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o\Papers\JRS\Derek Long Issue\data\"/>
    </mc:Choice>
  </mc:AlternateContent>
  <xr:revisionPtr revIDLastSave="0" documentId="13_ncr:1_{BCC91622-C7F6-46A2-87A0-D32A1F9A6239}" xr6:coauthVersionLast="45" xr6:coauthVersionMax="45" xr10:uidLastSave="{00000000-0000-0000-0000-000000000000}"/>
  <bookViews>
    <workbookView xWindow="-108" yWindow="-108" windowWidth="23256" windowHeight="13176" firstSheet="48" activeTab="49" xr2:uid="{666F21BD-58BB-4569-A00F-17C2931691EF}"/>
  </bookViews>
  <sheets>
    <sheet name="Collagen H" sheetId="43" r:id="rId1"/>
    <sheet name="Collagen D" sheetId="46" r:id="rId2"/>
    <sheet name="Collagen Scar" sheetId="47" r:id="rId3"/>
    <sheet name="Collagen HPO4_2H2O" sheetId="48" r:id="rId4"/>
    <sheet name="Collagen CML" sheetId="49" r:id="rId5"/>
    <sheet name="Collagen GH1" sheetId="50" r:id="rId6"/>
    <sheet name="Collagen CEP" sheetId="51" r:id="rId7"/>
    <sheet name="Elastin H" sheetId="52" r:id="rId8"/>
    <sheet name="Elastin D" sheetId="53" r:id="rId9"/>
    <sheet name="Elastin Scar" sheetId="54" r:id="rId10"/>
    <sheet name="Elastin Pentosidine" sheetId="55" r:id="rId11"/>
    <sheet name="Ala D" sheetId="4" r:id="rId12"/>
    <sheet name="Ala H" sheetId="56" r:id="rId13"/>
    <sheet name="Arg D" sheetId="57" r:id="rId14"/>
    <sheet name="Arg H" sheetId="5" r:id="rId15"/>
    <sheet name="Asn D" sheetId="58" r:id="rId16"/>
    <sheet name="Asn H" sheetId="6" r:id="rId17"/>
    <sheet name="Asp D" sheetId="7" r:id="rId18"/>
    <sheet name="Asp H" sheetId="83" r:id="rId19"/>
    <sheet name="Glu D" sheetId="8" r:id="rId20"/>
    <sheet name="Glu H" sheetId="82" r:id="rId21"/>
    <sheet name="Gln D" sheetId="9" r:id="rId22"/>
    <sheet name="Gln H" sheetId="59" r:id="rId23"/>
    <sheet name="Gly D" sheetId="10" r:id="rId24"/>
    <sheet name="Gly H" sheetId="60" r:id="rId25"/>
    <sheet name="His D" sheetId="11" r:id="rId26"/>
    <sheet name="His H" sheetId="61" r:id="rId27"/>
    <sheet name="Hyp D" sheetId="62" r:id="rId28"/>
    <sheet name="Hyp H" sheetId="12" r:id="rId29"/>
    <sheet name="Ile D" sheetId="13" r:id="rId30"/>
    <sheet name="Ile H" sheetId="63" r:id="rId31"/>
    <sheet name="Leu D" sheetId="14" r:id="rId32"/>
    <sheet name="Leu H" sheetId="64" r:id="rId33"/>
    <sheet name="Lys D" sheetId="15" r:id="rId34"/>
    <sheet name="Lys H" sheetId="65" r:id="rId35"/>
    <sheet name="Phe D" sheetId="16" r:id="rId36"/>
    <sheet name="Phe H" sheetId="66" r:id="rId37"/>
    <sheet name="Pro D" sheetId="67" r:id="rId38"/>
    <sheet name="Pro H" sheetId="17" r:id="rId39"/>
    <sheet name="Ser D" sheetId="18" r:id="rId40"/>
    <sheet name="Ser H" sheetId="68" r:id="rId41"/>
    <sheet name="Thr D" sheetId="69" r:id="rId42"/>
    <sheet name="Thr H" sheetId="19" r:id="rId43"/>
    <sheet name="Tyr D" sheetId="21" r:id="rId44"/>
    <sheet name="Tyr H" sheetId="70" r:id="rId45"/>
    <sheet name="Trp D" sheetId="20" r:id="rId46"/>
    <sheet name="Trp H" sheetId="71" r:id="rId47"/>
    <sheet name="Val D" sheetId="78" r:id="rId48"/>
    <sheet name="Val H" sheetId="79" r:id="rId49"/>
    <sheet name="CML D" sheetId="22" r:id="rId50"/>
    <sheet name="CML H" sheetId="72" r:id="rId51"/>
    <sheet name="CML HPO4_2H2O" sheetId="73" r:id="rId52"/>
    <sheet name="CEL D" sheetId="23" r:id="rId53"/>
    <sheet name="CEL H" sheetId="74" r:id="rId54"/>
    <sheet name="CEL HPO4_2H2O" sheetId="75" r:id="rId55"/>
    <sheet name="CEP" sheetId="24" r:id="rId56"/>
    <sheet name="GH1" sheetId="25" r:id="rId57"/>
    <sheet name="MGO" sheetId="26" r:id="rId58"/>
    <sheet name="Pentosidine" sheetId="27" r:id="rId59"/>
    <sheet name="HPO4_2H2O" sheetId="81" r:id="rId6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81" l="1"/>
  <c r="E2" i="27"/>
  <c r="E2" i="26"/>
  <c r="E2" i="25"/>
  <c r="E2" i="24"/>
  <c r="E2" i="75"/>
  <c r="E2" i="74"/>
  <c r="E2" i="23"/>
  <c r="E2" i="73"/>
  <c r="E2" i="72"/>
  <c r="E2" i="22"/>
  <c r="C34" i="55" l="1"/>
  <c r="C33" i="55"/>
  <c r="C32" i="55"/>
  <c r="C31" i="55"/>
  <c r="C30" i="55"/>
  <c r="C29" i="55"/>
  <c r="C28" i="55"/>
  <c r="C27" i="55"/>
  <c r="C26" i="55"/>
  <c r="C25" i="55"/>
  <c r="C24" i="55"/>
  <c r="C23" i="55"/>
  <c r="C22" i="55"/>
  <c r="C21" i="55"/>
  <c r="C20" i="55"/>
  <c r="C19" i="55"/>
  <c r="C18" i="55"/>
  <c r="C17" i="55"/>
  <c r="C16" i="55"/>
  <c r="C15" i="55"/>
  <c r="C14" i="55"/>
  <c r="C13" i="55"/>
  <c r="C12" i="55"/>
  <c r="C11" i="55"/>
  <c r="C10" i="55"/>
  <c r="C9" i="55"/>
  <c r="C8" i="55"/>
  <c r="C7" i="55"/>
  <c r="C6" i="55"/>
  <c r="C5" i="55"/>
  <c r="C4" i="55"/>
  <c r="C3" i="55"/>
  <c r="C2" i="55"/>
  <c r="C34" i="54"/>
  <c r="C33" i="54"/>
  <c r="C32" i="54"/>
  <c r="C31" i="54"/>
  <c r="C30" i="54"/>
  <c r="C29" i="54"/>
  <c r="C28" i="54"/>
  <c r="C27" i="54"/>
  <c r="C26" i="54"/>
  <c r="C25" i="54"/>
  <c r="C24" i="54"/>
  <c r="C23" i="54"/>
  <c r="C22" i="54"/>
  <c r="C21" i="54"/>
  <c r="C20" i="54"/>
  <c r="C19" i="54"/>
  <c r="C18" i="54"/>
  <c r="C17" i="54"/>
  <c r="C16" i="54"/>
  <c r="C15" i="54"/>
  <c r="C14" i="54"/>
  <c r="C13" i="54"/>
  <c r="C12" i="54"/>
  <c r="C11" i="54"/>
  <c r="C10" i="54"/>
  <c r="C9" i="54"/>
  <c r="C8" i="54"/>
  <c r="C7" i="54"/>
  <c r="C6" i="54"/>
  <c r="C5" i="54"/>
  <c r="C4" i="54"/>
  <c r="C3" i="54"/>
  <c r="C2" i="54"/>
  <c r="C34" i="53"/>
  <c r="C33" i="53"/>
  <c r="C32" i="53"/>
  <c r="C31" i="53"/>
  <c r="C30" i="53"/>
  <c r="C29" i="53"/>
  <c r="C28" i="53"/>
  <c r="C27" i="53"/>
  <c r="C26" i="53"/>
  <c r="C25" i="53"/>
  <c r="C24" i="53"/>
  <c r="C23" i="53"/>
  <c r="C22" i="53"/>
  <c r="C21" i="53"/>
  <c r="C20" i="53"/>
  <c r="C19" i="53"/>
  <c r="C18" i="53"/>
  <c r="C17" i="53"/>
  <c r="C16" i="53"/>
  <c r="C15" i="53"/>
  <c r="C14" i="53"/>
  <c r="C13" i="53"/>
  <c r="C12" i="53"/>
  <c r="C11" i="53"/>
  <c r="C10" i="53"/>
  <c r="C9" i="53"/>
  <c r="C8" i="53"/>
  <c r="C7" i="53"/>
  <c r="C6" i="53"/>
  <c r="C5" i="53"/>
  <c r="C4" i="53"/>
  <c r="C3" i="53"/>
  <c r="C2" i="53"/>
  <c r="C34" i="52"/>
  <c r="C33" i="52"/>
  <c r="C32" i="52"/>
  <c r="C31" i="52"/>
  <c r="C30" i="52"/>
  <c r="C29" i="52"/>
  <c r="C28" i="52"/>
  <c r="C27" i="52"/>
  <c r="C26" i="52"/>
  <c r="C25" i="52"/>
  <c r="C24" i="52"/>
  <c r="C23" i="52"/>
  <c r="C22" i="52"/>
  <c r="C21" i="52"/>
  <c r="C20" i="52"/>
  <c r="C19" i="52"/>
  <c r="C18" i="52"/>
  <c r="C17" i="52"/>
  <c r="C16" i="52"/>
  <c r="C15" i="52"/>
  <c r="C14" i="52"/>
  <c r="C13" i="52"/>
  <c r="C12" i="52"/>
  <c r="C11" i="52"/>
  <c r="C10" i="52"/>
  <c r="C9" i="52"/>
  <c r="C8" i="52"/>
  <c r="C7" i="52"/>
  <c r="C6" i="52"/>
  <c r="C5" i="52"/>
  <c r="C4" i="52"/>
  <c r="C3" i="52"/>
  <c r="C2" i="52"/>
  <c r="C34" i="51"/>
  <c r="C33" i="51"/>
  <c r="C32" i="51"/>
  <c r="C31" i="51"/>
  <c r="C30" i="51"/>
  <c r="C29" i="51"/>
  <c r="C28" i="51"/>
  <c r="C27" i="51"/>
  <c r="C26" i="51"/>
  <c r="C25" i="51"/>
  <c r="C24" i="51"/>
  <c r="C23" i="51"/>
  <c r="C22" i="51"/>
  <c r="C21" i="51"/>
  <c r="C20" i="51"/>
  <c r="C19" i="51"/>
  <c r="C18" i="51"/>
  <c r="C17" i="51"/>
  <c r="C16" i="51"/>
  <c r="C15" i="51"/>
  <c r="C14" i="51"/>
  <c r="C13" i="51"/>
  <c r="C12" i="51"/>
  <c r="C11" i="51"/>
  <c r="C10" i="51"/>
  <c r="C9" i="51"/>
  <c r="C8" i="51"/>
  <c r="C7" i="51"/>
  <c r="C6" i="51"/>
  <c r="C5" i="51"/>
  <c r="C4" i="51"/>
  <c r="C3" i="51"/>
  <c r="C2" i="51"/>
  <c r="C34" i="50"/>
  <c r="C33" i="50"/>
  <c r="C32" i="50"/>
  <c r="C31" i="50"/>
  <c r="C30" i="50"/>
  <c r="C29" i="50"/>
  <c r="C28" i="50"/>
  <c r="C27" i="50"/>
  <c r="C26" i="50"/>
  <c r="C25" i="50"/>
  <c r="C24" i="50"/>
  <c r="C23" i="50"/>
  <c r="C22" i="50"/>
  <c r="C21" i="50"/>
  <c r="C20" i="50"/>
  <c r="C19" i="50"/>
  <c r="C18" i="50"/>
  <c r="C17" i="50"/>
  <c r="C16" i="50"/>
  <c r="C15" i="50"/>
  <c r="C14" i="50"/>
  <c r="C13" i="50"/>
  <c r="C12" i="50"/>
  <c r="C11" i="50"/>
  <c r="C10" i="50"/>
  <c r="C9" i="50"/>
  <c r="C8" i="50"/>
  <c r="C7" i="50"/>
  <c r="C6" i="50"/>
  <c r="C5" i="50"/>
  <c r="C4" i="50"/>
  <c r="C3" i="50"/>
  <c r="C2" i="50"/>
  <c r="C34" i="49"/>
  <c r="C33" i="49"/>
  <c r="C32" i="49"/>
  <c r="C31" i="49"/>
  <c r="C30" i="49"/>
  <c r="C29" i="49"/>
  <c r="C28" i="49"/>
  <c r="C27" i="49"/>
  <c r="C26" i="49"/>
  <c r="C25" i="49"/>
  <c r="C24" i="49"/>
  <c r="C23" i="49"/>
  <c r="C22" i="49"/>
  <c r="C21" i="49"/>
  <c r="C20" i="49"/>
  <c r="C19" i="49"/>
  <c r="C18" i="49"/>
  <c r="C17" i="49"/>
  <c r="C16" i="49"/>
  <c r="C15" i="49"/>
  <c r="C14" i="49"/>
  <c r="C13" i="49"/>
  <c r="C12" i="49"/>
  <c r="C11" i="49"/>
  <c r="C10" i="49"/>
  <c r="C9" i="49"/>
  <c r="C8" i="49"/>
  <c r="C7" i="49"/>
  <c r="C6" i="49"/>
  <c r="C5" i="49"/>
  <c r="C4" i="49"/>
  <c r="C3" i="49"/>
  <c r="C2" i="49"/>
  <c r="C34" i="48"/>
  <c r="C33" i="48"/>
  <c r="C32" i="48"/>
  <c r="C31" i="48"/>
  <c r="C30" i="48"/>
  <c r="C29" i="48"/>
  <c r="C28" i="48"/>
  <c r="C27" i="48"/>
  <c r="C26" i="48"/>
  <c r="C25" i="48"/>
  <c r="C24" i="48"/>
  <c r="C23" i="48"/>
  <c r="C22" i="48"/>
  <c r="C21" i="48"/>
  <c r="C20" i="48"/>
  <c r="C19" i="48"/>
  <c r="C18" i="48"/>
  <c r="C17" i="48"/>
  <c r="C16" i="48"/>
  <c r="C15" i="48"/>
  <c r="C14" i="48"/>
  <c r="C13" i="48"/>
  <c r="C12" i="48"/>
  <c r="C11" i="48"/>
  <c r="C10" i="48"/>
  <c r="C9" i="48"/>
  <c r="C8" i="48"/>
  <c r="C7" i="48"/>
  <c r="C6" i="48"/>
  <c r="C5" i="48"/>
  <c r="C4" i="48"/>
  <c r="C3" i="48"/>
  <c r="C2" i="48"/>
  <c r="C34" i="47"/>
  <c r="C33" i="47"/>
  <c r="C32" i="47"/>
  <c r="C31" i="47"/>
  <c r="C30" i="47"/>
  <c r="C29" i="47"/>
  <c r="C28" i="47"/>
  <c r="C27" i="47"/>
  <c r="C26" i="47"/>
  <c r="C25" i="47"/>
  <c r="C24" i="47"/>
  <c r="C23" i="47"/>
  <c r="C22" i="47"/>
  <c r="C21" i="47"/>
  <c r="C20" i="47"/>
  <c r="C19" i="47"/>
  <c r="C18" i="47"/>
  <c r="C17" i="47"/>
  <c r="C16" i="47"/>
  <c r="C15" i="47"/>
  <c r="C14" i="47"/>
  <c r="C13" i="47"/>
  <c r="C12" i="47"/>
  <c r="C11" i="47"/>
  <c r="C10" i="47"/>
  <c r="C9" i="47"/>
  <c r="C8" i="47"/>
  <c r="C7" i="47"/>
  <c r="C6" i="47"/>
  <c r="C5" i="47"/>
  <c r="C4" i="47"/>
  <c r="C3" i="47"/>
  <c r="C2" i="47"/>
  <c r="C3" i="46"/>
  <c r="C4" i="46"/>
  <c r="C5" i="46"/>
  <c r="C6" i="46"/>
  <c r="C7" i="46"/>
  <c r="C8" i="46"/>
  <c r="C9" i="46"/>
  <c r="C10" i="46"/>
  <c r="C11" i="46"/>
  <c r="C12" i="46"/>
  <c r="C13" i="46"/>
  <c r="C14" i="46"/>
  <c r="C15" i="46"/>
  <c r="C16" i="46"/>
  <c r="C17" i="46"/>
  <c r="C18" i="46"/>
  <c r="C19" i="46"/>
  <c r="C20" i="46"/>
  <c r="C21" i="46"/>
  <c r="C22" i="46"/>
  <c r="C23" i="46"/>
  <c r="C24" i="46"/>
  <c r="C25" i="46"/>
  <c r="C26" i="46"/>
  <c r="C27" i="46"/>
  <c r="C28" i="46"/>
  <c r="C29" i="46"/>
  <c r="C30" i="46"/>
  <c r="C31" i="46"/>
  <c r="C32" i="46"/>
  <c r="C33" i="46"/>
  <c r="C34" i="46"/>
  <c r="C2" i="46"/>
  <c r="B44" i="55"/>
  <c r="B43" i="55"/>
  <c r="B42" i="55"/>
  <c r="B41" i="55"/>
  <c r="B40" i="55"/>
  <c r="B39" i="55"/>
  <c r="B44" i="54"/>
  <c r="B43" i="54"/>
  <c r="B42" i="54"/>
  <c r="B41" i="54"/>
  <c r="B40" i="54"/>
  <c r="B39" i="54"/>
  <c r="B44" i="53"/>
  <c r="B43" i="53"/>
  <c r="B42" i="53"/>
  <c r="B41" i="53"/>
  <c r="B40" i="53"/>
  <c r="B39" i="53"/>
  <c r="B44" i="51"/>
  <c r="B43" i="51"/>
  <c r="B42" i="51"/>
  <c r="B41" i="51"/>
  <c r="B40" i="51"/>
  <c r="B39" i="51"/>
  <c r="B44" i="50"/>
  <c r="B43" i="50"/>
  <c r="B42" i="50"/>
  <c r="B41" i="50"/>
  <c r="B40" i="50"/>
  <c r="B39" i="50"/>
  <c r="B44" i="49"/>
  <c r="B43" i="49"/>
  <c r="B42" i="49"/>
  <c r="B41" i="49"/>
  <c r="B40" i="49"/>
  <c r="B39" i="49"/>
  <c r="B44" i="48"/>
  <c r="B43" i="48"/>
  <c r="B42" i="48"/>
  <c r="B41" i="48"/>
  <c r="B40" i="48"/>
  <c r="B39" i="48"/>
  <c r="B44" i="47"/>
  <c r="B43" i="47"/>
  <c r="B42" i="47"/>
  <c r="B41" i="47"/>
  <c r="B40" i="47"/>
  <c r="B39" i="47"/>
  <c r="B44" i="46"/>
  <c r="B43" i="46"/>
  <c r="B42" i="46"/>
  <c r="B41" i="46"/>
  <c r="B40" i="46"/>
  <c r="B39" i="46"/>
  <c r="B2" i="43" l="1"/>
  <c r="B11" i="43"/>
  <c r="B12" i="43"/>
  <c r="B13" i="43"/>
  <c r="B14" i="43"/>
  <c r="B15" i="43"/>
  <c r="B16" i="43"/>
  <c r="B17" i="43"/>
  <c r="B18" i="43"/>
  <c r="B19" i="43"/>
  <c r="B20" i="43"/>
  <c r="B21" i="43"/>
  <c r="B22" i="43"/>
  <c r="B23" i="43"/>
  <c r="B24" i="43"/>
  <c r="B25" i="43"/>
  <c r="B26" i="43"/>
  <c r="B27" i="43"/>
  <c r="B28" i="43"/>
  <c r="B29" i="43"/>
  <c r="B30" i="43"/>
  <c r="B31" i="43"/>
  <c r="B32" i="43"/>
  <c r="B33" i="43"/>
  <c r="B34" i="43"/>
  <c r="C38" i="47" l="1"/>
  <c r="C35" i="47"/>
  <c r="C35" i="52"/>
  <c r="C36" i="52"/>
  <c r="C37" i="52"/>
  <c r="C38" i="52"/>
  <c r="C36" i="46"/>
  <c r="C37" i="46"/>
  <c r="C38" i="46"/>
  <c r="C35" i="46"/>
  <c r="B26" i="55"/>
  <c r="B25" i="55"/>
  <c r="B24" i="55"/>
  <c r="B23" i="55"/>
  <c r="B22" i="55"/>
  <c r="B21" i="55"/>
  <c r="B20" i="55"/>
  <c r="B19" i="55"/>
  <c r="B18" i="55"/>
  <c r="B17" i="55"/>
  <c r="B16" i="55"/>
  <c r="B15" i="55"/>
  <c r="B14" i="55"/>
  <c r="B13" i="55"/>
  <c r="B12" i="55"/>
  <c r="B11" i="55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B11" i="54"/>
  <c r="B26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B11" i="53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B11" i="52"/>
  <c r="B26" i="51"/>
  <c r="B25" i="51"/>
  <c r="B24" i="51"/>
  <c r="B23" i="51"/>
  <c r="B22" i="51"/>
  <c r="B21" i="51"/>
  <c r="B20" i="51"/>
  <c r="B19" i="51"/>
  <c r="B18" i="51"/>
  <c r="B17" i="51"/>
  <c r="B16" i="51"/>
  <c r="B15" i="51"/>
  <c r="B14" i="51"/>
  <c r="B13" i="51"/>
  <c r="B12" i="51"/>
  <c r="B11" i="51"/>
  <c r="B26" i="50"/>
  <c r="B25" i="50"/>
  <c r="B24" i="50"/>
  <c r="B23" i="50"/>
  <c r="B22" i="50"/>
  <c r="B21" i="50"/>
  <c r="B20" i="50"/>
  <c r="B19" i="50"/>
  <c r="B18" i="50"/>
  <c r="B17" i="50"/>
  <c r="B16" i="50"/>
  <c r="B15" i="50"/>
  <c r="B14" i="50"/>
  <c r="B13" i="50"/>
  <c r="B12" i="50"/>
  <c r="B11" i="50"/>
  <c r="B26" i="49"/>
  <c r="B25" i="49"/>
  <c r="B24" i="49"/>
  <c r="B23" i="49"/>
  <c r="B22" i="49"/>
  <c r="B21" i="49"/>
  <c r="B20" i="49"/>
  <c r="B19" i="49"/>
  <c r="B18" i="49"/>
  <c r="B17" i="49"/>
  <c r="B16" i="49"/>
  <c r="B15" i="49"/>
  <c r="B14" i="49"/>
  <c r="B13" i="49"/>
  <c r="B12" i="49"/>
  <c r="B11" i="49"/>
  <c r="B26" i="48"/>
  <c r="B25" i="48"/>
  <c r="B24" i="48"/>
  <c r="B23" i="48"/>
  <c r="B22" i="48"/>
  <c r="B21" i="48"/>
  <c r="B20" i="48"/>
  <c r="B19" i="48"/>
  <c r="B18" i="48"/>
  <c r="B17" i="48"/>
  <c r="B16" i="48"/>
  <c r="B15" i="48"/>
  <c r="B14" i="48"/>
  <c r="B13" i="48"/>
  <c r="B12" i="48"/>
  <c r="B11" i="48"/>
  <c r="B26" i="47"/>
  <c r="B25" i="47"/>
  <c r="B24" i="47"/>
  <c r="B23" i="47"/>
  <c r="B22" i="47"/>
  <c r="B21" i="47"/>
  <c r="B20" i="47"/>
  <c r="B19" i="47"/>
  <c r="B18" i="47"/>
  <c r="B17" i="47"/>
  <c r="B16" i="47"/>
  <c r="B15" i="47"/>
  <c r="B14" i="47"/>
  <c r="B13" i="47"/>
  <c r="B12" i="47"/>
  <c r="B11" i="47"/>
  <c r="B26" i="46"/>
  <c r="B25" i="46"/>
  <c r="B24" i="46"/>
  <c r="B23" i="46"/>
  <c r="B22" i="46"/>
  <c r="B21" i="46"/>
  <c r="B20" i="46"/>
  <c r="B19" i="46"/>
  <c r="B18" i="46"/>
  <c r="B17" i="46"/>
  <c r="B16" i="46"/>
  <c r="B15" i="46"/>
  <c r="B14" i="46"/>
  <c r="B13" i="46"/>
  <c r="B12" i="46"/>
  <c r="B11" i="46"/>
  <c r="A44" i="55" l="1"/>
  <c r="A43" i="55"/>
  <c r="A42" i="55"/>
  <c r="A41" i="55"/>
  <c r="A40" i="55"/>
  <c r="A39" i="55"/>
  <c r="A35" i="55"/>
  <c r="C35" i="55"/>
  <c r="D35" i="55"/>
  <c r="A36" i="55"/>
  <c r="C36" i="55"/>
  <c r="D36" i="55"/>
  <c r="A37" i="55"/>
  <c r="C37" i="55"/>
  <c r="D37" i="55"/>
  <c r="A38" i="55"/>
  <c r="C38" i="55"/>
  <c r="D38" i="55"/>
  <c r="A44" i="54"/>
  <c r="A43" i="54"/>
  <c r="A42" i="54"/>
  <c r="A41" i="54"/>
  <c r="A40" i="54"/>
  <c r="A39" i="54"/>
  <c r="A35" i="54"/>
  <c r="C35" i="54"/>
  <c r="D35" i="54"/>
  <c r="A36" i="54"/>
  <c r="C36" i="54"/>
  <c r="D36" i="54"/>
  <c r="A37" i="54"/>
  <c r="C37" i="54"/>
  <c r="D37" i="54"/>
  <c r="A38" i="54"/>
  <c r="C38" i="54"/>
  <c r="D38" i="54"/>
  <c r="B34" i="54"/>
  <c r="A43" i="53"/>
  <c r="A42" i="53"/>
  <c r="A41" i="53"/>
  <c r="A35" i="53"/>
  <c r="C35" i="53"/>
  <c r="D35" i="53"/>
  <c r="A36" i="53"/>
  <c r="C36" i="53"/>
  <c r="D36" i="53"/>
  <c r="A37" i="53"/>
  <c r="C37" i="53"/>
  <c r="D37" i="53"/>
  <c r="A38" i="53"/>
  <c r="C38" i="53"/>
  <c r="D38" i="53"/>
  <c r="D44" i="55"/>
  <c r="C44" i="55"/>
  <c r="D42" i="55"/>
  <c r="D40" i="55"/>
  <c r="D44" i="54"/>
  <c r="C44" i="54"/>
  <c r="D42" i="54"/>
  <c r="D40" i="54"/>
  <c r="A40" i="53"/>
  <c r="A44" i="53"/>
  <c r="C44" i="53"/>
  <c r="D44" i="53"/>
  <c r="A39" i="53"/>
  <c r="A44" i="51"/>
  <c r="A43" i="51"/>
  <c r="A42" i="51"/>
  <c r="A41" i="51"/>
  <c r="A40" i="51"/>
  <c r="A39" i="51"/>
  <c r="C35" i="51"/>
  <c r="D35" i="51"/>
  <c r="C36" i="51"/>
  <c r="D36" i="51"/>
  <c r="C37" i="51"/>
  <c r="D37" i="51"/>
  <c r="C38" i="51"/>
  <c r="D38" i="51"/>
  <c r="A35" i="51"/>
  <c r="A36" i="51"/>
  <c r="A37" i="51"/>
  <c r="A38" i="51"/>
  <c r="C40" i="51"/>
  <c r="D40" i="51"/>
  <c r="C41" i="51"/>
  <c r="D41" i="51"/>
  <c r="C42" i="51"/>
  <c r="D42" i="51"/>
  <c r="C43" i="51"/>
  <c r="D43" i="51"/>
  <c r="C44" i="51"/>
  <c r="D44" i="51"/>
  <c r="C39" i="51"/>
  <c r="D39" i="51"/>
  <c r="A35" i="50"/>
  <c r="C35" i="50"/>
  <c r="D35" i="50"/>
  <c r="A36" i="50"/>
  <c r="C36" i="50"/>
  <c r="D36" i="50"/>
  <c r="A37" i="50"/>
  <c r="C37" i="50"/>
  <c r="D37" i="50"/>
  <c r="A38" i="50"/>
  <c r="C38" i="50"/>
  <c r="D38" i="50"/>
  <c r="A40" i="50"/>
  <c r="C40" i="50"/>
  <c r="D40" i="50"/>
  <c r="A41" i="50"/>
  <c r="C41" i="50"/>
  <c r="D41" i="50"/>
  <c r="A42" i="50"/>
  <c r="C42" i="50"/>
  <c r="D42" i="50"/>
  <c r="A43" i="50"/>
  <c r="C43" i="50"/>
  <c r="D43" i="50"/>
  <c r="A44" i="50"/>
  <c r="C44" i="50"/>
  <c r="D44" i="50"/>
  <c r="C39" i="50"/>
  <c r="D39" i="50"/>
  <c r="A39" i="50"/>
  <c r="A44" i="49"/>
  <c r="A43" i="49"/>
  <c r="A42" i="49"/>
  <c r="A40" i="49"/>
  <c r="A35" i="49"/>
  <c r="C35" i="49"/>
  <c r="D35" i="49"/>
  <c r="A36" i="49"/>
  <c r="C36" i="49"/>
  <c r="D36" i="49"/>
  <c r="A37" i="49"/>
  <c r="C37" i="49"/>
  <c r="D37" i="49"/>
  <c r="A38" i="49"/>
  <c r="C38" i="49"/>
  <c r="D38" i="49"/>
  <c r="C40" i="49"/>
  <c r="D40" i="49"/>
  <c r="A41" i="49"/>
  <c r="C41" i="49"/>
  <c r="D41" i="49"/>
  <c r="C42" i="49"/>
  <c r="D42" i="49"/>
  <c r="C43" i="49"/>
  <c r="D43" i="49"/>
  <c r="C44" i="49"/>
  <c r="D44" i="49"/>
  <c r="C39" i="49"/>
  <c r="D39" i="49"/>
  <c r="A39" i="49"/>
  <c r="A44" i="48"/>
  <c r="A43" i="48"/>
  <c r="A42" i="48"/>
  <c r="A41" i="48"/>
  <c r="A40" i="48"/>
  <c r="A39" i="48"/>
  <c r="A35" i="48"/>
  <c r="C35" i="48"/>
  <c r="D35" i="48"/>
  <c r="A36" i="48"/>
  <c r="C36" i="48"/>
  <c r="D36" i="48"/>
  <c r="A37" i="48"/>
  <c r="C37" i="48"/>
  <c r="D37" i="48"/>
  <c r="A38" i="48"/>
  <c r="C38" i="48"/>
  <c r="D38" i="48"/>
  <c r="C40" i="48"/>
  <c r="D40" i="48"/>
  <c r="C41" i="48"/>
  <c r="D41" i="48"/>
  <c r="C42" i="48"/>
  <c r="D42" i="48"/>
  <c r="C43" i="48"/>
  <c r="D43" i="48"/>
  <c r="C44" i="48"/>
  <c r="D44" i="48"/>
  <c r="C39" i="48"/>
  <c r="D39" i="48"/>
  <c r="D38" i="47"/>
  <c r="A35" i="47"/>
  <c r="D35" i="47"/>
  <c r="A36" i="47"/>
  <c r="C36" i="47"/>
  <c r="D36" i="47"/>
  <c r="A37" i="47"/>
  <c r="C37" i="47"/>
  <c r="D37" i="47"/>
  <c r="A38" i="47"/>
  <c r="C44" i="47"/>
  <c r="D44" i="47"/>
  <c r="A44" i="47"/>
  <c r="A39" i="47"/>
  <c r="A40" i="47"/>
  <c r="A41" i="47"/>
  <c r="A42" i="47"/>
  <c r="A43" i="47"/>
  <c r="C39" i="47"/>
  <c r="D39" i="47"/>
  <c r="C40" i="47"/>
  <c r="D40" i="47"/>
  <c r="C41" i="47"/>
  <c r="D41" i="47"/>
  <c r="C42" i="47"/>
  <c r="D42" i="47"/>
  <c r="C43" i="47"/>
  <c r="D43" i="47"/>
  <c r="C44" i="46"/>
  <c r="A44" i="46"/>
  <c r="C43" i="46"/>
  <c r="C42" i="46"/>
  <c r="C39" i="46"/>
  <c r="C40" i="46"/>
  <c r="D38" i="46"/>
  <c r="D36" i="46"/>
  <c r="D37" i="46"/>
  <c r="D39" i="46"/>
  <c r="D40" i="46"/>
  <c r="D41" i="46"/>
  <c r="D42" i="46"/>
  <c r="D43" i="46"/>
  <c r="D44" i="46"/>
  <c r="D35" i="46"/>
  <c r="A43" i="46"/>
  <c r="A42" i="46"/>
  <c r="A40" i="46"/>
  <c r="A39" i="46"/>
  <c r="A35" i="46"/>
  <c r="A36" i="46"/>
  <c r="A37" i="46"/>
  <c r="A38" i="46"/>
  <c r="A41" i="46"/>
  <c r="C41" i="46"/>
  <c r="A26" i="55"/>
  <c r="A25" i="55"/>
  <c r="A24" i="55"/>
  <c r="A23" i="55"/>
  <c r="A22" i="55"/>
  <c r="A21" i="55"/>
  <c r="A20" i="55"/>
  <c r="A19" i="55"/>
  <c r="A26" i="54"/>
  <c r="A25" i="54"/>
  <c r="A24" i="54"/>
  <c r="A23" i="54"/>
  <c r="A22" i="54"/>
  <c r="A21" i="54"/>
  <c r="A20" i="54"/>
  <c r="A19" i="54"/>
  <c r="A26" i="53"/>
  <c r="A25" i="53"/>
  <c r="A24" i="53"/>
  <c r="A23" i="53"/>
  <c r="A22" i="53"/>
  <c r="A21" i="53"/>
  <c r="A20" i="53"/>
  <c r="A19" i="53"/>
  <c r="A26" i="52"/>
  <c r="A25" i="52"/>
  <c r="A24" i="52"/>
  <c r="A23" i="52"/>
  <c r="A22" i="52"/>
  <c r="A21" i="52"/>
  <c r="A20" i="52"/>
  <c r="A19" i="52"/>
  <c r="A26" i="51"/>
  <c r="A25" i="51"/>
  <c r="A24" i="51"/>
  <c r="A23" i="51"/>
  <c r="A22" i="51"/>
  <c r="A21" i="51"/>
  <c r="A20" i="51"/>
  <c r="A19" i="51"/>
  <c r="A26" i="50"/>
  <c r="A25" i="50"/>
  <c r="A24" i="50"/>
  <c r="A23" i="50"/>
  <c r="A22" i="50"/>
  <c r="A21" i="50"/>
  <c r="A20" i="50"/>
  <c r="A19" i="50"/>
  <c r="A26" i="49"/>
  <c r="A25" i="49"/>
  <c r="A24" i="49"/>
  <c r="A23" i="49"/>
  <c r="A22" i="49"/>
  <c r="A21" i="49"/>
  <c r="A20" i="49"/>
  <c r="A19" i="49"/>
  <c r="A26" i="48"/>
  <c r="A25" i="48"/>
  <c r="A24" i="48"/>
  <c r="A23" i="48"/>
  <c r="A22" i="48"/>
  <c r="A21" i="48"/>
  <c r="A20" i="48"/>
  <c r="A19" i="48"/>
  <c r="A26" i="47"/>
  <c r="A25" i="47"/>
  <c r="A24" i="47"/>
  <c r="A23" i="47"/>
  <c r="A22" i="47"/>
  <c r="A21" i="47"/>
  <c r="A20" i="47"/>
  <c r="A19" i="47"/>
  <c r="A26" i="46"/>
  <c r="A25" i="46"/>
  <c r="A24" i="46"/>
  <c r="A23" i="46"/>
  <c r="A22" i="46"/>
  <c r="A21" i="46"/>
  <c r="A20" i="46"/>
  <c r="A19" i="46"/>
  <c r="A22" i="43"/>
  <c r="A21" i="43"/>
  <c r="A20" i="43"/>
  <c r="A19" i="43"/>
  <c r="A18" i="55"/>
  <c r="A17" i="55"/>
  <c r="A16" i="55"/>
  <c r="A15" i="55"/>
  <c r="A14" i="55"/>
  <c r="A13" i="55"/>
  <c r="A12" i="55"/>
  <c r="A11" i="55"/>
  <c r="A18" i="54"/>
  <c r="A17" i="54"/>
  <c r="A16" i="54"/>
  <c r="A15" i="54"/>
  <c r="A14" i="54"/>
  <c r="A13" i="54"/>
  <c r="A12" i="54"/>
  <c r="A11" i="54"/>
  <c r="A18" i="53"/>
  <c r="A17" i="53"/>
  <c r="A16" i="53"/>
  <c r="A15" i="53"/>
  <c r="A14" i="53"/>
  <c r="A13" i="53"/>
  <c r="A12" i="53"/>
  <c r="A11" i="53"/>
  <c r="A18" i="52"/>
  <c r="A17" i="52"/>
  <c r="A16" i="52"/>
  <c r="A15" i="52"/>
  <c r="A14" i="52"/>
  <c r="A13" i="52"/>
  <c r="A12" i="52"/>
  <c r="A11" i="52"/>
  <c r="A18" i="51"/>
  <c r="A17" i="51"/>
  <c r="A16" i="51"/>
  <c r="A15" i="51"/>
  <c r="A14" i="51"/>
  <c r="A13" i="51"/>
  <c r="A12" i="51"/>
  <c r="A11" i="51"/>
  <c r="A18" i="50"/>
  <c r="A17" i="50"/>
  <c r="A16" i="50"/>
  <c r="A15" i="50"/>
  <c r="A14" i="50"/>
  <c r="A13" i="50"/>
  <c r="A12" i="50"/>
  <c r="A11" i="50"/>
  <c r="A18" i="49"/>
  <c r="A17" i="49"/>
  <c r="A16" i="49"/>
  <c r="A15" i="49"/>
  <c r="A14" i="49"/>
  <c r="A13" i="49"/>
  <c r="A12" i="49"/>
  <c r="A11" i="49"/>
  <c r="A18" i="48"/>
  <c r="A17" i="48"/>
  <c r="A16" i="48"/>
  <c r="A15" i="48"/>
  <c r="A14" i="48"/>
  <c r="A13" i="48"/>
  <c r="A12" i="48"/>
  <c r="A11" i="48"/>
  <c r="A18" i="47"/>
  <c r="A17" i="47"/>
  <c r="A16" i="47"/>
  <c r="A15" i="47"/>
  <c r="A14" i="47"/>
  <c r="A13" i="47"/>
  <c r="A12" i="47"/>
  <c r="A11" i="47"/>
  <c r="A18" i="46"/>
  <c r="A17" i="46"/>
  <c r="A16" i="46"/>
  <c r="A15" i="46"/>
  <c r="A14" i="46"/>
  <c r="A13" i="46"/>
  <c r="A12" i="46"/>
  <c r="A11" i="46"/>
  <c r="A18" i="43"/>
  <c r="A17" i="43"/>
  <c r="A16" i="43"/>
  <c r="A15" i="43"/>
  <c r="A14" i="43"/>
  <c r="A13" i="43"/>
  <c r="A12" i="43"/>
  <c r="A11" i="43"/>
  <c r="A26" i="43"/>
  <c r="A25" i="43"/>
  <c r="A24" i="43"/>
  <c r="A23" i="43"/>
  <c r="D43" i="52"/>
  <c r="D43" i="53" s="1"/>
  <c r="C43" i="52"/>
  <c r="C43" i="55" s="1"/>
  <c r="D42" i="52"/>
  <c r="D42" i="53" s="1"/>
  <c r="C42" i="52"/>
  <c r="C42" i="55" s="1"/>
  <c r="D41" i="52"/>
  <c r="D41" i="53" s="1"/>
  <c r="C41" i="52"/>
  <c r="C41" i="55" s="1"/>
  <c r="D40" i="52"/>
  <c r="D40" i="53" s="1"/>
  <c r="C40" i="52"/>
  <c r="C40" i="55" s="1"/>
  <c r="D39" i="52"/>
  <c r="D39" i="55" s="1"/>
  <c r="C39" i="52"/>
  <c r="C39" i="53" s="1"/>
  <c r="B34" i="55"/>
  <c r="B33" i="55"/>
  <c r="B32" i="55"/>
  <c r="B31" i="55"/>
  <c r="B30" i="55"/>
  <c r="B29" i="55"/>
  <c r="B28" i="55"/>
  <c r="B27" i="55"/>
  <c r="B33" i="54"/>
  <c r="B32" i="54"/>
  <c r="B31" i="54"/>
  <c r="B30" i="54"/>
  <c r="B29" i="54"/>
  <c r="B28" i="54"/>
  <c r="B27" i="54"/>
  <c r="B34" i="53"/>
  <c r="B33" i="53"/>
  <c r="B32" i="53"/>
  <c r="B31" i="53"/>
  <c r="B30" i="53"/>
  <c r="B29" i="53"/>
  <c r="B28" i="53"/>
  <c r="B27" i="53"/>
  <c r="B34" i="52"/>
  <c r="B33" i="52"/>
  <c r="B32" i="52"/>
  <c r="B31" i="52"/>
  <c r="B30" i="52"/>
  <c r="B29" i="52"/>
  <c r="B28" i="52"/>
  <c r="B27" i="52"/>
  <c r="B34" i="51"/>
  <c r="B33" i="51"/>
  <c r="B32" i="51"/>
  <c r="B31" i="51"/>
  <c r="B30" i="51"/>
  <c r="B29" i="51"/>
  <c r="B28" i="51"/>
  <c r="B27" i="51"/>
  <c r="B34" i="50"/>
  <c r="B33" i="50"/>
  <c r="B32" i="50"/>
  <c r="B31" i="50"/>
  <c r="B30" i="50"/>
  <c r="B29" i="50"/>
  <c r="B28" i="50"/>
  <c r="B27" i="50"/>
  <c r="B34" i="49"/>
  <c r="B33" i="49"/>
  <c r="B32" i="49"/>
  <c r="B31" i="49"/>
  <c r="B30" i="49"/>
  <c r="B29" i="49"/>
  <c r="B28" i="49"/>
  <c r="B27" i="49"/>
  <c r="B34" i="48"/>
  <c r="B33" i="48"/>
  <c r="B32" i="48"/>
  <c r="B31" i="48"/>
  <c r="B30" i="48"/>
  <c r="B29" i="48"/>
  <c r="B28" i="48"/>
  <c r="B27" i="48"/>
  <c r="B34" i="47"/>
  <c r="B33" i="47"/>
  <c r="B32" i="47"/>
  <c r="B31" i="47"/>
  <c r="B30" i="47"/>
  <c r="B29" i="47"/>
  <c r="B28" i="47"/>
  <c r="B27" i="47"/>
  <c r="B34" i="46"/>
  <c r="B33" i="46"/>
  <c r="B32" i="46"/>
  <c r="B31" i="46"/>
  <c r="B30" i="46"/>
  <c r="B29" i="46"/>
  <c r="B28" i="46"/>
  <c r="B27" i="46"/>
  <c r="C43" i="53" l="1"/>
  <c r="C41" i="53"/>
  <c r="C39" i="54"/>
  <c r="D39" i="54"/>
  <c r="C41" i="54"/>
  <c r="C43" i="54"/>
  <c r="C39" i="55"/>
  <c r="D39" i="53"/>
  <c r="C42" i="53"/>
  <c r="C40" i="53"/>
  <c r="D41" i="54"/>
  <c r="D43" i="54"/>
  <c r="D41" i="55"/>
  <c r="D43" i="55"/>
  <c r="C40" i="54"/>
  <c r="C42" i="5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tc={45E16D81-B5DD-489D-8CA4-28AE24DA2D07}</author>
    <author>tc={7F3E61CB-29FE-4495-BC01-4038C518A185}</author>
    <author>tc={2E1C4786-E49E-4515-88EF-DB02E0DB355F}</author>
  </authors>
  <commentList>
    <comment ref="S11" authorId="0" shapeId="0" xr:uid="{45E16D81-B5DD-489D-8CA4-28AE24DA2D07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  <comment ref="Y11" authorId="1" shapeId="0" xr:uid="{7F3E61CB-29FE-4495-BC01-4038C518A185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  <comment ref="AE11" authorId="2" shapeId="0" xr:uid="{2E1C4786-E49E-4515-88EF-DB02E0DB355F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tc={476A3E2A-3A45-45AE-B0D6-C09172B0C35A}</author>
    <author>tc={85A62B3C-E624-4F16-9E0E-B6A02D748EC6}</author>
    <author>tc={7FBF3C61-C671-4EB4-A778-C3CBF2716E51}</author>
  </authors>
  <commentList>
    <comment ref="S11" authorId="0" shapeId="0" xr:uid="{476A3E2A-3A45-45AE-B0D6-C09172B0C35A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  <comment ref="Y11" authorId="1" shapeId="0" xr:uid="{85A62B3C-E624-4F16-9E0E-B6A02D748EC6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  <comment ref="AE11" authorId="2" shapeId="0" xr:uid="{7FBF3C61-C671-4EB4-A778-C3CBF2716E51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tc={1CBB627B-6EED-486F-B3E6-D56F2F81C326}</author>
    <author>tc={D822D928-B949-46F5-9142-1ADAAC28E64A}</author>
    <author>tc={A33E2C39-020A-4E0C-A206-743B0F05F613}</author>
  </authors>
  <commentList>
    <comment ref="S11" authorId="0" shapeId="0" xr:uid="{1CBB627B-6EED-486F-B3E6-D56F2F81C326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  <comment ref="Y11" authorId="1" shapeId="0" xr:uid="{D822D928-B949-46F5-9142-1ADAAC28E64A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  <comment ref="AE11" authorId="2" shapeId="0" xr:uid="{A33E2C39-020A-4E0C-A206-743B0F05F61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tc={D0A9476A-677F-42DC-9AE0-30477447E06E}</author>
    <author>tc={99B617EE-A922-4447-A8FC-52E046F8DA7B}</author>
    <author>tc={96663B13-E5DE-41C5-B909-407D43FE87F0}</author>
  </authors>
  <commentList>
    <comment ref="S11" authorId="0" shapeId="0" xr:uid="{D0A9476A-677F-42DC-9AE0-30477447E06E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  <comment ref="Y11" authorId="1" shapeId="0" xr:uid="{99B617EE-A922-4447-A8FC-52E046F8DA7B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  <comment ref="AE11" authorId="2" shapeId="0" xr:uid="{96663B13-E5DE-41C5-B909-407D43FE87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tc={0C82C32A-2DBE-4232-A804-F263B405E101}</author>
    <author>tc={92FB76EC-DD1E-46DF-ABDF-56B2B7B22E4B}</author>
    <author>tc={CAD7A2E7-DC84-4AF5-AFC3-75EA4AA96CAA}</author>
  </authors>
  <commentList>
    <comment ref="S11" authorId="0" shapeId="0" xr:uid="{0C82C32A-2DBE-4232-A804-F263B405E101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  <comment ref="Y11" authorId="1" shapeId="0" xr:uid="{92FB76EC-DD1E-46DF-ABDF-56B2B7B22E4B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  <comment ref="AE11" authorId="2" shapeId="0" xr:uid="{CAD7A2E7-DC84-4AF5-AFC3-75EA4AA96CAA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tc={88140AA0-1AD3-470D-A618-825867521E04}</author>
    <author>tc={39C0C496-8498-44A3-B6A5-822220B7491E}</author>
    <author>tc={AEE21AB9-97E3-41DC-97AF-6A4625009EF0}</author>
  </authors>
  <commentList>
    <comment ref="S11" authorId="0" shapeId="0" xr:uid="{88140AA0-1AD3-470D-A618-825867521E04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  <comment ref="Y11" authorId="1" shapeId="0" xr:uid="{39C0C496-8498-44A3-B6A5-822220B7491E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  <comment ref="AE11" authorId="2" shapeId="0" xr:uid="{AEE21AB9-97E3-41DC-97AF-6A4625009E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tc={BBF8A6BC-359E-4D4B-8A6F-92C1C29016B9}</author>
    <author>tc={49361EB6-D6C7-4284-97B4-C524CA0F6D3D}</author>
    <author>tc={784AA27B-3E7E-4BEC-ADF3-32DBD8FC5DB7}</author>
  </authors>
  <commentList>
    <comment ref="S11" authorId="0" shapeId="0" xr:uid="{BBF8A6BC-359E-4D4B-8A6F-92C1C29016B9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  <comment ref="Y11" authorId="1" shapeId="0" xr:uid="{49361EB6-D6C7-4284-97B4-C524CA0F6D3D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  <comment ref="AE11" authorId="2" shapeId="0" xr:uid="{784AA27B-3E7E-4BEC-ADF3-32DBD8FC5DB7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tc={1A45EBAC-97E9-40CC-B7A6-5FC4B96B78BA}</author>
    <author>tc={D290BA9C-2CCC-4F48-8C86-7389D70AA487}</author>
    <author>tc={2FB18D81-559D-4BF1-9BD9-367038093071}</author>
  </authors>
  <commentList>
    <comment ref="S11" authorId="0" shapeId="0" xr:uid="{1A45EBAC-97E9-40CC-B7A6-5FC4B96B78BA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  <comment ref="Y11" authorId="1" shapeId="0" xr:uid="{D290BA9C-2CCC-4F48-8C86-7389D70AA487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  <comment ref="AE11" authorId="2" shapeId="0" xr:uid="{2FB18D81-559D-4BF1-9BD9-367038093071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tc={1DC9A0AA-DB3A-4507-90CF-3A3827A7B6EC}</author>
    <author>tc={C416C701-CA02-4508-96E6-9732F0DB7AD0}</author>
    <author>tc={0E0537F1-EA57-4E97-9E97-481B8C39239F}</author>
  </authors>
  <commentList>
    <comment ref="S11" authorId="0" shapeId="0" xr:uid="{1DC9A0AA-DB3A-4507-90CF-3A3827A7B6E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  <comment ref="Y11" authorId="1" shapeId="0" xr:uid="{C416C701-CA02-4508-96E6-9732F0DB7AD0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  <comment ref="AE11" authorId="2" shapeId="0" xr:uid="{0E0537F1-EA57-4E97-9E97-481B8C39239F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tc={22632619-ED97-4B59-9192-8C43D88AD986}</author>
    <author>tc={9004DE19-46B8-4604-B7E6-FDBFD0E7F76C}</author>
    <author>tc={591BB113-D5ED-4FAB-B036-DDC9560F5B9B}</author>
  </authors>
  <commentList>
    <comment ref="S11" authorId="0" shapeId="0" xr:uid="{22632619-ED97-4B59-9192-8C43D88AD986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  <comment ref="Y11" authorId="1" shapeId="0" xr:uid="{9004DE19-46B8-4604-B7E6-FDBFD0E7F76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  <comment ref="AE11" authorId="2" shapeId="0" xr:uid="{591BB113-D5ED-4FAB-B036-DDC9560F5B9B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tc={63738FF0-29F0-4F20-A3F3-B23D182BAE6F}</author>
    <author>tc={05293741-FCB3-4C54-AD12-77AEF0CBD28B}</author>
    <author>tc={B1E68875-B532-4BB5-A91C-8882720CB9AA}</author>
  </authors>
  <commentList>
    <comment ref="S11" authorId="0" shapeId="0" xr:uid="{63738FF0-29F0-4F20-A3F3-B23D182BAE6F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  <comment ref="Y11" authorId="1" shapeId="0" xr:uid="{05293741-FCB3-4C54-AD12-77AEF0CBD28B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  <comment ref="AE11" authorId="2" shapeId="0" xr:uid="{B1E68875-B532-4BB5-A91C-8882720CB9AA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by ratio of region range to range of frequencies in Amide I</t>
      </text>
    </comment>
  </commentList>
</comments>
</file>

<file path=xl/sharedStrings.xml><?xml version="1.0" encoding="utf-8"?>
<sst xmlns="http://schemas.openxmlformats.org/spreadsheetml/2006/main" count="344" uniqueCount="19">
  <si>
    <t>w</t>
  </si>
  <si>
    <t>p</t>
  </si>
  <si>
    <t>a</t>
  </si>
  <si>
    <t>g</t>
  </si>
  <si>
    <t>Water</t>
  </si>
  <si>
    <t>Alpha Fibrous</t>
  </si>
  <si>
    <t>Alpha Intermediate</t>
  </si>
  <si>
    <t>Alpha Globular</t>
  </si>
  <si>
    <t>Unsystematic</t>
  </si>
  <si>
    <t>Turns</t>
  </si>
  <si>
    <t>Beta turns</t>
  </si>
  <si>
    <t>Beta antiparallel</t>
  </si>
  <si>
    <t>Beta parallel</t>
  </si>
  <si>
    <t>CHx</t>
  </si>
  <si>
    <t>CH2 Twist</t>
  </si>
  <si>
    <t>CH2 Scissor</t>
  </si>
  <si>
    <t>Protein backbone Modes</t>
  </si>
  <si>
    <t>C-C,N,O stretches</t>
  </si>
  <si>
    <t>Relative Raman Cross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</si>
</sst>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microsoft.com/office/2017/10/relationships/person" Target="persons/perso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ne Beattie" id="{4D9FACB1-5BA0-4A15-8519-99F337EC3BBB}" userId="11ddf6dd0a21da0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1" dT="2020-10-05T09:10:14.64" personId="{4D9FACB1-5BA0-4A15-8519-99F337EC3BBB}" id="{45E16D81-B5DD-489D-8CA4-28AE24DA2D07}">
    <text>adjusted by ratio of region range to range of frequencies in Amide I</text>
  </threadedComment>
  <threadedComment ref="Y11" dT="2020-10-05T09:10:14.64" personId="{4D9FACB1-5BA0-4A15-8519-99F337EC3BBB}" id="{7F3E61CB-29FE-4495-BC01-4038C518A185}">
    <text>adjusted by ratio of region range to range of frequencies in Amide I</text>
  </threadedComment>
  <threadedComment ref="AE11" dT="2020-10-05T09:10:14.64" personId="{4D9FACB1-5BA0-4A15-8519-99F337EC3BBB}" id="{2E1C4786-E49E-4515-88EF-DB02E0DB355F}">
    <text>adjusted by ratio of region range to range of frequencies in Amide I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S11" dT="2020-10-05T09:10:14.64" personId="{4D9FACB1-5BA0-4A15-8519-99F337EC3BBB}" id="{476A3E2A-3A45-45AE-B0D6-C09172B0C35A}">
    <text>adjusted by ratio of region range to range of frequencies in Amide I</text>
  </threadedComment>
  <threadedComment ref="Y11" dT="2020-10-05T09:10:14.64" personId="{4D9FACB1-5BA0-4A15-8519-99F337EC3BBB}" id="{85A62B3C-E624-4F16-9E0E-B6A02D748EC6}">
    <text>adjusted by ratio of region range to range of frequencies in Amide I</text>
  </threadedComment>
  <threadedComment ref="AE11" dT="2020-10-05T09:10:14.64" personId="{4D9FACB1-5BA0-4A15-8519-99F337EC3BBB}" id="{7FBF3C61-C671-4EB4-A778-C3CBF2716E51}">
    <text>adjusted by ratio of region range to range of frequencies in Amide I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S11" dT="2020-10-05T09:10:14.64" personId="{4D9FACB1-5BA0-4A15-8519-99F337EC3BBB}" id="{1CBB627B-6EED-486F-B3E6-D56F2F81C326}">
    <text>adjusted by ratio of region range to range of frequencies in Amide I</text>
  </threadedComment>
  <threadedComment ref="Y11" dT="2020-10-05T09:10:14.64" personId="{4D9FACB1-5BA0-4A15-8519-99F337EC3BBB}" id="{D822D928-B949-46F5-9142-1ADAAC28E64A}">
    <text>adjusted by ratio of region range to range of frequencies in Amide I</text>
  </threadedComment>
  <threadedComment ref="AE11" dT="2020-10-05T09:10:14.64" personId="{4D9FACB1-5BA0-4A15-8519-99F337EC3BBB}" id="{A33E2C39-020A-4E0C-A206-743B0F05F613}">
    <text>adjusted by ratio of region range to range of frequencies in Amide 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11" dT="2020-10-05T09:10:14.64" personId="{4D9FACB1-5BA0-4A15-8519-99F337EC3BBB}" id="{D0A9476A-677F-42DC-9AE0-30477447E06E}">
    <text>adjusted by ratio of region range to range of frequencies in Amide I</text>
  </threadedComment>
  <threadedComment ref="Y11" dT="2020-10-05T09:10:14.64" personId="{4D9FACB1-5BA0-4A15-8519-99F337EC3BBB}" id="{99B617EE-A922-4447-A8FC-52E046F8DA7B}">
    <text>adjusted by ratio of region range to range of frequencies in Amide I</text>
  </threadedComment>
  <threadedComment ref="AE11" dT="2020-10-05T09:10:14.64" personId="{4D9FACB1-5BA0-4A15-8519-99F337EC3BBB}" id="{96663B13-E5DE-41C5-B909-407D43FE87F0}">
    <text>adjusted by ratio of region range to range of frequencies in Amide 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S11" dT="2020-10-05T09:10:14.64" personId="{4D9FACB1-5BA0-4A15-8519-99F337EC3BBB}" id="{0C82C32A-2DBE-4232-A804-F263B405E101}">
    <text>adjusted by ratio of region range to range of frequencies in Amide I</text>
  </threadedComment>
  <threadedComment ref="Y11" dT="2020-10-05T09:10:14.64" personId="{4D9FACB1-5BA0-4A15-8519-99F337EC3BBB}" id="{92FB76EC-DD1E-46DF-ABDF-56B2B7B22E4B}">
    <text>adjusted by ratio of region range to range of frequencies in Amide I</text>
  </threadedComment>
  <threadedComment ref="AE11" dT="2020-10-05T09:10:14.64" personId="{4D9FACB1-5BA0-4A15-8519-99F337EC3BBB}" id="{CAD7A2E7-DC84-4AF5-AFC3-75EA4AA96CAA}">
    <text>adjusted by ratio of region range to range of frequencies in Amide I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S11" dT="2020-10-05T09:10:14.64" personId="{4D9FACB1-5BA0-4A15-8519-99F337EC3BBB}" id="{88140AA0-1AD3-470D-A618-825867521E04}">
    <text>adjusted by ratio of region range to range of frequencies in Amide I</text>
  </threadedComment>
  <threadedComment ref="Y11" dT="2020-10-05T09:10:14.64" personId="{4D9FACB1-5BA0-4A15-8519-99F337EC3BBB}" id="{39C0C496-8498-44A3-B6A5-822220B7491E}">
    <text>adjusted by ratio of region range to range of frequencies in Amide I</text>
  </threadedComment>
  <threadedComment ref="AE11" dT="2020-10-05T09:10:14.64" personId="{4D9FACB1-5BA0-4A15-8519-99F337EC3BBB}" id="{AEE21AB9-97E3-41DC-97AF-6A4625009EF0}">
    <text>adjusted by ratio of region range to range of frequencies in Amide I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S11" dT="2020-10-05T09:10:14.64" personId="{4D9FACB1-5BA0-4A15-8519-99F337EC3BBB}" id="{BBF8A6BC-359E-4D4B-8A6F-92C1C29016B9}">
    <text>adjusted by ratio of region range to range of frequencies in Amide I</text>
  </threadedComment>
  <threadedComment ref="Y11" dT="2020-10-05T09:10:14.64" personId="{4D9FACB1-5BA0-4A15-8519-99F337EC3BBB}" id="{49361EB6-D6C7-4284-97B4-C524CA0F6D3D}">
    <text>adjusted by ratio of region range to range of frequencies in Amide I</text>
  </threadedComment>
  <threadedComment ref="AE11" dT="2020-10-05T09:10:14.64" personId="{4D9FACB1-5BA0-4A15-8519-99F337EC3BBB}" id="{784AA27B-3E7E-4BEC-ADF3-32DBD8FC5DB7}">
    <text>adjusted by ratio of region range to range of frequencies in Amide I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S11" dT="2020-10-05T09:10:14.64" personId="{4D9FACB1-5BA0-4A15-8519-99F337EC3BBB}" id="{1A45EBAC-97E9-40CC-B7A6-5FC4B96B78BA}">
    <text>adjusted by ratio of region range to range of frequencies in Amide I</text>
  </threadedComment>
  <threadedComment ref="Y11" dT="2020-10-05T09:10:14.64" personId="{4D9FACB1-5BA0-4A15-8519-99F337EC3BBB}" id="{D290BA9C-2CCC-4F48-8C86-7389D70AA487}">
    <text>adjusted by ratio of region range to range of frequencies in Amide I</text>
  </threadedComment>
  <threadedComment ref="AE11" dT="2020-10-05T09:10:14.64" personId="{4D9FACB1-5BA0-4A15-8519-99F337EC3BBB}" id="{2FB18D81-559D-4BF1-9BD9-367038093071}">
    <text>adjusted by ratio of region range to range of frequencies in Amide I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S11" dT="2020-10-05T09:10:14.64" personId="{4D9FACB1-5BA0-4A15-8519-99F337EC3BBB}" id="{1DC9A0AA-DB3A-4507-90CF-3A3827A7B6EC}">
    <text>adjusted by ratio of region range to range of frequencies in Amide I</text>
  </threadedComment>
  <threadedComment ref="Y11" dT="2020-10-05T09:10:14.64" personId="{4D9FACB1-5BA0-4A15-8519-99F337EC3BBB}" id="{C416C701-CA02-4508-96E6-9732F0DB7AD0}">
    <text>adjusted by ratio of region range to range of frequencies in Amide I</text>
  </threadedComment>
  <threadedComment ref="AE11" dT="2020-10-05T09:10:14.64" personId="{4D9FACB1-5BA0-4A15-8519-99F337EC3BBB}" id="{0E0537F1-EA57-4E97-9E97-481B8C39239F}">
    <text>adjusted by ratio of region range to range of frequencies in Amide I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S11" dT="2020-10-05T09:10:14.64" personId="{4D9FACB1-5BA0-4A15-8519-99F337EC3BBB}" id="{22632619-ED97-4B59-9192-8C43D88AD986}">
    <text>adjusted by ratio of region range to range of frequencies in Amide I</text>
  </threadedComment>
  <threadedComment ref="Y11" dT="2020-10-05T09:10:14.64" personId="{4D9FACB1-5BA0-4A15-8519-99F337EC3BBB}" id="{9004DE19-46B8-4604-B7E6-FDBFD0E7F76C}">
    <text>adjusted by ratio of region range to range of frequencies in Amide I</text>
  </threadedComment>
  <threadedComment ref="AE11" dT="2020-10-05T09:10:14.64" personId="{4D9FACB1-5BA0-4A15-8519-99F337EC3BBB}" id="{591BB113-D5ED-4FAB-B036-DDC9560F5B9B}">
    <text>adjusted by ratio of region range to range of frequencies in Amide I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S11" dT="2020-10-05T09:10:14.64" personId="{4D9FACB1-5BA0-4A15-8519-99F337EC3BBB}" id="{63738FF0-29F0-4F20-A3F3-B23D182BAE6F}">
    <text>adjusted by ratio of region range to range of frequencies in Amide I</text>
  </threadedComment>
  <threadedComment ref="Y11" dT="2020-10-05T09:10:14.64" personId="{4D9FACB1-5BA0-4A15-8519-99F337EC3BBB}" id="{05293741-FCB3-4C54-AD12-77AEF0CBD28B}">
    <text>adjusted by ratio of region range to range of frequencies in Amide I</text>
  </threadedComment>
  <threadedComment ref="AE11" dT="2020-10-05T09:10:14.64" personId="{4D9FACB1-5BA0-4A15-8519-99F337EC3BBB}" id="{B1E68875-B532-4BB5-A91C-8882720CB9AA}">
    <text>adjusted by ratio of region range to range of frequencies in Amide 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D6B38-366A-4EB4-A52D-7EA759A24F45}">
  <dimension ref="A1:AH44"/>
  <sheetViews>
    <sheetView workbookViewId="0">
      <selection activeCell="C3" sqref="C3:C34"/>
    </sheetView>
  </sheetViews>
  <sheetFormatPr defaultRowHeight="14.4" x14ac:dyDescent="0.3"/>
  <cols>
    <col min="5" max="5" width="18" bestFit="1" customWidth="1"/>
    <col min="6" max="6" width="13" bestFit="1" customWidth="1"/>
    <col min="7" max="7" width="12.21875" bestFit="1" customWidth="1"/>
    <col min="12" max="12" width="13" bestFit="1" customWidth="1"/>
    <col min="13" max="13" width="12.21875" bestFit="1" customWidth="1"/>
  </cols>
  <sheetData>
    <row r="1" spans="1:32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  <c r="G1" t="s">
        <v>16</v>
      </c>
    </row>
    <row r="2" spans="1:32" x14ac:dyDescent="0.3">
      <c r="A2">
        <v>1631</v>
      </c>
      <c r="B2">
        <f>2.48/2.33*B3</f>
        <v>3.849106186652175</v>
      </c>
      <c r="C2">
        <v>32</v>
      </c>
      <c r="D2">
        <v>1</v>
      </c>
      <c r="E2">
        <v>1</v>
      </c>
      <c r="G2" t="s">
        <v>4</v>
      </c>
    </row>
    <row r="3" spans="1:32" x14ac:dyDescent="0.3">
      <c r="A3">
        <v>1634</v>
      </c>
      <c r="B3">
        <v>3.6162973447175677</v>
      </c>
      <c r="C3">
        <v>18</v>
      </c>
      <c r="D3">
        <v>1</v>
      </c>
      <c r="G3" t="s">
        <v>5</v>
      </c>
      <c r="M3" s="1"/>
    </row>
    <row r="4" spans="1:32" x14ac:dyDescent="0.3">
      <c r="A4" s="1">
        <v>1647</v>
      </c>
      <c r="B4">
        <v>4.2362340323834369</v>
      </c>
      <c r="C4">
        <v>18</v>
      </c>
      <c r="D4">
        <v>1</v>
      </c>
      <c r="G4" t="s">
        <v>6</v>
      </c>
      <c r="M4" s="1"/>
    </row>
    <row r="5" spans="1:32" x14ac:dyDescent="0.3">
      <c r="A5" s="1">
        <v>1655</v>
      </c>
      <c r="B5">
        <v>6.7848626372320071</v>
      </c>
      <c r="C5">
        <v>18</v>
      </c>
      <c r="D5">
        <v>1</v>
      </c>
      <c r="G5" t="s">
        <v>7</v>
      </c>
      <c r="M5" s="1"/>
    </row>
    <row r="6" spans="1:32" x14ac:dyDescent="0.3">
      <c r="A6" s="1">
        <v>1668</v>
      </c>
      <c r="B6">
        <v>6.6470989288618156</v>
      </c>
      <c r="C6">
        <v>18</v>
      </c>
      <c r="D6">
        <v>1</v>
      </c>
      <c r="G6" t="s">
        <v>8</v>
      </c>
      <c r="M6" s="1"/>
    </row>
    <row r="7" spans="1:32" x14ac:dyDescent="0.3">
      <c r="A7" s="1">
        <v>1677</v>
      </c>
      <c r="B7">
        <v>4.1329112511057913</v>
      </c>
      <c r="C7">
        <v>18</v>
      </c>
      <c r="D7">
        <v>1</v>
      </c>
      <c r="G7" t="s">
        <v>9</v>
      </c>
      <c r="M7" s="1"/>
    </row>
    <row r="8" spans="1:32" x14ac:dyDescent="0.3">
      <c r="A8" s="1">
        <v>1685</v>
      </c>
      <c r="B8">
        <v>4.1329112511057913</v>
      </c>
      <c r="C8">
        <v>18</v>
      </c>
      <c r="D8">
        <v>1</v>
      </c>
      <c r="G8" t="s">
        <v>10</v>
      </c>
      <c r="M8" s="1"/>
    </row>
    <row r="9" spans="1:32" x14ac:dyDescent="0.3">
      <c r="A9" s="1">
        <v>1693</v>
      </c>
      <c r="B9">
        <v>3.6162973447175677</v>
      </c>
      <c r="C9">
        <v>18</v>
      </c>
      <c r="D9">
        <v>1</v>
      </c>
      <c r="G9" t="s">
        <v>11</v>
      </c>
      <c r="M9" s="1"/>
    </row>
    <row r="10" spans="1:32" x14ac:dyDescent="0.3">
      <c r="A10" s="1">
        <v>1703</v>
      </c>
      <c r="B10">
        <v>1.274314302424286</v>
      </c>
      <c r="C10">
        <v>18</v>
      </c>
      <c r="D10">
        <v>1</v>
      </c>
      <c r="G10" t="s">
        <v>12</v>
      </c>
      <c r="M10" s="1"/>
    </row>
    <row r="11" spans="1:32" x14ac:dyDescent="0.3">
      <c r="A11" s="1">
        <f>A3-328-(A3-1634)</f>
        <v>1306</v>
      </c>
      <c r="B11" s="2">
        <f>B3*0.55</f>
        <v>1.9889635395946623</v>
      </c>
      <c r="C11">
        <v>16</v>
      </c>
      <c r="D11">
        <v>1</v>
      </c>
      <c r="G11" t="s">
        <v>5</v>
      </c>
      <c r="H11" s="1"/>
      <c r="M11" s="1"/>
      <c r="N11" s="2"/>
      <c r="T11" s="2"/>
      <c r="Z11" s="2"/>
      <c r="AF11" s="2"/>
    </row>
    <row r="12" spans="1:32" x14ac:dyDescent="0.3">
      <c r="A12" s="1">
        <f>A4-358-(A4-1644)</f>
        <v>1286</v>
      </c>
      <c r="B12" s="2">
        <f t="shared" ref="B12:B18" si="0">B4*0.55</f>
        <v>2.3299287178108905</v>
      </c>
      <c r="C12">
        <v>16</v>
      </c>
      <c r="D12">
        <v>1</v>
      </c>
      <c r="G12" t="s">
        <v>6</v>
      </c>
      <c r="H12" s="1"/>
      <c r="M12" s="1"/>
      <c r="N12" s="2"/>
      <c r="T12" s="2"/>
      <c r="Z12" s="2"/>
      <c r="AF12" s="2"/>
    </row>
    <row r="13" spans="1:32" x14ac:dyDescent="0.3">
      <c r="A13" s="1">
        <f>A5-388-(A5-1657)</f>
        <v>1269</v>
      </c>
      <c r="B13" s="2">
        <f t="shared" si="0"/>
        <v>3.731674450477604</v>
      </c>
      <c r="C13">
        <v>16</v>
      </c>
      <c r="D13">
        <v>1</v>
      </c>
      <c r="G13" t="s">
        <v>7</v>
      </c>
      <c r="H13" s="1"/>
      <c r="M13" s="1"/>
      <c r="N13" s="2"/>
      <c r="T13" s="2"/>
      <c r="Z13" s="2"/>
      <c r="AF13" s="2"/>
    </row>
    <row r="14" spans="1:32" x14ac:dyDescent="0.3">
      <c r="A14" s="1">
        <f>A6-410-(A6-1668)</f>
        <v>1258</v>
      </c>
      <c r="B14" s="2">
        <f t="shared" si="0"/>
        <v>3.6559044108739989</v>
      </c>
      <c r="C14">
        <v>16</v>
      </c>
      <c r="D14">
        <v>1</v>
      </c>
      <c r="G14" t="s">
        <v>8</v>
      </c>
      <c r="H14" s="1"/>
      <c r="M14" s="1"/>
      <c r="N14" s="2"/>
      <c r="T14" s="2"/>
      <c r="Z14" s="2"/>
      <c r="AF14" s="2"/>
    </row>
    <row r="15" spans="1:32" x14ac:dyDescent="0.3">
      <c r="A15" s="1">
        <f>A7-430-(A7-1677)</f>
        <v>1247</v>
      </c>
      <c r="B15" s="2">
        <f t="shared" si="0"/>
        <v>2.2731011881081855</v>
      </c>
      <c r="C15">
        <v>16</v>
      </c>
      <c r="D15">
        <v>1</v>
      </c>
      <c r="G15" t="s">
        <v>9</v>
      </c>
      <c r="H15" s="1"/>
      <c r="M15" s="1"/>
      <c r="N15" s="2"/>
      <c r="T15" s="2"/>
      <c r="Z15" s="2"/>
      <c r="AF15" s="2"/>
    </row>
    <row r="16" spans="1:32" x14ac:dyDescent="0.3">
      <c r="A16" s="1">
        <f>A8-449-(A8-1685)</f>
        <v>1236</v>
      </c>
      <c r="B16" s="2">
        <f t="shared" si="0"/>
        <v>2.2731011881081855</v>
      </c>
      <c r="C16">
        <v>16</v>
      </c>
      <c r="D16">
        <v>1</v>
      </c>
      <c r="G16" t="s">
        <v>10</v>
      </c>
      <c r="H16" s="1"/>
      <c r="M16" s="1"/>
      <c r="N16" s="2"/>
      <c r="T16" s="2"/>
      <c r="Z16" s="2"/>
      <c r="AF16" s="2"/>
    </row>
    <row r="17" spans="1:34" x14ac:dyDescent="0.3">
      <c r="A17" s="1">
        <f>A9-465-(A9-1693)</f>
        <v>1228</v>
      </c>
      <c r="B17" s="2">
        <f t="shared" si="0"/>
        <v>1.9889635395946623</v>
      </c>
      <c r="C17">
        <v>16</v>
      </c>
      <c r="D17">
        <v>1</v>
      </c>
      <c r="G17" t="s">
        <v>11</v>
      </c>
      <c r="H17" s="1"/>
      <c r="M17" s="1"/>
      <c r="N17" s="2"/>
      <c r="T17" s="2"/>
      <c r="Z17" s="2"/>
      <c r="AF17" s="2"/>
    </row>
    <row r="18" spans="1:34" x14ac:dyDescent="0.3">
      <c r="A18" s="1">
        <f>A10-485-(A10-1703)</f>
        <v>1218</v>
      </c>
      <c r="B18" s="2">
        <f t="shared" si="0"/>
        <v>0.70087286633335732</v>
      </c>
      <c r="C18">
        <v>16</v>
      </c>
      <c r="D18">
        <v>1</v>
      </c>
      <c r="G18" t="s">
        <v>12</v>
      </c>
      <c r="H18" s="1"/>
      <c r="M18" s="1"/>
      <c r="N18" s="2"/>
      <c r="T18" s="2"/>
      <c r="Z18" s="2"/>
      <c r="AF18" s="2"/>
    </row>
    <row r="19" spans="1:34" x14ac:dyDescent="0.3">
      <c r="A19">
        <f>A3-711</f>
        <v>923</v>
      </c>
      <c r="B19" s="1">
        <f>B3*0.35</f>
        <v>1.2657040706511486</v>
      </c>
      <c r="C19">
        <v>12</v>
      </c>
      <c r="D19" s="1">
        <v>1</v>
      </c>
      <c r="G19" t="s">
        <v>5</v>
      </c>
      <c r="H19" s="1"/>
      <c r="J19" s="1"/>
      <c r="L19" s="1"/>
      <c r="M19" s="1"/>
      <c r="N19" s="1"/>
      <c r="P19" s="1"/>
      <c r="T19" s="1"/>
      <c r="V19" s="1"/>
      <c r="Z19" s="1"/>
      <c r="AB19" s="1"/>
      <c r="AF19" s="1"/>
      <c r="AH19" s="1"/>
    </row>
    <row r="20" spans="1:34" x14ac:dyDescent="0.3">
      <c r="A20">
        <f>A4-708</f>
        <v>939</v>
      </c>
      <c r="B20" s="1">
        <f t="shared" ref="B20:B26" si="1">B4*0.35</f>
        <v>1.4826819113342029</v>
      </c>
      <c r="C20">
        <v>12</v>
      </c>
      <c r="D20" s="1">
        <v>1</v>
      </c>
      <c r="G20" t="s">
        <v>6</v>
      </c>
      <c r="H20" s="1"/>
      <c r="J20" s="1"/>
      <c r="M20" s="1"/>
      <c r="N20" s="1"/>
      <c r="P20" s="1"/>
      <c r="T20" s="1"/>
      <c r="V20" s="1"/>
      <c r="Z20" s="1"/>
      <c r="AB20" s="1"/>
      <c r="AF20" s="1"/>
      <c r="AH20" s="1"/>
    </row>
    <row r="21" spans="1:34" x14ac:dyDescent="0.3">
      <c r="A21">
        <f>A5-716</f>
        <v>939</v>
      </c>
      <c r="B21" s="1">
        <f t="shared" si="1"/>
        <v>2.3747019230312025</v>
      </c>
      <c r="C21">
        <v>12</v>
      </c>
      <c r="D21" s="1">
        <v>1</v>
      </c>
      <c r="G21" t="s">
        <v>7</v>
      </c>
      <c r="H21" s="1"/>
      <c r="J21" s="1"/>
      <c r="M21" s="1"/>
      <c r="N21" s="1"/>
      <c r="P21" s="1"/>
      <c r="T21" s="1"/>
      <c r="V21" s="1"/>
      <c r="Z21" s="1"/>
      <c r="AB21" s="1"/>
      <c r="AF21" s="1"/>
      <c r="AH21" s="1"/>
    </row>
    <row r="22" spans="1:34" x14ac:dyDescent="0.3">
      <c r="A22">
        <f>A6-720</f>
        <v>948</v>
      </c>
      <c r="B22" s="1">
        <f t="shared" si="1"/>
        <v>2.3264846251016351</v>
      </c>
      <c r="C22">
        <v>12</v>
      </c>
      <c r="D22" s="1">
        <v>1</v>
      </c>
      <c r="G22" t="s">
        <v>8</v>
      </c>
      <c r="H22" s="1"/>
      <c r="J22" s="1"/>
      <c r="M22" s="1"/>
      <c r="N22" s="1"/>
      <c r="P22" s="1"/>
      <c r="T22" s="1"/>
      <c r="V22" s="1"/>
      <c r="Z22" s="1"/>
      <c r="AB22" s="1"/>
      <c r="AF22" s="1"/>
      <c r="AH22" s="1"/>
    </row>
    <row r="23" spans="1:34" x14ac:dyDescent="0.3">
      <c r="A23">
        <f>A7-705</f>
        <v>972</v>
      </c>
      <c r="B23" s="1">
        <f t="shared" si="1"/>
        <v>1.4465189378870269</v>
      </c>
      <c r="C23">
        <v>12</v>
      </c>
      <c r="D23" s="1">
        <v>1</v>
      </c>
      <c r="G23" t="s">
        <v>9</v>
      </c>
      <c r="H23" s="1"/>
      <c r="J23" s="1"/>
      <c r="N23" s="1"/>
      <c r="P23" s="1"/>
      <c r="T23" s="1"/>
      <c r="V23" s="1"/>
      <c r="Z23" s="1"/>
      <c r="AB23" s="1"/>
      <c r="AF23" s="1"/>
      <c r="AH23" s="1"/>
    </row>
    <row r="24" spans="1:34" x14ac:dyDescent="0.3">
      <c r="A24">
        <f>A8-703</f>
        <v>982</v>
      </c>
      <c r="B24" s="1">
        <f t="shared" si="1"/>
        <v>1.4465189378870269</v>
      </c>
      <c r="C24">
        <v>12</v>
      </c>
      <c r="D24" s="1">
        <v>1</v>
      </c>
      <c r="G24" t="s">
        <v>10</v>
      </c>
      <c r="H24" s="1"/>
      <c r="J24" s="1"/>
      <c r="M24" s="1"/>
      <c r="N24" s="1"/>
      <c r="P24" s="1"/>
      <c r="T24" s="1"/>
      <c r="V24" s="1"/>
      <c r="Z24" s="1"/>
      <c r="AB24" s="1"/>
      <c r="AF24" s="1"/>
      <c r="AH24" s="1"/>
    </row>
    <row r="25" spans="1:34" x14ac:dyDescent="0.3">
      <c r="A25">
        <f>A9-697</f>
        <v>996</v>
      </c>
      <c r="B25" s="1">
        <f t="shared" si="1"/>
        <v>1.2657040706511486</v>
      </c>
      <c r="C25">
        <v>12</v>
      </c>
      <c r="D25" s="1">
        <v>1</v>
      </c>
      <c r="G25" t="s">
        <v>11</v>
      </c>
      <c r="H25" s="1"/>
      <c r="J25" s="1"/>
      <c r="M25" s="1"/>
      <c r="N25" s="1"/>
      <c r="P25" s="1"/>
      <c r="T25" s="1"/>
      <c r="V25" s="1"/>
      <c r="Z25" s="1"/>
      <c r="AB25" s="1"/>
      <c r="AF25" s="1"/>
      <c r="AH25" s="1"/>
    </row>
    <row r="26" spans="1:34" x14ac:dyDescent="0.3">
      <c r="A26">
        <f>A10-696</f>
        <v>1007</v>
      </c>
      <c r="B26" s="1">
        <f t="shared" si="1"/>
        <v>0.44601000584850009</v>
      </c>
      <c r="C26">
        <v>12</v>
      </c>
      <c r="D26" s="1">
        <v>1</v>
      </c>
      <c r="G26" t="s">
        <v>12</v>
      </c>
      <c r="H26" s="1"/>
      <c r="J26" s="1"/>
      <c r="M26" s="1"/>
      <c r="N26" s="1"/>
      <c r="P26" s="1"/>
      <c r="T26" s="1"/>
      <c r="V26" s="1"/>
      <c r="Z26" s="1"/>
      <c r="AB26" s="1"/>
      <c r="AF26" s="1"/>
      <c r="AH26" s="1"/>
    </row>
    <row r="27" spans="1:34" x14ac:dyDescent="0.3">
      <c r="A27">
        <v>535</v>
      </c>
      <c r="B27">
        <f>B3/15</f>
        <v>0.24108648964783785</v>
      </c>
      <c r="C27">
        <v>12</v>
      </c>
      <c r="D27" s="1">
        <v>1</v>
      </c>
      <c r="G27" t="s">
        <v>5</v>
      </c>
      <c r="J27" s="1"/>
      <c r="M27" s="1"/>
      <c r="P27" s="1"/>
      <c r="V27" s="1"/>
      <c r="AB27" s="1"/>
      <c r="AH27" s="1"/>
    </row>
    <row r="28" spans="1:34" x14ac:dyDescent="0.3">
      <c r="A28">
        <v>544</v>
      </c>
      <c r="B28">
        <f t="shared" ref="B28:B34" si="2">B4/15</f>
        <v>0.28241560215889577</v>
      </c>
      <c r="C28">
        <v>12</v>
      </c>
      <c r="D28" s="1">
        <v>1</v>
      </c>
      <c r="G28" t="s">
        <v>6</v>
      </c>
      <c r="J28" s="1"/>
      <c r="P28" s="1"/>
      <c r="V28" s="1"/>
      <c r="AB28" s="1"/>
      <c r="AH28" s="1"/>
    </row>
    <row r="29" spans="1:34" x14ac:dyDescent="0.3">
      <c r="A29">
        <v>565</v>
      </c>
      <c r="B29">
        <f t="shared" si="2"/>
        <v>0.45232417581546713</v>
      </c>
      <c r="C29">
        <v>12</v>
      </c>
      <c r="D29" s="1">
        <v>1</v>
      </c>
      <c r="G29" t="s">
        <v>7</v>
      </c>
      <c r="J29" s="1"/>
      <c r="M29" s="1"/>
      <c r="P29" s="1"/>
      <c r="V29" s="1"/>
      <c r="AB29" s="1"/>
      <c r="AH29" s="1"/>
    </row>
    <row r="30" spans="1:34" x14ac:dyDescent="0.3">
      <c r="A30">
        <v>572</v>
      </c>
      <c r="B30">
        <f t="shared" si="2"/>
        <v>0.44313992859078771</v>
      </c>
      <c r="C30">
        <v>12</v>
      </c>
      <c r="D30" s="1">
        <v>1</v>
      </c>
      <c r="G30" t="s">
        <v>8</v>
      </c>
      <c r="J30" s="1"/>
      <c r="P30" s="1"/>
      <c r="V30" s="1"/>
      <c r="AB30" s="1"/>
      <c r="AH30" s="1"/>
    </row>
    <row r="31" spans="1:34" x14ac:dyDescent="0.3">
      <c r="A31">
        <v>585</v>
      </c>
      <c r="B31">
        <f t="shared" si="2"/>
        <v>0.27552741674038611</v>
      </c>
      <c r="C31">
        <v>12</v>
      </c>
      <c r="D31" s="1">
        <v>1</v>
      </c>
      <c r="G31" t="s">
        <v>9</v>
      </c>
      <c r="J31" s="1"/>
      <c r="P31" s="1"/>
      <c r="V31" s="1"/>
      <c r="AB31" s="1"/>
      <c r="AH31" s="1"/>
    </row>
    <row r="32" spans="1:34" x14ac:dyDescent="0.3">
      <c r="A32">
        <v>597</v>
      </c>
      <c r="B32">
        <f t="shared" si="2"/>
        <v>0.27552741674038611</v>
      </c>
      <c r="C32">
        <v>12</v>
      </c>
      <c r="D32" s="1">
        <v>1</v>
      </c>
      <c r="G32" t="s">
        <v>10</v>
      </c>
      <c r="J32" s="1"/>
      <c r="P32" s="1"/>
      <c r="V32" s="1"/>
      <c r="AB32" s="1"/>
      <c r="AH32" s="1"/>
    </row>
    <row r="33" spans="1:34" x14ac:dyDescent="0.3">
      <c r="A33">
        <v>612</v>
      </c>
      <c r="B33">
        <f t="shared" si="2"/>
        <v>0.24108648964783785</v>
      </c>
      <c r="C33">
        <v>12</v>
      </c>
      <c r="D33" s="1">
        <v>1</v>
      </c>
      <c r="G33" t="s">
        <v>11</v>
      </c>
      <c r="J33" s="1"/>
      <c r="P33" s="1"/>
      <c r="V33" s="1"/>
      <c r="AB33" s="1"/>
      <c r="AH33" s="1"/>
    </row>
    <row r="34" spans="1:34" x14ac:dyDescent="0.3">
      <c r="A34">
        <v>618</v>
      </c>
      <c r="B34">
        <f t="shared" si="2"/>
        <v>8.4954286828285736E-2</v>
      </c>
      <c r="C34">
        <v>12</v>
      </c>
      <c r="D34" s="1">
        <v>1</v>
      </c>
      <c r="G34" t="s">
        <v>12</v>
      </c>
      <c r="J34" s="1"/>
      <c r="P34" s="1"/>
      <c r="V34" s="1"/>
      <c r="AB34" s="1"/>
      <c r="AH34" s="1"/>
    </row>
    <row r="35" spans="1:34" x14ac:dyDescent="0.3">
      <c r="A35">
        <v>1440</v>
      </c>
      <c r="B35">
        <v>6.0540692154869991</v>
      </c>
      <c r="C35">
        <v>25</v>
      </c>
      <c r="D35" s="1">
        <v>0.8</v>
      </c>
      <c r="G35" t="s">
        <v>15</v>
      </c>
      <c r="J35" s="1"/>
      <c r="P35" s="1"/>
      <c r="V35" s="1"/>
      <c r="AB35" s="1"/>
      <c r="AH35" s="1"/>
    </row>
    <row r="36" spans="1:34" x14ac:dyDescent="0.3">
      <c r="A36">
        <v>1456</v>
      </c>
      <c r="B36">
        <v>4.3589298351506391</v>
      </c>
      <c r="C36">
        <v>22</v>
      </c>
      <c r="D36" s="1">
        <v>0.8</v>
      </c>
      <c r="G36" t="s">
        <v>13</v>
      </c>
      <c r="J36" s="1"/>
      <c r="P36" s="1"/>
      <c r="V36" s="1"/>
      <c r="AB36" s="1"/>
      <c r="AH36" s="1"/>
    </row>
    <row r="37" spans="1:34" x14ac:dyDescent="0.3">
      <c r="A37" s="1">
        <v>1472</v>
      </c>
      <c r="B37" s="2">
        <v>1.6951393803363599</v>
      </c>
      <c r="C37" s="1">
        <v>25</v>
      </c>
      <c r="D37" s="1">
        <v>0.8</v>
      </c>
      <c r="G37" t="s">
        <v>13</v>
      </c>
      <c r="H37" s="2"/>
      <c r="I37" s="1"/>
      <c r="J37" s="1"/>
      <c r="M37" s="1"/>
      <c r="N37" s="2"/>
      <c r="O37" s="1"/>
      <c r="P37" s="1"/>
      <c r="S37" s="1"/>
      <c r="T37" s="2"/>
      <c r="U37" s="1"/>
      <c r="V37" s="1"/>
      <c r="Y37" s="1"/>
      <c r="Z37" s="2"/>
      <c r="AA37" s="1"/>
      <c r="AB37" s="1"/>
      <c r="AE37" s="1"/>
      <c r="AF37" s="2"/>
      <c r="AG37" s="1"/>
      <c r="AH37" s="1"/>
    </row>
    <row r="38" spans="1:34" x14ac:dyDescent="0.3">
      <c r="A38">
        <v>1295</v>
      </c>
      <c r="B38" s="1">
        <v>1.2108138430973998</v>
      </c>
      <c r="C38" s="1">
        <v>21</v>
      </c>
      <c r="D38" s="1">
        <v>0.5</v>
      </c>
      <c r="G38" t="s">
        <v>14</v>
      </c>
      <c r="I38" s="1"/>
      <c r="J38" s="1"/>
      <c r="N38" s="1"/>
      <c r="O38" s="1"/>
      <c r="P38" s="1"/>
      <c r="U38" s="1"/>
      <c r="V38" s="1"/>
      <c r="AA38" s="1"/>
      <c r="AB38" s="1"/>
      <c r="AG38" s="1"/>
      <c r="AH38" s="1"/>
    </row>
    <row r="39" spans="1:34" x14ac:dyDescent="0.3">
      <c r="A39">
        <v>1048</v>
      </c>
      <c r="B39">
        <v>0.21525579432842665</v>
      </c>
      <c r="C39">
        <v>12</v>
      </c>
      <c r="D39" s="1">
        <v>0.9</v>
      </c>
      <c r="G39" t="s">
        <v>17</v>
      </c>
    </row>
    <row r="40" spans="1:34" x14ac:dyDescent="0.3">
      <c r="A40">
        <v>1065</v>
      </c>
      <c r="B40">
        <v>0.86102317731370659</v>
      </c>
      <c r="C40" s="1">
        <v>16</v>
      </c>
      <c r="D40" s="1">
        <v>0.7</v>
      </c>
      <c r="G40" t="s">
        <v>17</v>
      </c>
    </row>
    <row r="41" spans="1:34" x14ac:dyDescent="0.3">
      <c r="A41">
        <v>1085</v>
      </c>
      <c r="B41">
        <v>1.0762789716421333</v>
      </c>
      <c r="C41" s="1">
        <v>25</v>
      </c>
      <c r="D41" s="1">
        <v>1</v>
      </c>
      <c r="G41" t="s">
        <v>17</v>
      </c>
    </row>
    <row r="42" spans="1:34" x14ac:dyDescent="0.3">
      <c r="A42">
        <v>1100</v>
      </c>
      <c r="B42">
        <v>1.5067905602989866</v>
      </c>
      <c r="C42" s="1">
        <v>22</v>
      </c>
      <c r="D42" s="1">
        <v>0.9</v>
      </c>
      <c r="G42" t="s">
        <v>17</v>
      </c>
    </row>
    <row r="43" spans="1:34" x14ac:dyDescent="0.3">
      <c r="A43">
        <v>1125</v>
      </c>
      <c r="B43">
        <v>0.86102317731370659</v>
      </c>
      <c r="C43" s="1">
        <v>10</v>
      </c>
      <c r="D43" s="1">
        <v>0.5</v>
      </c>
      <c r="G43" t="s">
        <v>17</v>
      </c>
    </row>
    <row r="44" spans="1:34" x14ac:dyDescent="0.3">
      <c r="A44">
        <v>960</v>
      </c>
      <c r="B44">
        <v>1.3991626631347731</v>
      </c>
      <c r="C44" s="1">
        <v>15</v>
      </c>
      <c r="D44" s="1">
        <v>0.8</v>
      </c>
      <c r="G44" t="s">
        <v>17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ABC2-D792-484E-B50B-11DBB01AB968}">
  <dimension ref="A1:AH44"/>
  <sheetViews>
    <sheetView workbookViewId="0">
      <selection activeCell="C2" sqref="C2:C34"/>
    </sheetView>
  </sheetViews>
  <sheetFormatPr defaultRowHeight="14.4" x14ac:dyDescent="0.3"/>
  <cols>
    <col min="5" max="5" width="18" bestFit="1" customWidth="1"/>
    <col min="6" max="6" width="13" bestFit="1" customWidth="1"/>
    <col min="7" max="7" width="12.21875" bestFit="1" customWidth="1"/>
    <col min="12" max="12" width="13" bestFit="1" customWidth="1"/>
    <col min="13" max="13" width="12.21875" bestFit="1" customWidth="1"/>
  </cols>
  <sheetData>
    <row r="1" spans="1:32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32" x14ac:dyDescent="0.3">
      <c r="A2">
        <v>1631</v>
      </c>
      <c r="B2">
        <v>3.0305970907502284</v>
      </c>
      <c r="C2">
        <f>'Collagen H'!C2</f>
        <v>32</v>
      </c>
      <c r="D2">
        <v>1</v>
      </c>
      <c r="E2">
        <v>1</v>
      </c>
    </row>
    <row r="3" spans="1:32" x14ac:dyDescent="0.3">
      <c r="A3">
        <v>1637</v>
      </c>
      <c r="B3">
        <v>6.7068506938448245</v>
      </c>
      <c r="C3">
        <f>'Collagen H'!C3</f>
        <v>18</v>
      </c>
      <c r="D3">
        <v>1</v>
      </c>
      <c r="G3" s="1"/>
      <c r="M3" s="1"/>
    </row>
    <row r="4" spans="1:32" x14ac:dyDescent="0.3">
      <c r="A4" s="1">
        <v>1645</v>
      </c>
      <c r="B4">
        <v>8.2451192016074</v>
      </c>
      <c r="C4">
        <f>'Collagen H'!C4</f>
        <v>18</v>
      </c>
      <c r="D4">
        <v>1</v>
      </c>
      <c r="M4" s="1"/>
    </row>
    <row r="5" spans="1:32" x14ac:dyDescent="0.3">
      <c r="A5" s="1">
        <v>1657</v>
      </c>
      <c r="B5">
        <v>10.952471775269533</v>
      </c>
      <c r="C5">
        <f>'Collagen H'!C5</f>
        <v>18</v>
      </c>
      <c r="D5">
        <v>1</v>
      </c>
      <c r="M5" s="1"/>
    </row>
    <row r="6" spans="1:32" x14ac:dyDescent="0.3">
      <c r="A6" s="1">
        <v>1665</v>
      </c>
      <c r="B6">
        <v>10.521756593096013</v>
      </c>
      <c r="C6">
        <f>'Collagen H'!C6</f>
        <v>18</v>
      </c>
      <c r="D6">
        <v>1</v>
      </c>
      <c r="M6" s="1"/>
    </row>
    <row r="7" spans="1:32" x14ac:dyDescent="0.3">
      <c r="A7" s="1">
        <v>1675</v>
      </c>
      <c r="B7">
        <v>10.029510670611984</v>
      </c>
      <c r="C7">
        <f>'Collagen H'!C7</f>
        <v>18</v>
      </c>
      <c r="D7">
        <v>1</v>
      </c>
      <c r="M7" s="1"/>
    </row>
    <row r="8" spans="1:32" x14ac:dyDescent="0.3">
      <c r="A8" s="1">
        <v>1685</v>
      </c>
      <c r="B8">
        <v>6.2761355116713027</v>
      </c>
      <c r="C8">
        <f>'Collagen H'!C8</f>
        <v>18</v>
      </c>
      <c r="D8">
        <v>1</v>
      </c>
      <c r="M8" s="1"/>
    </row>
    <row r="9" spans="1:32" x14ac:dyDescent="0.3">
      <c r="A9" s="1">
        <v>1693</v>
      </c>
      <c r="B9">
        <v>4.9224592248402388</v>
      </c>
      <c r="C9">
        <f>'Collagen H'!C9</f>
        <v>18</v>
      </c>
      <c r="D9">
        <v>1</v>
      </c>
      <c r="M9" s="1"/>
    </row>
    <row r="10" spans="1:32" x14ac:dyDescent="0.3">
      <c r="A10" s="1">
        <v>1705</v>
      </c>
      <c r="B10" s="2">
        <v>3.8764366395616876</v>
      </c>
      <c r="C10">
        <f>'Collagen H'!C10</f>
        <v>18</v>
      </c>
      <c r="D10">
        <v>1</v>
      </c>
      <c r="M10" s="1"/>
    </row>
    <row r="11" spans="1:32" x14ac:dyDescent="0.3">
      <c r="A11" s="1">
        <f>A3-328-(A3-1634)</f>
        <v>1306</v>
      </c>
      <c r="B11" s="2">
        <f>B3*0.55</f>
        <v>3.6887678816146536</v>
      </c>
      <c r="C11">
        <f>'Collagen H'!C11</f>
        <v>16</v>
      </c>
      <c r="D11">
        <v>1</v>
      </c>
      <c r="F11" s="1"/>
      <c r="H11" s="2"/>
      <c r="M11" s="1"/>
      <c r="N11" s="2"/>
      <c r="T11" s="2"/>
      <c r="Z11" s="2"/>
      <c r="AF11" s="2"/>
    </row>
    <row r="12" spans="1:32" x14ac:dyDescent="0.3">
      <c r="A12" s="1">
        <f>A4-358-(A4-1644)</f>
        <v>1286</v>
      </c>
      <c r="B12" s="2">
        <f t="shared" ref="B12:B18" si="0">B4*0.55</f>
        <v>4.5348155608840708</v>
      </c>
      <c r="C12">
        <f>'Collagen H'!C12</f>
        <v>16</v>
      </c>
      <c r="D12">
        <v>1</v>
      </c>
      <c r="G12" s="1"/>
      <c r="H12" s="2"/>
      <c r="M12" s="1"/>
      <c r="N12" s="2"/>
      <c r="T12" s="2"/>
      <c r="Z12" s="2"/>
      <c r="AF12" s="2"/>
    </row>
    <row r="13" spans="1:32" x14ac:dyDescent="0.3">
      <c r="A13" s="1">
        <f>A5-388-(A5-1657)</f>
        <v>1269</v>
      </c>
      <c r="B13" s="2">
        <f t="shared" si="0"/>
        <v>6.0238594763982434</v>
      </c>
      <c r="C13">
        <f>'Collagen H'!C13</f>
        <v>16</v>
      </c>
      <c r="D13">
        <v>1</v>
      </c>
      <c r="G13" s="1"/>
      <c r="H13" s="2"/>
      <c r="M13" s="1"/>
      <c r="N13" s="2"/>
      <c r="T13" s="2"/>
      <c r="Z13" s="2"/>
      <c r="AF13" s="2"/>
    </row>
    <row r="14" spans="1:32" x14ac:dyDescent="0.3">
      <c r="A14" s="1">
        <f>A6-410-(A6-1668)</f>
        <v>1258</v>
      </c>
      <c r="B14" s="2">
        <f t="shared" si="0"/>
        <v>5.7869661262028078</v>
      </c>
      <c r="C14">
        <f>'Collagen H'!C14</f>
        <v>16</v>
      </c>
      <c r="D14">
        <v>1</v>
      </c>
      <c r="M14" s="1"/>
      <c r="N14" s="2"/>
      <c r="T14" s="2"/>
      <c r="Z14" s="2"/>
      <c r="AF14" s="2"/>
    </row>
    <row r="15" spans="1:32" x14ac:dyDescent="0.3">
      <c r="A15" s="1">
        <f>A7-430-(A7-1677)</f>
        <v>1247</v>
      </c>
      <c r="B15" s="2">
        <f t="shared" si="0"/>
        <v>5.5162308688365913</v>
      </c>
      <c r="C15">
        <f>'Collagen H'!C15</f>
        <v>16</v>
      </c>
      <c r="D15">
        <v>1</v>
      </c>
      <c r="F15" s="1"/>
      <c r="H15" s="1"/>
      <c r="M15" s="1"/>
      <c r="N15" s="2"/>
      <c r="T15" s="2"/>
      <c r="Z15" s="2"/>
      <c r="AF15" s="2"/>
    </row>
    <row r="16" spans="1:32" x14ac:dyDescent="0.3">
      <c r="A16" s="1">
        <f>A8-449-(A8-1685)</f>
        <v>1236</v>
      </c>
      <c r="B16" s="2">
        <f t="shared" si="0"/>
        <v>3.4518745314192167</v>
      </c>
      <c r="C16">
        <f>'Collagen H'!C16</f>
        <v>16</v>
      </c>
      <c r="D16">
        <v>1</v>
      </c>
      <c r="F16" s="1"/>
      <c r="H16" s="1"/>
      <c r="M16" s="1"/>
      <c r="N16" s="2"/>
      <c r="T16" s="2"/>
      <c r="Z16" s="2"/>
      <c r="AF16" s="2"/>
    </row>
    <row r="17" spans="1:34" x14ac:dyDescent="0.3">
      <c r="A17" s="1">
        <f>A9-465-(A9-1693)</f>
        <v>1228</v>
      </c>
      <c r="B17" s="2">
        <f t="shared" si="0"/>
        <v>2.7073525736621313</v>
      </c>
      <c r="C17">
        <f>'Collagen H'!C17</f>
        <v>16</v>
      </c>
      <c r="D17">
        <v>1</v>
      </c>
      <c r="F17" s="1"/>
      <c r="H17" s="1"/>
      <c r="M17" s="1"/>
      <c r="N17" s="2"/>
      <c r="T17" s="2"/>
      <c r="Z17" s="2"/>
      <c r="AF17" s="2"/>
    </row>
    <row r="18" spans="1:34" x14ac:dyDescent="0.3">
      <c r="A18" s="1">
        <f>A10-485-(A10-1703)</f>
        <v>1218</v>
      </c>
      <c r="B18" s="2">
        <f t="shared" si="0"/>
        <v>2.1320401517589285</v>
      </c>
      <c r="C18">
        <f>'Collagen H'!C18</f>
        <v>16</v>
      </c>
      <c r="D18">
        <v>1</v>
      </c>
      <c r="F18" s="1"/>
      <c r="H18" s="1"/>
      <c r="M18" s="1"/>
      <c r="N18" s="2"/>
      <c r="T18" s="2"/>
      <c r="Z18" s="2"/>
      <c r="AF18" s="2"/>
    </row>
    <row r="19" spans="1:34" x14ac:dyDescent="0.3">
      <c r="A19">
        <f>A3-711</f>
        <v>926</v>
      </c>
      <c r="B19" s="1">
        <f>B3*0.35</f>
        <v>2.3473977428456885</v>
      </c>
      <c r="C19">
        <f>'Collagen H'!C19</f>
        <v>12</v>
      </c>
      <c r="D19" s="1">
        <v>1</v>
      </c>
      <c r="F19" s="1"/>
      <c r="H19" s="1"/>
      <c r="J19" s="1"/>
      <c r="L19" s="1"/>
      <c r="M19" s="1"/>
      <c r="N19" s="1"/>
      <c r="P19" s="1"/>
      <c r="T19" s="1"/>
      <c r="V19" s="1"/>
      <c r="Z19" s="1"/>
      <c r="AB19" s="1"/>
      <c r="AF19" s="1"/>
      <c r="AH19" s="1"/>
    </row>
    <row r="20" spans="1:34" x14ac:dyDescent="0.3">
      <c r="A20">
        <f>A4-708</f>
        <v>937</v>
      </c>
      <c r="B20" s="1">
        <f t="shared" ref="B20:B26" si="1">B4*0.35</f>
        <v>2.8857917205625898</v>
      </c>
      <c r="C20">
        <f>'Collagen H'!C20</f>
        <v>12</v>
      </c>
      <c r="D20" s="1">
        <v>1</v>
      </c>
      <c r="F20" s="1"/>
      <c r="H20" s="1"/>
      <c r="J20" s="1"/>
      <c r="M20" s="1"/>
      <c r="N20" s="1"/>
      <c r="P20" s="1"/>
      <c r="T20" s="1"/>
      <c r="V20" s="1"/>
      <c r="Z20" s="1"/>
      <c r="AB20" s="1"/>
      <c r="AF20" s="1"/>
      <c r="AH20" s="1"/>
    </row>
    <row r="21" spans="1:34" x14ac:dyDescent="0.3">
      <c r="A21">
        <f>A5-716</f>
        <v>941</v>
      </c>
      <c r="B21" s="1">
        <f t="shared" si="1"/>
        <v>3.8333651213443365</v>
      </c>
      <c r="C21">
        <f>'Collagen H'!C21</f>
        <v>12</v>
      </c>
      <c r="D21" s="1">
        <v>1</v>
      </c>
      <c r="F21" s="1"/>
      <c r="H21" s="1"/>
      <c r="J21" s="1"/>
      <c r="M21" s="1"/>
      <c r="N21" s="1"/>
      <c r="P21" s="1"/>
      <c r="T21" s="1"/>
      <c r="V21" s="1"/>
      <c r="Z21" s="1"/>
      <c r="AB21" s="1"/>
      <c r="AF21" s="1"/>
      <c r="AH21" s="1"/>
    </row>
    <row r="22" spans="1:34" x14ac:dyDescent="0.3">
      <c r="A22">
        <f>A6-720</f>
        <v>945</v>
      </c>
      <c r="B22" s="1">
        <f t="shared" si="1"/>
        <v>3.6826148075836045</v>
      </c>
      <c r="C22">
        <f>'Collagen H'!C22</f>
        <v>12</v>
      </c>
      <c r="D22" s="1">
        <v>1</v>
      </c>
      <c r="G22" s="1"/>
      <c r="H22" s="1"/>
      <c r="J22" s="1"/>
      <c r="M22" s="1"/>
      <c r="N22" s="1"/>
      <c r="P22" s="1"/>
      <c r="T22" s="1"/>
      <c r="V22" s="1"/>
      <c r="Z22" s="1"/>
      <c r="AB22" s="1"/>
      <c r="AF22" s="1"/>
      <c r="AH22" s="1"/>
    </row>
    <row r="23" spans="1:34" x14ac:dyDescent="0.3">
      <c r="A23">
        <f>A7-705</f>
        <v>970</v>
      </c>
      <c r="B23" s="1">
        <f t="shared" si="1"/>
        <v>3.5103287347141943</v>
      </c>
      <c r="C23">
        <f>'Collagen H'!C23</f>
        <v>12</v>
      </c>
      <c r="D23" s="1">
        <v>1</v>
      </c>
      <c r="H23" s="1"/>
      <c r="J23" s="1"/>
      <c r="N23" s="1"/>
      <c r="P23" s="1"/>
      <c r="T23" s="1"/>
      <c r="V23" s="1"/>
      <c r="Z23" s="1"/>
      <c r="AB23" s="1"/>
      <c r="AF23" s="1"/>
      <c r="AH23" s="1"/>
    </row>
    <row r="24" spans="1:34" x14ac:dyDescent="0.3">
      <c r="A24">
        <f>A8-703</f>
        <v>982</v>
      </c>
      <c r="B24" s="1">
        <f t="shared" si="1"/>
        <v>2.1966474290849556</v>
      </c>
      <c r="C24">
        <f>'Collagen H'!C24</f>
        <v>12</v>
      </c>
      <c r="D24" s="1">
        <v>1</v>
      </c>
      <c r="G24" s="1"/>
      <c r="H24" s="1"/>
      <c r="J24" s="1"/>
      <c r="M24" s="1"/>
      <c r="N24" s="1"/>
      <c r="P24" s="1"/>
      <c r="T24" s="1"/>
      <c r="V24" s="1"/>
      <c r="Z24" s="1"/>
      <c r="AB24" s="1"/>
      <c r="AF24" s="1"/>
      <c r="AH24" s="1"/>
    </row>
    <row r="25" spans="1:34" x14ac:dyDescent="0.3">
      <c r="A25">
        <f>A9-697</f>
        <v>996</v>
      </c>
      <c r="B25" s="1">
        <f t="shared" si="1"/>
        <v>1.7228607286940836</v>
      </c>
      <c r="C25">
        <f>'Collagen H'!C25</f>
        <v>12</v>
      </c>
      <c r="D25" s="1">
        <v>1</v>
      </c>
      <c r="G25" s="1"/>
      <c r="H25" s="1"/>
      <c r="J25" s="1"/>
      <c r="M25" s="1"/>
      <c r="N25" s="1"/>
      <c r="P25" s="1"/>
      <c r="T25" s="1"/>
      <c r="V25" s="1"/>
      <c r="Z25" s="1"/>
      <c r="AB25" s="1"/>
      <c r="AF25" s="1"/>
      <c r="AH25" s="1"/>
    </row>
    <row r="26" spans="1:34" x14ac:dyDescent="0.3">
      <c r="A26">
        <f>A10-696</f>
        <v>1009</v>
      </c>
      <c r="B26" s="1">
        <f t="shared" si="1"/>
        <v>1.3567528238465907</v>
      </c>
      <c r="C26">
        <f>'Collagen H'!C26</f>
        <v>12</v>
      </c>
      <c r="D26" s="1">
        <v>1</v>
      </c>
      <c r="G26" s="1"/>
      <c r="H26" s="1"/>
      <c r="J26" s="1"/>
      <c r="M26" s="1"/>
      <c r="N26" s="1"/>
      <c r="P26" s="1"/>
      <c r="T26" s="1"/>
      <c r="V26" s="1"/>
      <c r="Z26" s="1"/>
      <c r="AB26" s="1"/>
      <c r="AF26" s="1"/>
      <c r="AH26" s="1"/>
    </row>
    <row r="27" spans="1:34" x14ac:dyDescent="0.3">
      <c r="A27">
        <v>535</v>
      </c>
      <c r="B27">
        <f>B3/15</f>
        <v>0.44712337958965498</v>
      </c>
      <c r="C27">
        <f>'Collagen H'!C27</f>
        <v>12</v>
      </c>
      <c r="D27" s="1">
        <v>1</v>
      </c>
      <c r="G27" s="1"/>
      <c r="J27" s="1"/>
      <c r="M27" s="1"/>
      <c r="P27" s="1"/>
      <c r="V27" s="1"/>
      <c r="AB27" s="1"/>
      <c r="AH27" s="1"/>
    </row>
    <row r="28" spans="1:34" x14ac:dyDescent="0.3">
      <c r="A28">
        <v>544</v>
      </c>
      <c r="B28">
        <f t="shared" ref="B28:B34" si="2">B4/15</f>
        <v>0.54967461344049329</v>
      </c>
      <c r="C28">
        <f>'Collagen H'!C28</f>
        <v>12</v>
      </c>
      <c r="D28" s="1">
        <v>1</v>
      </c>
      <c r="J28" s="1"/>
      <c r="P28" s="1"/>
      <c r="V28" s="1"/>
      <c r="AB28" s="1"/>
      <c r="AH28" s="1"/>
    </row>
    <row r="29" spans="1:34" x14ac:dyDescent="0.3">
      <c r="A29">
        <v>565</v>
      </c>
      <c r="B29">
        <f t="shared" si="2"/>
        <v>0.73016478501796889</v>
      </c>
      <c r="C29">
        <f>'Collagen H'!C29</f>
        <v>12</v>
      </c>
      <c r="D29" s="1">
        <v>1</v>
      </c>
      <c r="G29" s="1"/>
      <c r="J29" s="1"/>
      <c r="M29" s="1"/>
      <c r="P29" s="1"/>
      <c r="V29" s="1"/>
      <c r="AB29" s="1"/>
      <c r="AH29" s="1"/>
    </row>
    <row r="30" spans="1:34" x14ac:dyDescent="0.3">
      <c r="A30">
        <v>572</v>
      </c>
      <c r="B30">
        <f t="shared" si="2"/>
        <v>0.70145043953973418</v>
      </c>
      <c r="C30">
        <f>'Collagen H'!C30</f>
        <v>12</v>
      </c>
      <c r="D30" s="1">
        <v>1</v>
      </c>
      <c r="J30" s="1"/>
      <c r="P30" s="1"/>
      <c r="V30" s="1"/>
      <c r="AB30" s="1"/>
      <c r="AH30" s="1"/>
    </row>
    <row r="31" spans="1:34" x14ac:dyDescent="0.3">
      <c r="A31">
        <v>585</v>
      </c>
      <c r="B31">
        <f t="shared" si="2"/>
        <v>0.66863404470746557</v>
      </c>
      <c r="C31">
        <f>'Collagen H'!C31</f>
        <v>12</v>
      </c>
      <c r="D31" s="1">
        <v>1</v>
      </c>
      <c r="J31" s="1"/>
      <c r="P31" s="1"/>
      <c r="V31" s="1"/>
      <c r="AB31" s="1"/>
      <c r="AH31" s="1"/>
    </row>
    <row r="32" spans="1:34" x14ac:dyDescent="0.3">
      <c r="A32">
        <v>597</v>
      </c>
      <c r="B32">
        <f t="shared" si="2"/>
        <v>0.41840903411142016</v>
      </c>
      <c r="C32">
        <f>'Collagen H'!C32</f>
        <v>12</v>
      </c>
      <c r="D32" s="1">
        <v>1</v>
      </c>
      <c r="J32" s="1"/>
      <c r="P32" s="1"/>
      <c r="V32" s="1"/>
      <c r="AB32" s="1"/>
      <c r="AH32" s="1"/>
    </row>
    <row r="33" spans="1:34" x14ac:dyDescent="0.3">
      <c r="A33">
        <v>612</v>
      </c>
      <c r="B33">
        <f t="shared" si="2"/>
        <v>0.32816394832268259</v>
      </c>
      <c r="C33">
        <f>'Collagen H'!C33</f>
        <v>12</v>
      </c>
      <c r="D33" s="1">
        <v>1</v>
      </c>
      <c r="J33" s="1"/>
      <c r="P33" s="1"/>
      <c r="V33" s="1"/>
      <c r="AB33" s="1"/>
      <c r="AH33" s="1"/>
    </row>
    <row r="34" spans="1:34" x14ac:dyDescent="0.3">
      <c r="A34">
        <v>618</v>
      </c>
      <c r="B34">
        <f t="shared" si="2"/>
        <v>0.2584291093041125</v>
      </c>
      <c r="C34">
        <f>'Collagen H'!C34</f>
        <v>12</v>
      </c>
      <c r="D34" s="1">
        <v>1</v>
      </c>
      <c r="J34" s="1"/>
      <c r="P34" s="1"/>
      <c r="V34" s="1"/>
      <c r="AB34" s="1"/>
      <c r="AH34" s="1"/>
    </row>
    <row r="35" spans="1:34" x14ac:dyDescent="0.3">
      <c r="A35">
        <f>'Elastin H'!A35</f>
        <v>1440</v>
      </c>
      <c r="B35">
        <v>4.0913060725128085</v>
      </c>
      <c r="C35">
        <f>'Elastin H'!C35</f>
        <v>25</v>
      </c>
      <c r="D35">
        <f>'Elastin H'!D35</f>
        <v>0.8</v>
      </c>
      <c r="H35" s="1"/>
      <c r="J35" s="1"/>
      <c r="P35" s="1"/>
      <c r="V35" s="1"/>
      <c r="AB35" s="1"/>
      <c r="AH35" s="1"/>
    </row>
    <row r="36" spans="1:34" x14ac:dyDescent="0.3">
      <c r="A36">
        <f>'Elastin H'!A36</f>
        <v>1456</v>
      </c>
      <c r="B36">
        <v>8.2235252057507466</v>
      </c>
      <c r="C36">
        <f>'Elastin H'!C36</f>
        <v>22</v>
      </c>
      <c r="D36">
        <f>'Elastin H'!D36</f>
        <v>0.8</v>
      </c>
      <c r="H36" s="1"/>
      <c r="J36" s="1"/>
      <c r="P36" s="1"/>
      <c r="V36" s="1"/>
      <c r="AB36" s="1"/>
      <c r="AH36" s="1"/>
    </row>
    <row r="37" spans="1:34" x14ac:dyDescent="0.3">
      <c r="A37">
        <f>'Elastin H'!A37</f>
        <v>1472</v>
      </c>
      <c r="B37">
        <v>3.2730448580102469</v>
      </c>
      <c r="C37">
        <f>'Elastin H'!C37</f>
        <v>25</v>
      </c>
      <c r="D37">
        <f>'Elastin H'!D37</f>
        <v>0.8</v>
      </c>
      <c r="F37" s="2"/>
      <c r="G37" s="1"/>
      <c r="H37" s="1"/>
      <c r="I37" s="1"/>
      <c r="J37" s="1"/>
      <c r="M37" s="1"/>
      <c r="N37" s="2"/>
      <c r="O37" s="1"/>
      <c r="P37" s="1"/>
      <c r="S37" s="1"/>
      <c r="T37" s="2"/>
      <c r="U37" s="1"/>
      <c r="V37" s="1"/>
      <c r="Y37" s="1"/>
      <c r="Z37" s="2"/>
      <c r="AA37" s="1"/>
      <c r="AB37" s="1"/>
      <c r="AE37" s="1"/>
      <c r="AF37" s="2"/>
      <c r="AG37" s="1"/>
      <c r="AH37" s="1"/>
    </row>
    <row r="38" spans="1:34" x14ac:dyDescent="0.3">
      <c r="A38">
        <f>'Elastin H'!A38</f>
        <v>1295</v>
      </c>
      <c r="B38">
        <v>2.6348011106982487</v>
      </c>
      <c r="C38">
        <f>'Elastin H'!C38</f>
        <v>21</v>
      </c>
      <c r="D38">
        <f>'Elastin H'!D38</f>
        <v>0.5</v>
      </c>
      <c r="F38" s="1"/>
      <c r="G38" s="1"/>
      <c r="H38" s="1"/>
      <c r="I38" s="1"/>
      <c r="J38" s="1"/>
      <c r="N38" s="1"/>
      <c r="O38" s="1"/>
      <c r="P38" s="1"/>
      <c r="U38" s="1"/>
      <c r="V38" s="1"/>
      <c r="AA38" s="1"/>
      <c r="AB38" s="1"/>
      <c r="AG38" s="1"/>
      <c r="AH38" s="1"/>
    </row>
    <row r="39" spans="1:34" x14ac:dyDescent="0.3">
      <c r="A39">
        <f>'Elastin H'!A39+3</f>
        <v>1051</v>
      </c>
      <c r="B39">
        <f>'Elastin H'!B39*0.95</f>
        <v>0.11416836581050355</v>
      </c>
      <c r="C39">
        <f>'Elastin H'!C39</f>
        <v>12</v>
      </c>
      <c r="D39">
        <f>'Elastin H'!D39</f>
        <v>0.9</v>
      </c>
    </row>
    <row r="40" spans="1:34" x14ac:dyDescent="0.3">
      <c r="A40">
        <f>'Elastin H'!A40-1</f>
        <v>1064</v>
      </c>
      <c r="B40">
        <f>'Elastin H'!B40*1.1</f>
        <v>0.52877979954338494</v>
      </c>
      <c r="C40">
        <f>'Elastin H'!C40</f>
        <v>16</v>
      </c>
      <c r="D40">
        <f>'Elastin H'!D40</f>
        <v>0.7</v>
      </c>
    </row>
    <row r="41" spans="1:34" x14ac:dyDescent="0.3">
      <c r="A41">
        <f>'Elastin H'!A41+2</f>
        <v>1087</v>
      </c>
      <c r="B41">
        <f>'Elastin H'!B41*0.9</f>
        <v>0.54079752226028011</v>
      </c>
      <c r="C41">
        <f>'Elastin H'!C41</f>
        <v>25</v>
      </c>
      <c r="D41">
        <f>'Elastin H'!D41</f>
        <v>1</v>
      </c>
    </row>
    <row r="42" spans="1:34" x14ac:dyDescent="0.3">
      <c r="A42">
        <f>'Elastin H'!A42+3</f>
        <v>1103</v>
      </c>
      <c r="B42">
        <f>'Elastin H'!B42*1.1</f>
        <v>2.3795090979452325</v>
      </c>
      <c r="C42">
        <f>'Elastin H'!C42</f>
        <v>22</v>
      </c>
      <c r="D42">
        <f>'Elastin H'!D42</f>
        <v>0.9</v>
      </c>
    </row>
    <row r="43" spans="1:34" x14ac:dyDescent="0.3">
      <c r="A43">
        <f>'Elastin H'!A43+1</f>
        <v>1126</v>
      </c>
      <c r="B43">
        <f>'Elastin H'!B43*0.98</f>
        <v>1.4132841915068652</v>
      </c>
      <c r="C43">
        <f>'Elastin H'!C43</f>
        <v>10</v>
      </c>
      <c r="D43">
        <f>'Elastin H'!D43</f>
        <v>0.5</v>
      </c>
    </row>
    <row r="44" spans="1:34" x14ac:dyDescent="0.3">
      <c r="A44">
        <f>'Elastin H'!A44+3</f>
        <v>963</v>
      </c>
      <c r="B44">
        <f>'Elastin H'!B44*0.97</f>
        <v>0.74606022626484858</v>
      </c>
      <c r="C44">
        <f>'Elastin H'!C44</f>
        <v>15</v>
      </c>
      <c r="D44">
        <f>'Elastin H'!D44</f>
        <v>0.8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FB5A9-96F3-42A1-92F9-E20BBE81EB69}">
  <dimension ref="A1:AH44"/>
  <sheetViews>
    <sheetView workbookViewId="0">
      <selection activeCell="I17" sqref="I17"/>
    </sheetView>
  </sheetViews>
  <sheetFormatPr defaultRowHeight="14.4" x14ac:dyDescent="0.3"/>
  <cols>
    <col min="5" max="5" width="18" bestFit="1" customWidth="1"/>
    <col min="6" max="6" width="13" bestFit="1" customWidth="1"/>
    <col min="7" max="7" width="12.21875" bestFit="1" customWidth="1"/>
    <col min="12" max="12" width="13" bestFit="1" customWidth="1"/>
    <col min="13" max="13" width="12.21875" bestFit="1" customWidth="1"/>
  </cols>
  <sheetData>
    <row r="1" spans="1:32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32" x14ac:dyDescent="0.3">
      <c r="A2">
        <v>1631</v>
      </c>
      <c r="B2">
        <v>3.8049422956467245</v>
      </c>
      <c r="C2">
        <f>'Collagen H'!C2</f>
        <v>32</v>
      </c>
      <c r="D2">
        <v>1</v>
      </c>
      <c r="E2">
        <v>1</v>
      </c>
    </row>
    <row r="3" spans="1:32" x14ac:dyDescent="0.3">
      <c r="A3" s="1">
        <v>1637</v>
      </c>
      <c r="B3">
        <v>6.7068506938448245</v>
      </c>
      <c r="C3">
        <f>'Collagen H'!C3</f>
        <v>18</v>
      </c>
      <c r="D3">
        <v>1</v>
      </c>
      <c r="G3" s="1"/>
      <c r="M3" s="1"/>
    </row>
    <row r="4" spans="1:32" x14ac:dyDescent="0.3">
      <c r="A4" s="1">
        <v>1645</v>
      </c>
      <c r="B4">
        <v>8.2451192016074</v>
      </c>
      <c r="C4">
        <f>'Collagen H'!C4</f>
        <v>18</v>
      </c>
      <c r="D4">
        <v>1</v>
      </c>
      <c r="M4" s="1"/>
    </row>
    <row r="5" spans="1:32" x14ac:dyDescent="0.3">
      <c r="A5" s="1">
        <v>1657</v>
      </c>
      <c r="B5">
        <v>10.952471775269533</v>
      </c>
      <c r="C5">
        <f>'Collagen H'!C5</f>
        <v>18</v>
      </c>
      <c r="D5">
        <v>1</v>
      </c>
      <c r="M5" s="1"/>
    </row>
    <row r="6" spans="1:32" x14ac:dyDescent="0.3">
      <c r="A6" s="1">
        <v>1667</v>
      </c>
      <c r="B6">
        <v>10.521756593096013</v>
      </c>
      <c r="C6">
        <f>'Collagen H'!C6</f>
        <v>18</v>
      </c>
      <c r="D6">
        <v>1</v>
      </c>
      <c r="M6" s="1"/>
    </row>
    <row r="7" spans="1:32" x14ac:dyDescent="0.3">
      <c r="A7" s="1">
        <v>1676</v>
      </c>
      <c r="B7">
        <v>10.029510670611984</v>
      </c>
      <c r="C7">
        <f>'Collagen H'!C7</f>
        <v>18</v>
      </c>
      <c r="D7">
        <v>1</v>
      </c>
      <c r="M7" s="1"/>
    </row>
    <row r="8" spans="1:32" x14ac:dyDescent="0.3">
      <c r="A8" s="1">
        <v>1686</v>
      </c>
      <c r="B8">
        <v>6.2761355116713027</v>
      </c>
      <c r="C8">
        <f>'Collagen H'!C8</f>
        <v>18</v>
      </c>
      <c r="D8">
        <v>1</v>
      </c>
      <c r="M8" s="1"/>
    </row>
    <row r="9" spans="1:32" x14ac:dyDescent="0.3">
      <c r="A9" s="1">
        <v>1693</v>
      </c>
      <c r="B9">
        <v>4.9224592248402388</v>
      </c>
      <c r="C9">
        <f>'Collagen H'!C9</f>
        <v>18</v>
      </c>
      <c r="D9">
        <v>1</v>
      </c>
      <c r="M9" s="1"/>
    </row>
    <row r="10" spans="1:32" x14ac:dyDescent="0.3">
      <c r="A10" s="1">
        <v>1703</v>
      </c>
      <c r="B10">
        <v>3.8764366395616876</v>
      </c>
      <c r="C10">
        <f>'Collagen H'!C10</f>
        <v>18</v>
      </c>
      <c r="D10">
        <v>1</v>
      </c>
      <c r="M10" s="1"/>
    </row>
    <row r="11" spans="1:32" x14ac:dyDescent="0.3">
      <c r="A11" s="1">
        <f>A3-328-(A3-1634)</f>
        <v>1306</v>
      </c>
      <c r="B11" s="2">
        <f>B3*0.55</f>
        <v>3.6887678816146536</v>
      </c>
      <c r="C11">
        <f>'Collagen H'!C11</f>
        <v>16</v>
      </c>
      <c r="D11">
        <v>1</v>
      </c>
      <c r="F11" s="1"/>
      <c r="H11" s="2"/>
      <c r="M11" s="1"/>
      <c r="N11" s="2"/>
      <c r="T11" s="2"/>
      <c r="Z11" s="2"/>
      <c r="AF11" s="2"/>
    </row>
    <row r="12" spans="1:32" x14ac:dyDescent="0.3">
      <c r="A12" s="1">
        <f>A4-358-(A4-1644)</f>
        <v>1286</v>
      </c>
      <c r="B12" s="2">
        <f t="shared" ref="B12:B18" si="0">B4*0.55</f>
        <v>4.5348155608840708</v>
      </c>
      <c r="C12">
        <f>'Collagen H'!C12</f>
        <v>16</v>
      </c>
      <c r="D12">
        <v>1</v>
      </c>
      <c r="G12" s="1"/>
      <c r="H12" s="2"/>
      <c r="M12" s="1"/>
      <c r="N12" s="2"/>
      <c r="T12" s="2"/>
      <c r="Z12" s="2"/>
      <c r="AF12" s="2"/>
    </row>
    <row r="13" spans="1:32" x14ac:dyDescent="0.3">
      <c r="A13" s="1">
        <f>A5-388-(A5-1657)</f>
        <v>1269</v>
      </c>
      <c r="B13" s="2">
        <f t="shared" si="0"/>
        <v>6.0238594763982434</v>
      </c>
      <c r="C13">
        <f>'Collagen H'!C13</f>
        <v>16</v>
      </c>
      <c r="D13">
        <v>1</v>
      </c>
      <c r="G13" s="1"/>
      <c r="H13" s="2"/>
      <c r="M13" s="1"/>
      <c r="N13" s="2"/>
      <c r="T13" s="2"/>
      <c r="Z13" s="2"/>
      <c r="AF13" s="2"/>
    </row>
    <row r="14" spans="1:32" x14ac:dyDescent="0.3">
      <c r="A14" s="1">
        <f>A6-410-(A6-1668)</f>
        <v>1258</v>
      </c>
      <c r="B14" s="2">
        <f t="shared" si="0"/>
        <v>5.7869661262028078</v>
      </c>
      <c r="C14">
        <f>'Collagen H'!C14</f>
        <v>16</v>
      </c>
      <c r="D14">
        <v>1</v>
      </c>
      <c r="M14" s="1"/>
      <c r="N14" s="2"/>
      <c r="T14" s="2"/>
      <c r="Z14" s="2"/>
      <c r="AF14" s="2"/>
    </row>
    <row r="15" spans="1:32" x14ac:dyDescent="0.3">
      <c r="A15" s="1">
        <f>A7-430-(A7-1677)</f>
        <v>1247</v>
      </c>
      <c r="B15" s="2">
        <f t="shared" si="0"/>
        <v>5.5162308688365913</v>
      </c>
      <c r="C15">
        <f>'Collagen H'!C15</f>
        <v>16</v>
      </c>
      <c r="D15">
        <v>1</v>
      </c>
      <c r="F15" s="1"/>
      <c r="H15" s="1"/>
      <c r="M15" s="1"/>
      <c r="N15" s="2"/>
      <c r="T15" s="2"/>
      <c r="Z15" s="2"/>
      <c r="AF15" s="2"/>
    </row>
    <row r="16" spans="1:32" x14ac:dyDescent="0.3">
      <c r="A16" s="1">
        <f>A8-449-(A8-1685)</f>
        <v>1236</v>
      </c>
      <c r="B16" s="2">
        <f t="shared" si="0"/>
        <v>3.4518745314192167</v>
      </c>
      <c r="C16">
        <f>'Collagen H'!C16</f>
        <v>16</v>
      </c>
      <c r="D16">
        <v>1</v>
      </c>
      <c r="F16" s="1"/>
      <c r="H16" s="1"/>
      <c r="M16" s="1"/>
      <c r="N16" s="2"/>
      <c r="T16" s="2"/>
      <c r="Z16" s="2"/>
      <c r="AF16" s="2"/>
    </row>
    <row r="17" spans="1:34" x14ac:dyDescent="0.3">
      <c r="A17" s="1">
        <f>A9-465-(A9-1693)</f>
        <v>1228</v>
      </c>
      <c r="B17" s="2">
        <f t="shared" si="0"/>
        <v>2.7073525736621313</v>
      </c>
      <c r="C17">
        <f>'Collagen H'!C17</f>
        <v>16</v>
      </c>
      <c r="D17">
        <v>1</v>
      </c>
      <c r="F17" s="1"/>
      <c r="H17" s="1"/>
      <c r="M17" s="1"/>
      <c r="N17" s="2"/>
      <c r="T17" s="2"/>
      <c r="Z17" s="2"/>
      <c r="AF17" s="2"/>
    </row>
    <row r="18" spans="1:34" x14ac:dyDescent="0.3">
      <c r="A18" s="1">
        <f>A10-485-(A10-1703)</f>
        <v>1218</v>
      </c>
      <c r="B18" s="2">
        <f t="shared" si="0"/>
        <v>2.1320401517589285</v>
      </c>
      <c r="C18">
        <f>'Collagen H'!C18</f>
        <v>16</v>
      </c>
      <c r="D18">
        <v>1</v>
      </c>
      <c r="F18" s="1"/>
      <c r="H18" s="1"/>
      <c r="M18" s="1"/>
      <c r="N18" s="2"/>
      <c r="T18" s="2"/>
      <c r="Z18" s="2"/>
      <c r="AF18" s="2"/>
    </row>
    <row r="19" spans="1:34" x14ac:dyDescent="0.3">
      <c r="A19">
        <f>A3-711</f>
        <v>926</v>
      </c>
      <c r="B19" s="1">
        <f>B3*0.35</f>
        <v>2.3473977428456885</v>
      </c>
      <c r="C19">
        <f>'Collagen H'!C19</f>
        <v>12</v>
      </c>
      <c r="D19" s="1">
        <v>1</v>
      </c>
      <c r="F19" s="1"/>
      <c r="H19" s="1"/>
      <c r="J19" s="1"/>
      <c r="L19" s="1"/>
      <c r="M19" s="1"/>
      <c r="N19" s="1"/>
      <c r="P19" s="1"/>
      <c r="T19" s="1"/>
      <c r="V19" s="1"/>
      <c r="Z19" s="1"/>
      <c r="AB19" s="1"/>
      <c r="AF19" s="1"/>
      <c r="AH19" s="1"/>
    </row>
    <row r="20" spans="1:34" x14ac:dyDescent="0.3">
      <c r="A20">
        <f>A4-708</f>
        <v>937</v>
      </c>
      <c r="B20" s="1">
        <f t="shared" ref="B20:B26" si="1">B4*0.35</f>
        <v>2.8857917205625898</v>
      </c>
      <c r="C20">
        <f>'Collagen H'!C20</f>
        <v>12</v>
      </c>
      <c r="D20" s="1">
        <v>1</v>
      </c>
      <c r="F20" s="1"/>
      <c r="H20" s="1"/>
      <c r="J20" s="1"/>
      <c r="M20" s="1"/>
      <c r="N20" s="1"/>
      <c r="P20" s="1"/>
      <c r="T20" s="1"/>
      <c r="V20" s="1"/>
      <c r="Z20" s="1"/>
      <c r="AB20" s="1"/>
      <c r="AF20" s="1"/>
      <c r="AH20" s="1"/>
    </row>
    <row r="21" spans="1:34" x14ac:dyDescent="0.3">
      <c r="A21">
        <f>A5-716</f>
        <v>941</v>
      </c>
      <c r="B21" s="1">
        <f t="shared" si="1"/>
        <v>3.8333651213443365</v>
      </c>
      <c r="C21">
        <f>'Collagen H'!C21</f>
        <v>12</v>
      </c>
      <c r="D21" s="1">
        <v>1</v>
      </c>
      <c r="F21" s="1"/>
      <c r="H21" s="1"/>
      <c r="J21" s="1"/>
      <c r="M21" s="1"/>
      <c r="N21" s="1"/>
      <c r="P21" s="1"/>
      <c r="T21" s="1"/>
      <c r="V21" s="1"/>
      <c r="Z21" s="1"/>
      <c r="AB21" s="1"/>
      <c r="AF21" s="1"/>
      <c r="AH21" s="1"/>
    </row>
    <row r="22" spans="1:34" x14ac:dyDescent="0.3">
      <c r="A22">
        <f>A6-720</f>
        <v>947</v>
      </c>
      <c r="B22" s="1">
        <f t="shared" si="1"/>
        <v>3.6826148075836045</v>
      </c>
      <c r="C22">
        <f>'Collagen H'!C22</f>
        <v>12</v>
      </c>
      <c r="D22" s="1">
        <v>1</v>
      </c>
      <c r="G22" s="1"/>
      <c r="H22" s="1"/>
      <c r="J22" s="1"/>
      <c r="M22" s="1"/>
      <c r="N22" s="1"/>
      <c r="P22" s="1"/>
      <c r="T22" s="1"/>
      <c r="V22" s="1"/>
      <c r="Z22" s="1"/>
      <c r="AB22" s="1"/>
      <c r="AF22" s="1"/>
      <c r="AH22" s="1"/>
    </row>
    <row r="23" spans="1:34" x14ac:dyDescent="0.3">
      <c r="A23">
        <f>A7-705</f>
        <v>971</v>
      </c>
      <c r="B23" s="1">
        <f t="shared" si="1"/>
        <v>3.5103287347141943</v>
      </c>
      <c r="C23">
        <f>'Collagen H'!C23</f>
        <v>12</v>
      </c>
      <c r="D23" s="1">
        <v>1</v>
      </c>
      <c r="H23" s="1"/>
      <c r="J23" s="1"/>
      <c r="N23" s="1"/>
      <c r="P23" s="1"/>
      <c r="T23" s="1"/>
      <c r="V23" s="1"/>
      <c r="Z23" s="1"/>
      <c r="AB23" s="1"/>
      <c r="AF23" s="1"/>
      <c r="AH23" s="1"/>
    </row>
    <row r="24" spans="1:34" x14ac:dyDescent="0.3">
      <c r="A24">
        <f>A8-703</f>
        <v>983</v>
      </c>
      <c r="B24" s="1">
        <f t="shared" si="1"/>
        <v>2.1966474290849556</v>
      </c>
      <c r="C24">
        <f>'Collagen H'!C24</f>
        <v>12</v>
      </c>
      <c r="D24" s="1">
        <v>1</v>
      </c>
      <c r="G24" s="1"/>
      <c r="H24" s="1"/>
      <c r="J24" s="1"/>
      <c r="M24" s="1"/>
      <c r="N24" s="1"/>
      <c r="P24" s="1"/>
      <c r="T24" s="1"/>
      <c r="V24" s="1"/>
      <c r="Z24" s="1"/>
      <c r="AB24" s="1"/>
      <c r="AF24" s="1"/>
      <c r="AH24" s="1"/>
    </row>
    <row r="25" spans="1:34" x14ac:dyDescent="0.3">
      <c r="A25">
        <f>A9-697</f>
        <v>996</v>
      </c>
      <c r="B25" s="1">
        <f t="shared" si="1"/>
        <v>1.7228607286940836</v>
      </c>
      <c r="C25">
        <f>'Collagen H'!C25</f>
        <v>12</v>
      </c>
      <c r="D25" s="1">
        <v>1</v>
      </c>
      <c r="G25" s="1"/>
      <c r="H25" s="1"/>
      <c r="J25" s="1"/>
      <c r="M25" s="1"/>
      <c r="N25" s="1"/>
      <c r="P25" s="1"/>
      <c r="T25" s="1"/>
      <c r="V25" s="1"/>
      <c r="Z25" s="1"/>
      <c r="AB25" s="1"/>
      <c r="AF25" s="1"/>
      <c r="AH25" s="1"/>
    </row>
    <row r="26" spans="1:34" x14ac:dyDescent="0.3">
      <c r="A26">
        <f>A10-696</f>
        <v>1007</v>
      </c>
      <c r="B26" s="1">
        <f t="shared" si="1"/>
        <v>1.3567528238465907</v>
      </c>
      <c r="C26">
        <f>'Collagen H'!C26</f>
        <v>12</v>
      </c>
      <c r="D26" s="1">
        <v>1</v>
      </c>
      <c r="G26" s="1"/>
      <c r="H26" s="1"/>
      <c r="J26" s="1"/>
      <c r="M26" s="1"/>
      <c r="N26" s="1"/>
      <c r="P26" s="1"/>
      <c r="T26" s="1"/>
      <c r="V26" s="1"/>
      <c r="Z26" s="1"/>
      <c r="AB26" s="1"/>
      <c r="AF26" s="1"/>
      <c r="AH26" s="1"/>
    </row>
    <row r="27" spans="1:34" x14ac:dyDescent="0.3">
      <c r="A27">
        <v>535</v>
      </c>
      <c r="B27">
        <f>B3/15</f>
        <v>0.44712337958965498</v>
      </c>
      <c r="C27">
        <f>'Collagen H'!C27</f>
        <v>12</v>
      </c>
      <c r="D27" s="1">
        <v>1</v>
      </c>
      <c r="G27" s="1"/>
      <c r="J27" s="1"/>
      <c r="M27" s="1"/>
      <c r="P27" s="1"/>
      <c r="V27" s="1"/>
      <c r="AB27" s="1"/>
      <c r="AH27" s="1"/>
    </row>
    <row r="28" spans="1:34" x14ac:dyDescent="0.3">
      <c r="A28">
        <v>544</v>
      </c>
      <c r="B28">
        <f t="shared" ref="B28:B34" si="2">B4/15</f>
        <v>0.54967461344049329</v>
      </c>
      <c r="C28">
        <f>'Collagen H'!C28</f>
        <v>12</v>
      </c>
      <c r="D28" s="1">
        <v>1</v>
      </c>
      <c r="J28" s="1"/>
      <c r="P28" s="1"/>
      <c r="V28" s="1"/>
      <c r="AB28" s="1"/>
      <c r="AH28" s="1"/>
    </row>
    <row r="29" spans="1:34" x14ac:dyDescent="0.3">
      <c r="A29">
        <v>565</v>
      </c>
      <c r="B29">
        <f t="shared" si="2"/>
        <v>0.73016478501796889</v>
      </c>
      <c r="C29">
        <f>'Collagen H'!C29</f>
        <v>12</v>
      </c>
      <c r="D29" s="1">
        <v>1</v>
      </c>
      <c r="G29" s="1"/>
      <c r="J29" s="1"/>
      <c r="M29" s="1"/>
      <c r="P29" s="1"/>
      <c r="V29" s="1"/>
      <c r="AB29" s="1"/>
      <c r="AH29" s="1"/>
    </row>
    <row r="30" spans="1:34" x14ac:dyDescent="0.3">
      <c r="A30">
        <v>572</v>
      </c>
      <c r="B30">
        <f t="shared" si="2"/>
        <v>0.70145043953973418</v>
      </c>
      <c r="C30">
        <f>'Collagen H'!C30</f>
        <v>12</v>
      </c>
      <c r="D30" s="1">
        <v>1</v>
      </c>
      <c r="J30" s="1"/>
      <c r="P30" s="1"/>
      <c r="V30" s="1"/>
      <c r="AB30" s="1"/>
      <c r="AH30" s="1"/>
    </row>
    <row r="31" spans="1:34" x14ac:dyDescent="0.3">
      <c r="A31">
        <v>585</v>
      </c>
      <c r="B31">
        <f t="shared" si="2"/>
        <v>0.66863404470746557</v>
      </c>
      <c r="C31">
        <f>'Collagen H'!C31</f>
        <v>12</v>
      </c>
      <c r="D31" s="1">
        <v>1</v>
      </c>
      <c r="J31" s="1"/>
      <c r="P31" s="1"/>
      <c r="V31" s="1"/>
      <c r="AB31" s="1"/>
      <c r="AH31" s="1"/>
    </row>
    <row r="32" spans="1:34" x14ac:dyDescent="0.3">
      <c r="A32">
        <v>597</v>
      </c>
      <c r="B32">
        <f t="shared" si="2"/>
        <v>0.41840903411142016</v>
      </c>
      <c r="C32">
        <f>'Collagen H'!C32</f>
        <v>12</v>
      </c>
      <c r="D32" s="1">
        <v>1</v>
      </c>
      <c r="J32" s="1"/>
      <c r="P32" s="1"/>
      <c r="V32" s="1"/>
      <c r="AB32" s="1"/>
      <c r="AH32" s="1"/>
    </row>
    <row r="33" spans="1:34" x14ac:dyDescent="0.3">
      <c r="A33">
        <v>612</v>
      </c>
      <c r="B33">
        <f t="shared" si="2"/>
        <v>0.32816394832268259</v>
      </c>
      <c r="C33">
        <f>'Collagen H'!C33</f>
        <v>12</v>
      </c>
      <c r="D33" s="1">
        <v>1</v>
      </c>
      <c r="J33" s="1"/>
      <c r="P33" s="1"/>
      <c r="V33" s="1"/>
      <c r="AB33" s="1"/>
      <c r="AH33" s="1"/>
    </row>
    <row r="34" spans="1:34" x14ac:dyDescent="0.3">
      <c r="A34">
        <v>618</v>
      </c>
      <c r="B34">
        <f t="shared" si="2"/>
        <v>0.2584291093041125</v>
      </c>
      <c r="C34">
        <f>'Collagen H'!C34</f>
        <v>12</v>
      </c>
      <c r="D34" s="1">
        <v>1</v>
      </c>
      <c r="J34" s="1"/>
      <c r="P34" s="1"/>
      <c r="V34" s="1"/>
      <c r="AB34" s="1"/>
      <c r="AH34" s="1"/>
    </row>
    <row r="35" spans="1:34" x14ac:dyDescent="0.3">
      <c r="A35">
        <f>'Elastin H'!A35</f>
        <v>1440</v>
      </c>
      <c r="B35">
        <v>2.0503184868677553</v>
      </c>
      <c r="C35">
        <f>'Elastin H'!C35</f>
        <v>25</v>
      </c>
      <c r="D35">
        <f>'Elastin H'!D35</f>
        <v>0.8</v>
      </c>
      <c r="H35" s="1"/>
      <c r="J35" s="1"/>
      <c r="P35" s="1"/>
      <c r="V35" s="1"/>
      <c r="AB35" s="1"/>
      <c r="AH35" s="1"/>
    </row>
    <row r="36" spans="1:34" x14ac:dyDescent="0.3">
      <c r="A36">
        <f>'Elastin H'!A36</f>
        <v>1456</v>
      </c>
      <c r="B36">
        <v>6.5200127882394625</v>
      </c>
      <c r="C36">
        <f>'Elastin H'!C36</f>
        <v>22</v>
      </c>
      <c r="D36">
        <f>'Elastin H'!D36</f>
        <v>0.8</v>
      </c>
      <c r="H36" s="1"/>
      <c r="J36" s="1"/>
      <c r="P36" s="1"/>
      <c r="V36" s="1"/>
      <c r="AB36" s="1"/>
      <c r="AH36" s="1"/>
    </row>
    <row r="37" spans="1:34" x14ac:dyDescent="0.3">
      <c r="A37">
        <f>'Elastin H'!A37</f>
        <v>1472</v>
      </c>
      <c r="B37">
        <v>3.2805095789884087</v>
      </c>
      <c r="C37">
        <f>'Elastin H'!C37</f>
        <v>25</v>
      </c>
      <c r="D37">
        <f>'Elastin H'!D37</f>
        <v>0.8</v>
      </c>
      <c r="F37" s="2"/>
      <c r="G37" s="1"/>
      <c r="H37" s="1"/>
      <c r="I37" s="1"/>
      <c r="J37" s="1"/>
      <c r="M37" s="1"/>
      <c r="N37" s="2"/>
      <c r="O37" s="1"/>
      <c r="P37" s="1"/>
      <c r="S37" s="1"/>
      <c r="T37" s="2"/>
      <c r="U37" s="1"/>
      <c r="V37" s="1"/>
      <c r="Y37" s="1"/>
      <c r="Z37" s="2"/>
      <c r="AA37" s="1"/>
      <c r="AB37" s="1"/>
      <c r="AE37" s="1"/>
      <c r="AF37" s="2"/>
      <c r="AG37" s="1"/>
      <c r="AH37" s="1"/>
    </row>
    <row r="38" spans="1:34" x14ac:dyDescent="0.3">
      <c r="A38">
        <f>'Elastin H'!A38</f>
        <v>1295</v>
      </c>
      <c r="B38">
        <v>2.4398789993726284</v>
      </c>
      <c r="C38">
        <f>'Elastin H'!C38</f>
        <v>21</v>
      </c>
      <c r="D38">
        <f>'Elastin H'!D38</f>
        <v>0.5</v>
      </c>
      <c r="G38" s="1"/>
      <c r="H38" s="1"/>
      <c r="I38" s="1"/>
      <c r="J38" s="1"/>
      <c r="N38" s="1"/>
      <c r="O38" s="1"/>
      <c r="P38" s="1"/>
      <c r="U38" s="1"/>
      <c r="V38" s="1"/>
      <c r="AA38" s="1"/>
      <c r="AB38" s="1"/>
      <c r="AG38" s="1"/>
      <c r="AH38" s="1"/>
    </row>
    <row r="39" spans="1:34" x14ac:dyDescent="0.3">
      <c r="A39">
        <f>'Elastin H'!A39-1</f>
        <v>1047</v>
      </c>
      <c r="B39">
        <f>'Collagen H'!B39*1.1</f>
        <v>0.23678137376126934</v>
      </c>
      <c r="C39">
        <f>'Elastin H'!C39</f>
        <v>12</v>
      </c>
      <c r="D39">
        <f>'Elastin H'!D39</f>
        <v>0.9</v>
      </c>
    </row>
    <row r="40" spans="1:34" x14ac:dyDescent="0.3">
      <c r="A40">
        <f>'Elastin H'!A40-2</f>
        <v>1063</v>
      </c>
      <c r="B40">
        <f>'Collagen H'!B40*1.05</f>
        <v>0.90407433617939192</v>
      </c>
      <c r="C40">
        <f>'Elastin H'!C40</f>
        <v>16</v>
      </c>
      <c r="D40">
        <f>'Elastin H'!D40</f>
        <v>0.7</v>
      </c>
    </row>
    <row r="41" spans="1:34" x14ac:dyDescent="0.3">
      <c r="A41">
        <f>'Elastin H'!A41-3</f>
        <v>1082</v>
      </c>
      <c r="B41">
        <f>'Collagen H'!B41*0.8</f>
        <v>0.8610231773137067</v>
      </c>
      <c r="C41">
        <f>'Elastin H'!C41</f>
        <v>25</v>
      </c>
      <c r="D41">
        <f>'Elastin H'!D41</f>
        <v>1</v>
      </c>
    </row>
    <row r="42" spans="1:34" x14ac:dyDescent="0.3">
      <c r="A42">
        <f>'Elastin H'!A42+2</f>
        <v>1102</v>
      </c>
      <c r="B42">
        <f>'Collagen H'!B42*0.9</f>
        <v>1.3561115042690879</v>
      </c>
      <c r="C42">
        <f>'Elastin H'!C42</f>
        <v>22</v>
      </c>
      <c r="D42">
        <f>'Elastin H'!D42</f>
        <v>0.9</v>
      </c>
    </row>
    <row r="43" spans="1:34" x14ac:dyDescent="0.3">
      <c r="A43">
        <f>'Elastin H'!A43+3</f>
        <v>1128</v>
      </c>
      <c r="B43">
        <f>'Collagen H'!B43*1.2</f>
        <v>1.0332278127764478</v>
      </c>
      <c r="C43">
        <f>'Elastin H'!C43</f>
        <v>10</v>
      </c>
      <c r="D43">
        <f>'Elastin H'!D43</f>
        <v>0.5</v>
      </c>
    </row>
    <row r="44" spans="1:34" x14ac:dyDescent="0.3">
      <c r="A44">
        <f>'Elastin H'!A44-2</f>
        <v>958</v>
      </c>
      <c r="B44">
        <f>'Collagen H'!B44*1.08</f>
        <v>1.511095676185555</v>
      </c>
      <c r="C44">
        <f>'Elastin H'!C44</f>
        <v>15</v>
      </c>
      <c r="D44">
        <f>'Elastin H'!D44</f>
        <v>0.8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16099-D82C-4707-B64A-373BE1E9A73F}">
  <dimension ref="A1:E21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529.34500000000003</v>
      </c>
      <c r="B2">
        <v>0.59944882899955354</v>
      </c>
      <c r="C2">
        <v>12.4223</v>
      </c>
      <c r="D2">
        <v>0.41482999999999998</v>
      </c>
      <c r="E2">
        <v>1</v>
      </c>
    </row>
    <row r="3" spans="1:5" x14ac:dyDescent="0.3">
      <c r="A3">
        <v>551.53</v>
      </c>
      <c r="B3">
        <v>0.60892999231827505</v>
      </c>
      <c r="C3">
        <v>14.369400000000001</v>
      </c>
      <c r="D3">
        <v>0.25264999999999999</v>
      </c>
    </row>
    <row r="4" spans="1:5" x14ac:dyDescent="0.3">
      <c r="A4">
        <v>650.69399999999996</v>
      </c>
      <c r="B4">
        <v>0.62129948328402873</v>
      </c>
      <c r="C4">
        <v>12.940300000000001</v>
      </c>
      <c r="D4">
        <v>0.54894200000000004</v>
      </c>
    </row>
    <row r="5" spans="1:5" x14ac:dyDescent="0.3">
      <c r="A5">
        <v>769.81500000000005</v>
      </c>
      <c r="B5">
        <v>2.7776480409692921</v>
      </c>
      <c r="C5">
        <v>10.688800000000001</v>
      </c>
      <c r="D5">
        <v>0.17765500000000001</v>
      </c>
    </row>
    <row r="6" spans="1:5" x14ac:dyDescent="0.3">
      <c r="A6">
        <v>849.03099999999995</v>
      </c>
      <c r="B6">
        <v>12.254651216989345</v>
      </c>
      <c r="C6">
        <v>9.0109499999999993</v>
      </c>
      <c r="D6">
        <v>0.33991199999999999</v>
      </c>
    </row>
    <row r="7" spans="1:5" x14ac:dyDescent="0.3">
      <c r="A7">
        <v>917.36599999999999</v>
      </c>
      <c r="B7">
        <v>2.2996080241617922</v>
      </c>
      <c r="C7">
        <v>9.9646600000000003</v>
      </c>
      <c r="D7">
        <v>0.67176000000000002</v>
      </c>
    </row>
    <row r="8" spans="1:5" x14ac:dyDescent="0.3">
      <c r="A8">
        <v>1017.79</v>
      </c>
      <c r="B8">
        <v>6.0245997990729618</v>
      </c>
      <c r="C8">
        <v>9.7799300000000002</v>
      </c>
      <c r="D8">
        <v>9.8708299999999999E-2</v>
      </c>
    </row>
    <row r="9" spans="1:5" x14ac:dyDescent="0.3">
      <c r="A9">
        <v>1111.3599999999999</v>
      </c>
      <c r="B9">
        <v>3.4740559291981614</v>
      </c>
      <c r="C9">
        <v>11.354699999999999</v>
      </c>
      <c r="D9">
        <v>0.53408500000000003</v>
      </c>
    </row>
    <row r="10" spans="1:5" x14ac:dyDescent="0.3">
      <c r="A10">
        <v>1144.52</v>
      </c>
      <c r="B10">
        <v>4.6401043080181958</v>
      </c>
      <c r="C10">
        <v>12.3673</v>
      </c>
      <c r="D10">
        <v>0.29587999999999998</v>
      </c>
    </row>
    <row r="11" spans="1:5" x14ac:dyDescent="0.3">
      <c r="A11">
        <v>1234.8800000000001</v>
      </c>
      <c r="B11">
        <v>1.4185115912105888</v>
      </c>
      <c r="C11">
        <v>10.7685</v>
      </c>
      <c r="D11">
        <v>0.23449500000000001</v>
      </c>
    </row>
    <row r="12" spans="1:5" x14ac:dyDescent="0.3">
      <c r="A12">
        <v>1302.71</v>
      </c>
      <c r="B12">
        <v>9.9234855389062755</v>
      </c>
      <c r="C12">
        <v>9.5958400000000008</v>
      </c>
      <c r="D12">
        <v>0.112868</v>
      </c>
    </row>
    <row r="13" spans="1:5" x14ac:dyDescent="0.3">
      <c r="A13">
        <v>1355.73</v>
      </c>
      <c r="B13">
        <v>13.222756044031975</v>
      </c>
      <c r="C13">
        <v>7.9453100000000001</v>
      </c>
      <c r="D13">
        <v>0.34456100000000001</v>
      </c>
    </row>
    <row r="14" spans="1:5" x14ac:dyDescent="0.3">
      <c r="A14">
        <v>1369.36</v>
      </c>
      <c r="B14">
        <v>10.248749267552512</v>
      </c>
      <c r="C14">
        <v>7.71251</v>
      </c>
      <c r="D14">
        <v>0.46499499999999999</v>
      </c>
    </row>
    <row r="15" spans="1:5" x14ac:dyDescent="0.3">
      <c r="A15">
        <v>1405.47</v>
      </c>
      <c r="B15">
        <v>4.7111436971969161</v>
      </c>
      <c r="C15">
        <v>8.8785600000000002</v>
      </c>
      <c r="D15">
        <v>0.53299200000000002</v>
      </c>
    </row>
    <row r="16" spans="1:5" x14ac:dyDescent="0.3">
      <c r="A16">
        <v>1416.26</v>
      </c>
      <c r="B16">
        <v>1.3983210319660397</v>
      </c>
      <c r="C16">
        <v>12.696199999999999</v>
      </c>
      <c r="D16">
        <v>8.2883999999999999E-2</v>
      </c>
    </row>
    <row r="17" spans="1:4" x14ac:dyDescent="0.3">
      <c r="A17">
        <v>1459.33</v>
      </c>
      <c r="B17">
        <v>12.26881551237774</v>
      </c>
      <c r="C17">
        <v>8.3807200000000002</v>
      </c>
      <c r="D17">
        <v>0.35905599999999999</v>
      </c>
    </row>
    <row r="18" spans="1:4" x14ac:dyDescent="0.3">
      <c r="A18">
        <v>1479.57</v>
      </c>
      <c r="B18">
        <v>1.7824190835129685</v>
      </c>
      <c r="C18">
        <v>6.3148600000000004</v>
      </c>
      <c r="D18">
        <v>0.91123399999999999</v>
      </c>
    </row>
    <row r="19" spans="1:4" x14ac:dyDescent="0.3">
      <c r="A19">
        <v>1498.4</v>
      </c>
      <c r="B19">
        <v>3.0846269519323277</v>
      </c>
      <c r="C19">
        <v>19.289899999999999</v>
      </c>
      <c r="D19">
        <v>0.55631600000000003</v>
      </c>
    </row>
    <row r="20" spans="1:4" x14ac:dyDescent="0.3">
      <c r="A20">
        <v>1544.8</v>
      </c>
      <c r="B20">
        <v>0.43879006092914019</v>
      </c>
      <c r="C20">
        <v>16.347300000000001</v>
      </c>
      <c r="D20">
        <v>0.97665500000000005</v>
      </c>
    </row>
    <row r="21" spans="1:4" x14ac:dyDescent="0.3">
      <c r="A21">
        <v>1593.7</v>
      </c>
      <c r="B21">
        <v>5.0068902228659384</v>
      </c>
      <c r="C21">
        <v>11.751099999999999</v>
      </c>
      <c r="D21">
        <v>0.227295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6064-A3B6-42F1-958F-81B384D8E30F}">
  <dimension ref="A1:E21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527.73299999999995</v>
      </c>
      <c r="B2">
        <v>3.3574044595782166</v>
      </c>
      <c r="C2">
        <v>23.947399999999998</v>
      </c>
      <c r="D2">
        <v>0.41497499999999998</v>
      </c>
      <c r="E2">
        <v>1</v>
      </c>
    </row>
    <row r="3" spans="1:5" x14ac:dyDescent="0.3">
      <c r="A3">
        <v>552</v>
      </c>
      <c r="B3">
        <v>0</v>
      </c>
      <c r="C3">
        <v>1E-3</v>
      </c>
      <c r="D3">
        <v>1</v>
      </c>
    </row>
    <row r="4" spans="1:5" x14ac:dyDescent="0.3">
      <c r="A4">
        <v>626.76800000000003</v>
      </c>
      <c r="B4">
        <v>0.60791893826460752</v>
      </c>
      <c r="C4">
        <v>64.825000000000003</v>
      </c>
      <c r="D4">
        <v>1</v>
      </c>
    </row>
    <row r="5" spans="1:5" x14ac:dyDescent="0.3">
      <c r="A5">
        <v>772.89400000000001</v>
      </c>
      <c r="B5">
        <v>1.0385963161033585</v>
      </c>
      <c r="C5">
        <v>18.546600000000002</v>
      </c>
      <c r="D5">
        <v>1</v>
      </c>
    </row>
    <row r="6" spans="1:5" x14ac:dyDescent="0.3">
      <c r="A6">
        <v>845.97699999999998</v>
      </c>
      <c r="B6">
        <v>11.17691887255474</v>
      </c>
      <c r="C6">
        <v>17.404199999999999</v>
      </c>
      <c r="D6">
        <v>0.62848700000000002</v>
      </c>
    </row>
    <row r="7" spans="1:5" x14ac:dyDescent="0.3">
      <c r="A7">
        <v>919.96600000000001</v>
      </c>
      <c r="B7">
        <v>1.8021350722332432</v>
      </c>
      <c r="C7">
        <v>16.669599999999999</v>
      </c>
      <c r="D7">
        <v>1</v>
      </c>
    </row>
    <row r="8" spans="1:5" x14ac:dyDescent="0.3">
      <c r="A8">
        <v>1000.78</v>
      </c>
      <c r="B8">
        <v>2.6000224218778683</v>
      </c>
      <c r="C8">
        <v>26.422699999999999</v>
      </c>
      <c r="D8">
        <v>0.99541400000000002</v>
      </c>
    </row>
    <row r="9" spans="1:5" x14ac:dyDescent="0.3">
      <c r="A9">
        <v>1111.1400000000001</v>
      </c>
      <c r="B9">
        <v>3.050847711758836</v>
      </c>
      <c r="C9">
        <v>17.0136</v>
      </c>
      <c r="D9">
        <v>1</v>
      </c>
    </row>
    <row r="10" spans="1:5" x14ac:dyDescent="0.3">
      <c r="A10">
        <v>1133.78</v>
      </c>
      <c r="B10">
        <v>1.6626328424517933</v>
      </c>
      <c r="C10">
        <v>35.213799999999999</v>
      </c>
      <c r="D10">
        <v>0.63951100000000005</v>
      </c>
    </row>
    <row r="11" spans="1:5" x14ac:dyDescent="0.3">
      <c r="A11">
        <v>1214.1199999999999</v>
      </c>
      <c r="B11">
        <v>0.40168833656122516</v>
      </c>
      <c r="C11">
        <v>26.911899999999999</v>
      </c>
      <c r="D11">
        <v>1</v>
      </c>
    </row>
    <row r="12" spans="1:5" x14ac:dyDescent="0.3">
      <c r="A12">
        <v>1301.06</v>
      </c>
      <c r="B12">
        <v>3.7896724620518789</v>
      </c>
      <c r="C12">
        <v>17.107500000000002</v>
      </c>
      <c r="D12">
        <v>0.77413600000000005</v>
      </c>
    </row>
    <row r="13" spans="1:5" x14ac:dyDescent="0.3">
      <c r="A13">
        <v>1352.22</v>
      </c>
      <c r="B13">
        <v>7.1567912259272264</v>
      </c>
      <c r="C13">
        <v>17.8277</v>
      </c>
      <c r="D13">
        <v>0.60777400000000004</v>
      </c>
    </row>
    <row r="14" spans="1:5" x14ac:dyDescent="0.3">
      <c r="A14">
        <v>1375.67</v>
      </c>
      <c r="B14">
        <v>2.5293527119911072</v>
      </c>
      <c r="C14">
        <v>13.4398</v>
      </c>
      <c r="D14">
        <v>0.91506100000000001</v>
      </c>
    </row>
    <row r="15" spans="1:5" x14ac:dyDescent="0.3">
      <c r="A15">
        <v>1411.93</v>
      </c>
      <c r="B15">
        <v>9.4368533847055129</v>
      </c>
      <c r="C15">
        <v>18.396699999999999</v>
      </c>
      <c r="D15">
        <v>0.50935900000000001</v>
      </c>
    </row>
    <row r="16" spans="1:5" x14ac:dyDescent="0.3">
      <c r="A16">
        <v>1416.26</v>
      </c>
      <c r="B16">
        <v>0</v>
      </c>
      <c r="C16">
        <v>12.696199999999999</v>
      </c>
      <c r="D16">
        <v>8.2883999999999999E-2</v>
      </c>
    </row>
    <row r="17" spans="1:4" x14ac:dyDescent="0.3">
      <c r="A17">
        <v>1460.12</v>
      </c>
      <c r="B17">
        <v>6.3524690766231844</v>
      </c>
      <c r="C17">
        <v>17.918399999999998</v>
      </c>
      <c r="D17">
        <v>0.87105500000000002</v>
      </c>
    </row>
    <row r="18" spans="1:4" x14ac:dyDescent="0.3">
      <c r="A18">
        <v>1470.56</v>
      </c>
      <c r="B18">
        <v>3.0831051344248812</v>
      </c>
      <c r="C18">
        <v>0.13697400000000001</v>
      </c>
      <c r="D18">
        <v>0.72695600000000005</v>
      </c>
    </row>
    <row r="19" spans="1:4" x14ac:dyDescent="0.3">
      <c r="A19">
        <v>1497.22</v>
      </c>
      <c r="B19">
        <v>0</v>
      </c>
      <c r="C19">
        <v>22.222200000000001</v>
      </c>
      <c r="D19">
        <v>1</v>
      </c>
    </row>
    <row r="20" spans="1:4" x14ac:dyDescent="0.3">
      <c r="A20">
        <v>1544.44</v>
      </c>
      <c r="B20">
        <v>0</v>
      </c>
      <c r="C20">
        <v>22.222200000000001</v>
      </c>
      <c r="D20">
        <v>1</v>
      </c>
    </row>
    <row r="21" spans="1:4" x14ac:dyDescent="0.3">
      <c r="A21">
        <v>1591.71</v>
      </c>
      <c r="B21">
        <v>0.62704351138086745</v>
      </c>
      <c r="C21">
        <v>34.354199999999999</v>
      </c>
      <c r="D2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03AD-0326-45F5-AA0A-2742B513F5CB}">
  <dimension ref="A1:E33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516.625</v>
      </c>
      <c r="B2">
        <v>3.508852495387111</v>
      </c>
      <c r="C2">
        <v>14.251899999999999</v>
      </c>
      <c r="D2">
        <v>0.982518</v>
      </c>
      <c r="E2">
        <v>1</v>
      </c>
    </row>
    <row r="3" spans="1:5" x14ac:dyDescent="0.3">
      <c r="A3">
        <v>566.00800000000004</v>
      </c>
      <c r="B3">
        <v>1.497559364705062</v>
      </c>
      <c r="C3">
        <v>13.212300000000001</v>
      </c>
      <c r="D3">
        <v>1</v>
      </c>
    </row>
    <row r="4" spans="1:5" x14ac:dyDescent="0.3">
      <c r="A4">
        <v>608.19000000000005</v>
      </c>
      <c r="B4">
        <v>1.6014513479307468</v>
      </c>
      <c r="C4">
        <v>15.201700000000001</v>
      </c>
      <c r="D4">
        <v>1</v>
      </c>
    </row>
    <row r="5" spans="1:5" x14ac:dyDescent="0.3">
      <c r="A5">
        <v>666.79499999999996</v>
      </c>
      <c r="B5">
        <v>0.75824151811073326</v>
      </c>
      <c r="C5">
        <v>13.960699999999999</v>
      </c>
      <c r="D5">
        <v>1</v>
      </c>
    </row>
    <row r="6" spans="1:5" x14ac:dyDescent="0.3">
      <c r="A6">
        <v>752.90099999999995</v>
      </c>
      <c r="B6">
        <v>0.29763889713450631</v>
      </c>
      <c r="C6">
        <v>14.187200000000001</v>
      </c>
      <c r="D6">
        <v>1</v>
      </c>
    </row>
    <row r="7" spans="1:5" x14ac:dyDescent="0.3">
      <c r="A7">
        <v>791.06600000000003</v>
      </c>
      <c r="B7">
        <v>0.33670846524445963</v>
      </c>
      <c r="C7">
        <v>7.1480699999999997</v>
      </c>
      <c r="D7">
        <v>0</v>
      </c>
    </row>
    <row r="8" spans="1:5" x14ac:dyDescent="0.3">
      <c r="A8">
        <v>845.40200000000004</v>
      </c>
      <c r="B8">
        <v>1.7270217143492748</v>
      </c>
      <c r="C8">
        <v>9.1372900000000001</v>
      </c>
      <c r="D8">
        <v>0.103732</v>
      </c>
    </row>
    <row r="9" spans="1:5" x14ac:dyDescent="0.3">
      <c r="A9">
        <v>856.28300000000002</v>
      </c>
      <c r="B9">
        <v>1.2967334691548418</v>
      </c>
      <c r="C9">
        <v>9.7527200000000001</v>
      </c>
      <c r="D9">
        <v>0.438751</v>
      </c>
    </row>
    <row r="10" spans="1:5" x14ac:dyDescent="0.3">
      <c r="A10">
        <v>897.61099999999999</v>
      </c>
      <c r="B10">
        <v>1.3795687328993438</v>
      </c>
      <c r="C10">
        <v>10.0501</v>
      </c>
      <c r="D10">
        <v>1</v>
      </c>
    </row>
    <row r="11" spans="1:5" x14ac:dyDescent="0.3">
      <c r="A11">
        <v>934.65700000000004</v>
      </c>
      <c r="B11">
        <v>0</v>
      </c>
      <c r="C11">
        <v>20.284600000000001</v>
      </c>
      <c r="D11">
        <v>0.276478</v>
      </c>
    </row>
    <row r="12" spans="1:5" x14ac:dyDescent="0.3">
      <c r="A12">
        <v>967.45699999999999</v>
      </c>
      <c r="B12">
        <v>10.042777645080113</v>
      </c>
      <c r="C12">
        <v>9.08385</v>
      </c>
      <c r="D12">
        <v>0.49631399999999998</v>
      </c>
    </row>
    <row r="13" spans="1:5" x14ac:dyDescent="0.3">
      <c r="A13">
        <v>993.69899999999996</v>
      </c>
      <c r="B13">
        <v>2.1119056952453064</v>
      </c>
      <c r="C13">
        <v>8.4229699999999994</v>
      </c>
      <c r="D13">
        <v>0.56960999999999995</v>
      </c>
    </row>
    <row r="14" spans="1:5" x14ac:dyDescent="0.3">
      <c r="A14">
        <v>1018.47</v>
      </c>
      <c r="B14">
        <v>3.364210170695269</v>
      </c>
      <c r="C14">
        <v>12.4137</v>
      </c>
      <c r="D14">
        <v>0.55251399999999995</v>
      </c>
    </row>
    <row r="15" spans="1:5" x14ac:dyDescent="0.3">
      <c r="A15">
        <v>1043.6400000000001</v>
      </c>
      <c r="B15">
        <v>6.5316894416657476</v>
      </c>
      <c r="C15">
        <v>8.7653800000000004</v>
      </c>
      <c r="D15">
        <v>0.26327499999999998</v>
      </c>
    </row>
    <row r="16" spans="1:5" x14ac:dyDescent="0.3">
      <c r="A16">
        <v>1065.56</v>
      </c>
      <c r="B16">
        <v>3.3125721592698545</v>
      </c>
      <c r="C16">
        <v>14.6035</v>
      </c>
      <c r="D16">
        <v>0.53390899999999997</v>
      </c>
    </row>
    <row r="17" spans="1:4" x14ac:dyDescent="0.3">
      <c r="A17">
        <v>1082.54</v>
      </c>
      <c r="B17">
        <v>2.4736968654210485</v>
      </c>
      <c r="C17">
        <v>10.025</v>
      </c>
      <c r="D17">
        <v>1</v>
      </c>
    </row>
    <row r="18" spans="1:4" x14ac:dyDescent="0.3">
      <c r="A18">
        <v>1094.0899999999999</v>
      </c>
      <c r="B18">
        <v>2.7117085169347876</v>
      </c>
      <c r="C18">
        <v>10.9229</v>
      </c>
      <c r="D18">
        <v>0.72771300000000005</v>
      </c>
    </row>
    <row r="19" spans="1:4" x14ac:dyDescent="0.3">
      <c r="A19">
        <v>1110</v>
      </c>
      <c r="B19">
        <v>0.97083339748806097</v>
      </c>
      <c r="C19">
        <v>47.876199999999997</v>
      </c>
      <c r="D19">
        <v>0</v>
      </c>
    </row>
    <row r="20" spans="1:4" x14ac:dyDescent="0.3">
      <c r="A20">
        <v>1132.8599999999999</v>
      </c>
      <c r="B20">
        <v>2.0334220774824252</v>
      </c>
      <c r="C20">
        <v>10.5535</v>
      </c>
      <c r="D20">
        <v>0</v>
      </c>
    </row>
    <row r="21" spans="1:4" x14ac:dyDescent="0.3">
      <c r="A21">
        <v>1172.68</v>
      </c>
      <c r="B21">
        <v>1.0989873754789008</v>
      </c>
      <c r="C21">
        <v>13.5175</v>
      </c>
      <c r="D21">
        <v>0</v>
      </c>
    </row>
    <row r="22" spans="1:4" x14ac:dyDescent="0.3">
      <c r="A22">
        <v>1188.5899999999999</v>
      </c>
      <c r="B22">
        <v>0.74054406400723638</v>
      </c>
      <c r="C22">
        <v>27.9482</v>
      </c>
      <c r="D22">
        <v>0.27208300000000002</v>
      </c>
    </row>
    <row r="23" spans="1:4" x14ac:dyDescent="0.3">
      <c r="A23">
        <v>1213.5899999999999</v>
      </c>
      <c r="B23">
        <v>1.6706556367131611</v>
      </c>
      <c r="C23">
        <v>11.690799999999999</v>
      </c>
      <c r="D23">
        <v>1.97804E-2</v>
      </c>
    </row>
    <row r="24" spans="1:4" x14ac:dyDescent="0.3">
      <c r="A24">
        <v>1263.79</v>
      </c>
      <c r="B24">
        <v>0.86020007015978717</v>
      </c>
      <c r="C24">
        <v>10.9701</v>
      </c>
      <c r="D24">
        <v>0</v>
      </c>
    </row>
    <row r="25" spans="1:4" x14ac:dyDescent="0.3">
      <c r="A25">
        <v>1285.19</v>
      </c>
      <c r="B25">
        <v>0.73307269279370713</v>
      </c>
      <c r="C25">
        <v>10.1778</v>
      </c>
      <c r="D25">
        <v>1</v>
      </c>
    </row>
    <row r="26" spans="1:4" x14ac:dyDescent="0.3">
      <c r="A26">
        <v>1316.34</v>
      </c>
      <c r="B26">
        <v>5.2671456054339281</v>
      </c>
      <c r="C26">
        <v>26.7956</v>
      </c>
      <c r="D26">
        <v>1</v>
      </c>
    </row>
    <row r="27" spans="1:4" x14ac:dyDescent="0.3">
      <c r="A27">
        <v>1354.84</v>
      </c>
      <c r="B27">
        <v>3.6622323320630183</v>
      </c>
      <c r="C27">
        <v>8.8964200000000009</v>
      </c>
      <c r="D27">
        <v>0.84957300000000002</v>
      </c>
    </row>
    <row r="28" spans="1:4" x14ac:dyDescent="0.3">
      <c r="A28">
        <v>1387.73</v>
      </c>
      <c r="B28">
        <v>0.97976482292347067</v>
      </c>
      <c r="C28">
        <v>9.5076000000000001</v>
      </c>
      <c r="D28">
        <v>1</v>
      </c>
    </row>
    <row r="29" spans="1:4" x14ac:dyDescent="0.3">
      <c r="A29">
        <v>1409.03</v>
      </c>
      <c r="B29">
        <v>2.0442070873792062</v>
      </c>
      <c r="C29">
        <v>15.6469</v>
      </c>
      <c r="D29">
        <v>1</v>
      </c>
    </row>
    <row r="30" spans="1:4" x14ac:dyDescent="0.3">
      <c r="A30">
        <v>1437.81</v>
      </c>
      <c r="B30">
        <v>5.2701968906241854</v>
      </c>
      <c r="C30">
        <v>16.1431</v>
      </c>
      <c r="D30">
        <v>0</v>
      </c>
    </row>
    <row r="31" spans="1:4" x14ac:dyDescent="0.3">
      <c r="A31">
        <v>1461.85</v>
      </c>
      <c r="B31">
        <v>3.4751286648637536</v>
      </c>
      <c r="C31">
        <v>9.9004100000000008</v>
      </c>
      <c r="D31">
        <v>0</v>
      </c>
    </row>
    <row r="32" spans="1:4" x14ac:dyDescent="0.3">
      <c r="A32">
        <v>1522.23</v>
      </c>
      <c r="B32">
        <v>1.2985642402689968</v>
      </c>
      <c r="C32">
        <v>32.309699999999999</v>
      </c>
      <c r="D32">
        <v>0</v>
      </c>
    </row>
    <row r="33" spans="1:4" x14ac:dyDescent="0.3">
      <c r="A33">
        <v>1588.44</v>
      </c>
      <c r="B33">
        <v>1.4694019909026244</v>
      </c>
      <c r="C33">
        <v>15.248900000000001</v>
      </c>
      <c r="D33">
        <v>0.39946100000000001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27EA-D1E2-4803-940C-0EED870EB545}">
  <dimension ref="A1:E33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528.01499999999999</v>
      </c>
      <c r="B2">
        <v>2.3284560491948363</v>
      </c>
      <c r="C2">
        <v>34.552500000000002</v>
      </c>
      <c r="D2">
        <v>0.88224800000000003</v>
      </c>
      <c r="E2">
        <v>1</v>
      </c>
    </row>
    <row r="3" spans="1:5" x14ac:dyDescent="0.3">
      <c r="A3">
        <v>566.00800000000004</v>
      </c>
      <c r="B3">
        <v>0</v>
      </c>
      <c r="C3">
        <v>13.212300000000001</v>
      </c>
      <c r="D3">
        <v>1</v>
      </c>
    </row>
    <row r="4" spans="1:5" x14ac:dyDescent="0.3">
      <c r="A4">
        <v>608.19000000000005</v>
      </c>
      <c r="B4">
        <v>0</v>
      </c>
      <c r="C4">
        <v>15.201700000000001</v>
      </c>
      <c r="D4">
        <v>1</v>
      </c>
    </row>
    <row r="5" spans="1:5" x14ac:dyDescent="0.3">
      <c r="A5">
        <v>666.79499999999996</v>
      </c>
      <c r="B5">
        <v>0</v>
      </c>
      <c r="C5">
        <v>13.960699999999999</v>
      </c>
      <c r="D5">
        <v>1</v>
      </c>
    </row>
    <row r="6" spans="1:5" x14ac:dyDescent="0.3">
      <c r="A6">
        <v>752.90099999999995</v>
      </c>
      <c r="B6">
        <v>0</v>
      </c>
      <c r="C6">
        <v>14.187200000000001</v>
      </c>
      <c r="D6">
        <v>1</v>
      </c>
    </row>
    <row r="7" spans="1:5" x14ac:dyDescent="0.3">
      <c r="A7">
        <v>791.06600000000003</v>
      </c>
      <c r="B7">
        <v>0</v>
      </c>
      <c r="C7">
        <v>7.1480699999999997</v>
      </c>
      <c r="D7">
        <v>0</v>
      </c>
    </row>
    <row r="8" spans="1:5" x14ac:dyDescent="0.3">
      <c r="A8">
        <v>845.40200000000004</v>
      </c>
      <c r="B8">
        <v>0</v>
      </c>
      <c r="C8">
        <v>9.1372900000000001</v>
      </c>
      <c r="D8">
        <v>0.103732</v>
      </c>
    </row>
    <row r="9" spans="1:5" x14ac:dyDescent="0.3">
      <c r="A9">
        <v>859.89499999999998</v>
      </c>
      <c r="B9">
        <v>1.6520274968995472</v>
      </c>
      <c r="C9">
        <v>33.612499999999997</v>
      </c>
      <c r="D9">
        <v>0</v>
      </c>
    </row>
    <row r="10" spans="1:5" x14ac:dyDescent="0.3">
      <c r="A10">
        <v>897.721</v>
      </c>
      <c r="B10">
        <v>0.90489195017697499</v>
      </c>
      <c r="C10">
        <v>33.604900000000001</v>
      </c>
      <c r="D10">
        <v>1</v>
      </c>
    </row>
    <row r="11" spans="1:5" x14ac:dyDescent="0.3">
      <c r="A11">
        <v>934.65700000000004</v>
      </c>
      <c r="B11">
        <v>1.827117534501832</v>
      </c>
      <c r="C11">
        <v>20.284600000000001</v>
      </c>
      <c r="D11">
        <v>0.276478</v>
      </c>
    </row>
    <row r="12" spans="1:5" x14ac:dyDescent="0.3">
      <c r="A12">
        <v>966.33299999999997</v>
      </c>
      <c r="B12">
        <v>0.76399136221652419</v>
      </c>
      <c r="C12">
        <v>30.309799999999999</v>
      </c>
      <c r="D12">
        <v>1</v>
      </c>
    </row>
    <row r="13" spans="1:5" x14ac:dyDescent="0.3">
      <c r="A13">
        <v>993.69899999999996</v>
      </c>
      <c r="B13">
        <v>0</v>
      </c>
      <c r="C13">
        <v>8.4229699999999994</v>
      </c>
      <c r="D13">
        <v>0.56960999999999995</v>
      </c>
    </row>
    <row r="14" spans="1:5" x14ac:dyDescent="0.3">
      <c r="A14">
        <v>1012.67</v>
      </c>
      <c r="B14">
        <v>2.119146062887701</v>
      </c>
      <c r="C14">
        <v>16.401399999999999</v>
      </c>
      <c r="D14">
        <v>0.48990600000000001</v>
      </c>
    </row>
    <row r="15" spans="1:5" x14ac:dyDescent="0.3">
      <c r="A15">
        <v>1050.5899999999999</v>
      </c>
      <c r="B15">
        <v>1.6994840389536894</v>
      </c>
      <c r="C15">
        <v>25.356200000000001</v>
      </c>
      <c r="D15">
        <v>1</v>
      </c>
    </row>
    <row r="16" spans="1:5" x14ac:dyDescent="0.3">
      <c r="A16">
        <v>1065.56</v>
      </c>
      <c r="B16">
        <v>0</v>
      </c>
      <c r="C16">
        <v>14.6035</v>
      </c>
      <c r="D16">
        <v>0.53390899999999997</v>
      </c>
    </row>
    <row r="17" spans="1:4" x14ac:dyDescent="0.3">
      <c r="A17">
        <v>1082.54</v>
      </c>
      <c r="B17">
        <v>0</v>
      </c>
      <c r="C17">
        <v>10.025</v>
      </c>
      <c r="D17">
        <v>1</v>
      </c>
    </row>
    <row r="18" spans="1:4" x14ac:dyDescent="0.3">
      <c r="A18">
        <v>1092.03</v>
      </c>
      <c r="B18">
        <v>5.2599192396491823</v>
      </c>
      <c r="C18">
        <v>29.571100000000001</v>
      </c>
      <c r="D18">
        <v>0</v>
      </c>
    </row>
    <row r="19" spans="1:4" x14ac:dyDescent="0.3">
      <c r="A19">
        <v>1110</v>
      </c>
      <c r="B19">
        <v>0</v>
      </c>
      <c r="C19">
        <v>47.876199999999997</v>
      </c>
      <c r="D19">
        <v>0</v>
      </c>
    </row>
    <row r="20" spans="1:4" x14ac:dyDescent="0.3">
      <c r="A20">
        <v>1132.8599999999999</v>
      </c>
      <c r="B20">
        <v>0</v>
      </c>
      <c r="C20">
        <v>10.5535</v>
      </c>
      <c r="D20">
        <v>0</v>
      </c>
    </row>
    <row r="21" spans="1:4" x14ac:dyDescent="0.3">
      <c r="A21">
        <v>1170.1600000000001</v>
      </c>
      <c r="B21">
        <v>1.7702926969243624</v>
      </c>
      <c r="C21">
        <v>28.2593</v>
      </c>
      <c r="D21">
        <v>0.97457400000000005</v>
      </c>
    </row>
    <row r="22" spans="1:4" x14ac:dyDescent="0.3">
      <c r="A22">
        <v>1188.5899999999999</v>
      </c>
      <c r="B22">
        <v>0</v>
      </c>
      <c r="C22">
        <v>27.9482</v>
      </c>
      <c r="D22">
        <v>0.27208300000000002</v>
      </c>
    </row>
    <row r="23" spans="1:4" x14ac:dyDescent="0.3">
      <c r="A23">
        <v>1213.5899999999999</v>
      </c>
      <c r="B23">
        <v>0</v>
      </c>
      <c r="C23">
        <v>11.690799999999999</v>
      </c>
      <c r="D23">
        <v>1.97804E-2</v>
      </c>
    </row>
    <row r="24" spans="1:4" x14ac:dyDescent="0.3">
      <c r="A24">
        <v>1263.79</v>
      </c>
      <c r="B24">
        <v>0</v>
      </c>
      <c r="C24">
        <v>10.9701</v>
      </c>
      <c r="D24">
        <v>0</v>
      </c>
    </row>
    <row r="25" spans="1:4" x14ac:dyDescent="0.3">
      <c r="A25">
        <v>1289.22</v>
      </c>
      <c r="B25">
        <v>1.6107825973464935</v>
      </c>
      <c r="C25">
        <v>23.905899999999999</v>
      </c>
      <c r="D25">
        <v>0.68361700000000003</v>
      </c>
    </row>
    <row r="26" spans="1:4" x14ac:dyDescent="0.3">
      <c r="A26">
        <v>1322.19</v>
      </c>
      <c r="B26">
        <v>4.3323614024735546</v>
      </c>
      <c r="C26">
        <v>24.193000000000001</v>
      </c>
      <c r="D26">
        <v>1</v>
      </c>
    </row>
    <row r="27" spans="1:4" x14ac:dyDescent="0.3">
      <c r="A27">
        <v>1354.85</v>
      </c>
      <c r="B27">
        <v>4.8849942579836485</v>
      </c>
      <c r="C27">
        <v>23.3811</v>
      </c>
      <c r="D27">
        <v>7.7044100000000004E-2</v>
      </c>
    </row>
    <row r="28" spans="1:4" x14ac:dyDescent="0.3">
      <c r="A28">
        <v>1387.73</v>
      </c>
      <c r="B28">
        <v>0</v>
      </c>
      <c r="C28">
        <v>9.5076000000000001</v>
      </c>
      <c r="D28">
        <v>1</v>
      </c>
    </row>
    <row r="29" spans="1:4" x14ac:dyDescent="0.3">
      <c r="A29">
        <v>1413</v>
      </c>
      <c r="B29">
        <v>3.1297223495950606</v>
      </c>
      <c r="C29">
        <v>20.476299999999998</v>
      </c>
      <c r="D29">
        <v>0.85781200000000002</v>
      </c>
    </row>
    <row r="30" spans="1:4" x14ac:dyDescent="0.3">
      <c r="A30">
        <v>1444.36</v>
      </c>
      <c r="B30">
        <v>4.5511057656072209</v>
      </c>
      <c r="C30">
        <v>16.925899999999999</v>
      </c>
      <c r="D30">
        <v>0.90449299999999999</v>
      </c>
    </row>
    <row r="31" spans="1:4" x14ac:dyDescent="0.3">
      <c r="A31">
        <v>1461.57</v>
      </c>
      <c r="B31">
        <v>2.5384675139513577</v>
      </c>
      <c r="C31">
        <v>28.9025</v>
      </c>
      <c r="D31">
        <v>1</v>
      </c>
    </row>
    <row r="32" spans="1:4" x14ac:dyDescent="0.3">
      <c r="A32">
        <v>1522.23</v>
      </c>
      <c r="B32">
        <v>0</v>
      </c>
      <c r="C32">
        <v>32.309699999999999</v>
      </c>
      <c r="D32">
        <v>0</v>
      </c>
    </row>
    <row r="33" spans="1:4" x14ac:dyDescent="0.3">
      <c r="A33">
        <v>1589.12</v>
      </c>
      <c r="B33">
        <v>1.6850325662608951</v>
      </c>
      <c r="C33">
        <v>36.914099999999998</v>
      </c>
      <c r="D33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D2E8-FB41-4A19-88F0-F8FE7E287DD6}">
  <dimension ref="A1:E30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537.779</v>
      </c>
      <c r="B2">
        <v>5.0717926961200712</v>
      </c>
      <c r="C2">
        <v>12.597899999999999</v>
      </c>
      <c r="D2">
        <v>0.45412799999999998</v>
      </c>
      <c r="E2">
        <v>1</v>
      </c>
    </row>
    <row r="3" spans="1:5" x14ac:dyDescent="0.3">
      <c r="A3">
        <v>579.39499999999998</v>
      </c>
      <c r="B3">
        <v>1.3777309986932811</v>
      </c>
      <c r="C3">
        <v>8.4008599999999998</v>
      </c>
      <c r="D3">
        <v>0.693164</v>
      </c>
    </row>
    <row r="4" spans="1:5" x14ac:dyDescent="0.3">
      <c r="A4">
        <v>635.34100000000001</v>
      </c>
      <c r="B4">
        <v>0.34909470766470635</v>
      </c>
      <c r="C4">
        <v>18.8416</v>
      </c>
      <c r="D4">
        <v>1</v>
      </c>
    </row>
    <row r="5" spans="1:5" x14ac:dyDescent="0.3">
      <c r="A5">
        <v>657.75800000000004</v>
      </c>
      <c r="B5">
        <v>0.76044394219877187</v>
      </c>
      <c r="C5">
        <v>11.647600000000001</v>
      </c>
      <c r="D5">
        <v>0.47823199999999999</v>
      </c>
    </row>
    <row r="6" spans="1:5" x14ac:dyDescent="0.3">
      <c r="A6">
        <v>677.12599999999998</v>
      </c>
      <c r="B6">
        <v>0.39608042148169126</v>
      </c>
      <c r="C6">
        <v>16.681699999999999</v>
      </c>
      <c r="D6">
        <v>0.66971499999999995</v>
      </c>
    </row>
    <row r="7" spans="1:5" x14ac:dyDescent="0.3">
      <c r="A7">
        <v>750.43499999999995</v>
      </c>
      <c r="B7">
        <v>3.8085866178232881</v>
      </c>
      <c r="C7">
        <v>9.7569199999999991</v>
      </c>
      <c r="D7">
        <v>0.58380100000000001</v>
      </c>
    </row>
    <row r="8" spans="1:5" x14ac:dyDescent="0.3">
      <c r="A8">
        <v>760.25099999999998</v>
      </c>
      <c r="B8">
        <v>3.2981753710262733</v>
      </c>
      <c r="C8">
        <v>10.153600000000001</v>
      </c>
      <c r="D8">
        <v>0.44047700000000001</v>
      </c>
    </row>
    <row r="9" spans="1:5" x14ac:dyDescent="0.3">
      <c r="A9">
        <v>799.96400000000006</v>
      </c>
      <c r="B9">
        <v>0</v>
      </c>
      <c r="C9">
        <v>20.084399999999999</v>
      </c>
      <c r="D9">
        <v>0.84090200000000004</v>
      </c>
    </row>
    <row r="10" spans="1:5" x14ac:dyDescent="0.3">
      <c r="A10">
        <v>825.54399999999998</v>
      </c>
      <c r="B10">
        <v>0</v>
      </c>
      <c r="C10">
        <v>16</v>
      </c>
      <c r="D10">
        <v>1</v>
      </c>
    </row>
    <row r="11" spans="1:5" x14ac:dyDescent="0.3">
      <c r="A11">
        <v>865</v>
      </c>
      <c r="B11">
        <v>0</v>
      </c>
      <c r="C11">
        <v>20</v>
      </c>
      <c r="D11">
        <v>1</v>
      </c>
    </row>
    <row r="12" spans="1:5" x14ac:dyDescent="0.3">
      <c r="A12">
        <v>874.351</v>
      </c>
      <c r="B12">
        <v>3.1892174504580004</v>
      </c>
      <c r="C12">
        <v>10.553000000000001</v>
      </c>
      <c r="D12">
        <v>0.87427200000000005</v>
      </c>
    </row>
    <row r="13" spans="1:5" x14ac:dyDescent="0.3">
      <c r="A13">
        <v>893.55200000000002</v>
      </c>
      <c r="B13">
        <v>1.6888654138156052</v>
      </c>
      <c r="C13">
        <v>9.9823599999999999</v>
      </c>
      <c r="D13">
        <v>0.25449699999999997</v>
      </c>
    </row>
    <row r="14" spans="1:5" x14ac:dyDescent="0.3">
      <c r="A14">
        <v>937.83100000000002</v>
      </c>
      <c r="B14">
        <v>11.807509588124857</v>
      </c>
      <c r="C14">
        <v>12.6196</v>
      </c>
      <c r="D14">
        <v>0.31886100000000001</v>
      </c>
    </row>
    <row r="15" spans="1:5" x14ac:dyDescent="0.3">
      <c r="A15">
        <v>982.96199999999999</v>
      </c>
      <c r="B15">
        <v>2.0793464862888755</v>
      </c>
      <c r="C15">
        <v>10.8058</v>
      </c>
      <c r="D15">
        <v>0.45535999999999999</v>
      </c>
    </row>
    <row r="16" spans="1:5" x14ac:dyDescent="0.3">
      <c r="A16">
        <v>1069.5899999999999</v>
      </c>
      <c r="B16">
        <v>5.3138821973665005</v>
      </c>
      <c r="C16">
        <v>11.1149</v>
      </c>
      <c r="D16">
        <v>0.41460399999999997</v>
      </c>
    </row>
    <row r="17" spans="1:4" x14ac:dyDescent="0.3">
      <c r="A17">
        <v>1110.3599999999999</v>
      </c>
      <c r="B17">
        <v>5.1133172801531082</v>
      </c>
      <c r="C17">
        <v>10.747999999999999</v>
      </c>
      <c r="D17">
        <v>0.26127299999999998</v>
      </c>
    </row>
    <row r="18" spans="1:4" x14ac:dyDescent="0.3">
      <c r="A18">
        <v>1130</v>
      </c>
      <c r="B18">
        <v>0</v>
      </c>
      <c r="C18">
        <v>30</v>
      </c>
      <c r="D18">
        <v>1</v>
      </c>
    </row>
    <row r="19" spans="1:4" x14ac:dyDescent="0.3">
      <c r="A19">
        <v>1154.23</v>
      </c>
      <c r="B19">
        <v>5.0867027273557301</v>
      </c>
      <c r="C19">
        <v>17.667300000000001</v>
      </c>
      <c r="D19">
        <v>0.867842</v>
      </c>
    </row>
    <row r="20" spans="1:4" x14ac:dyDescent="0.3">
      <c r="A20">
        <v>1246.0899999999999</v>
      </c>
      <c r="B20">
        <v>0.88453245659494639</v>
      </c>
      <c r="C20">
        <v>10.68</v>
      </c>
      <c r="D20">
        <v>0.30578499999999997</v>
      </c>
    </row>
    <row r="21" spans="1:4" x14ac:dyDescent="0.3">
      <c r="A21">
        <v>1260.4000000000001</v>
      </c>
      <c r="B21">
        <v>2.3333316633436354</v>
      </c>
      <c r="C21">
        <v>11.1723</v>
      </c>
      <c r="D21">
        <v>0.77290000000000003</v>
      </c>
    </row>
    <row r="22" spans="1:4" x14ac:dyDescent="0.3">
      <c r="A22">
        <v>1327.76</v>
      </c>
      <c r="B22">
        <v>8.8990536134199729</v>
      </c>
      <c r="C22">
        <v>9.8476099999999995</v>
      </c>
      <c r="D22">
        <v>0.40410600000000002</v>
      </c>
    </row>
    <row r="23" spans="1:4" x14ac:dyDescent="0.3">
      <c r="A23">
        <v>1353.95</v>
      </c>
      <c r="B23">
        <v>2.935796913639384</v>
      </c>
      <c r="C23">
        <v>13.569800000000001</v>
      </c>
      <c r="D23">
        <v>0.89063400000000004</v>
      </c>
    </row>
    <row r="24" spans="1:4" x14ac:dyDescent="0.3">
      <c r="A24">
        <v>1399.01</v>
      </c>
      <c r="B24">
        <v>0</v>
      </c>
      <c r="C24">
        <v>20.8111</v>
      </c>
      <c r="D24">
        <v>0</v>
      </c>
    </row>
    <row r="25" spans="1:4" x14ac:dyDescent="0.3">
      <c r="A25">
        <v>1413.88</v>
      </c>
      <c r="B25">
        <v>11.407820762634062</v>
      </c>
      <c r="C25">
        <v>11.607900000000001</v>
      </c>
      <c r="D25">
        <v>0</v>
      </c>
    </row>
    <row r="26" spans="1:4" x14ac:dyDescent="0.3">
      <c r="A26">
        <v>1431.03</v>
      </c>
      <c r="B26">
        <v>1.605775074065646</v>
      </c>
      <c r="C26">
        <v>14.563599999999999</v>
      </c>
      <c r="D26">
        <v>0.79700599999999999</v>
      </c>
    </row>
    <row r="27" spans="1:4" x14ac:dyDescent="0.3">
      <c r="A27">
        <v>1499.03</v>
      </c>
      <c r="B27">
        <v>0.93708811107471979</v>
      </c>
      <c r="C27">
        <v>22.592600000000001</v>
      </c>
      <c r="D27">
        <v>1</v>
      </c>
    </row>
    <row r="28" spans="1:4" x14ac:dyDescent="0.3">
      <c r="A28">
        <v>1538.62</v>
      </c>
      <c r="B28">
        <v>0.23566554222647412</v>
      </c>
      <c r="C28">
        <v>20.511299999999999</v>
      </c>
      <c r="D28">
        <v>0.97352899999999998</v>
      </c>
    </row>
    <row r="29" spans="1:4" x14ac:dyDescent="0.3">
      <c r="A29">
        <v>1559.05</v>
      </c>
      <c r="B29">
        <v>2.2092872614659096</v>
      </c>
      <c r="C29">
        <v>18.4497</v>
      </c>
      <c r="D29">
        <v>0.96418400000000004</v>
      </c>
    </row>
    <row r="30" spans="1:4" x14ac:dyDescent="0.3">
      <c r="A30">
        <v>1580.45</v>
      </c>
      <c r="B30">
        <v>0.68117668738103332</v>
      </c>
      <c r="C30">
        <v>14.4908</v>
      </c>
      <c r="D30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6F81-918C-4DB1-96C8-B53F07FEE345}">
  <dimension ref="A1:E30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537.779</v>
      </c>
      <c r="B2">
        <v>5.0717926961200712</v>
      </c>
      <c r="C2">
        <v>12.597899999999999</v>
      </c>
      <c r="D2">
        <v>0.45412799999999998</v>
      </c>
      <c r="E2">
        <v>1</v>
      </c>
    </row>
    <row r="3" spans="1:5" x14ac:dyDescent="0.3">
      <c r="A3">
        <v>579.39499999999998</v>
      </c>
      <c r="B3">
        <v>1.3777309986932811</v>
      </c>
      <c r="C3">
        <v>8.4008599999999998</v>
      </c>
      <c r="D3">
        <v>0.693164</v>
      </c>
    </row>
    <row r="4" spans="1:5" x14ac:dyDescent="0.3">
      <c r="A4">
        <v>635.34100000000001</v>
      </c>
      <c r="B4">
        <v>0.34909470766470635</v>
      </c>
      <c r="C4">
        <v>18.8416</v>
      </c>
      <c r="D4">
        <v>1</v>
      </c>
    </row>
    <row r="5" spans="1:5" x14ac:dyDescent="0.3">
      <c r="A5">
        <v>657.75800000000004</v>
      </c>
      <c r="B5">
        <v>0.76044394219877187</v>
      </c>
      <c r="C5">
        <v>11.647600000000001</v>
      </c>
      <c r="D5">
        <v>0.47823199999999999</v>
      </c>
    </row>
    <row r="6" spans="1:5" x14ac:dyDescent="0.3">
      <c r="A6">
        <v>677.12599999999998</v>
      </c>
      <c r="B6">
        <v>0.39608042148169126</v>
      </c>
      <c r="C6">
        <v>16.681699999999999</v>
      </c>
      <c r="D6">
        <v>0.66971499999999995</v>
      </c>
    </row>
    <row r="7" spans="1:5" x14ac:dyDescent="0.3">
      <c r="A7">
        <v>750.43499999999995</v>
      </c>
      <c r="B7">
        <v>3.8085866178232881</v>
      </c>
      <c r="C7">
        <v>9.7569199999999991</v>
      </c>
      <c r="D7">
        <v>0.58380100000000001</v>
      </c>
    </row>
    <row r="8" spans="1:5" x14ac:dyDescent="0.3">
      <c r="A8">
        <v>760.25099999999998</v>
      </c>
      <c r="B8">
        <v>3.2981753710262733</v>
      </c>
      <c r="C8">
        <v>10.153600000000001</v>
      </c>
      <c r="D8">
        <v>0.44047700000000001</v>
      </c>
    </row>
    <row r="9" spans="1:5" x14ac:dyDescent="0.3">
      <c r="A9">
        <v>799.96400000000006</v>
      </c>
      <c r="B9">
        <v>0</v>
      </c>
      <c r="C9">
        <v>20.084399999999999</v>
      </c>
      <c r="D9">
        <v>0.84090200000000004</v>
      </c>
    </row>
    <row r="10" spans="1:5" x14ac:dyDescent="0.3">
      <c r="A10">
        <v>825.54399999999998</v>
      </c>
      <c r="B10">
        <v>0</v>
      </c>
      <c r="C10">
        <v>16</v>
      </c>
      <c r="D10">
        <v>1</v>
      </c>
    </row>
    <row r="11" spans="1:5" x14ac:dyDescent="0.3">
      <c r="A11">
        <v>865</v>
      </c>
      <c r="B11">
        <v>0</v>
      </c>
      <c r="C11">
        <v>20</v>
      </c>
      <c r="D11">
        <v>1</v>
      </c>
    </row>
    <row r="12" spans="1:5" x14ac:dyDescent="0.3">
      <c r="A12">
        <v>874.351</v>
      </c>
      <c r="B12">
        <v>3.1892174504580004</v>
      </c>
      <c r="C12">
        <v>10.553000000000001</v>
      </c>
      <c r="D12">
        <v>0.87427200000000005</v>
      </c>
    </row>
    <row r="13" spans="1:5" x14ac:dyDescent="0.3">
      <c r="A13">
        <v>893.55200000000002</v>
      </c>
      <c r="B13">
        <v>1.6888654138156052</v>
      </c>
      <c r="C13">
        <v>9.9823599999999999</v>
      </c>
      <c r="D13">
        <v>0.25449699999999997</v>
      </c>
    </row>
    <row r="14" spans="1:5" x14ac:dyDescent="0.3">
      <c r="A14">
        <v>937.83100000000002</v>
      </c>
      <c r="B14">
        <v>11.807509588124857</v>
      </c>
      <c r="C14">
        <v>12.6196</v>
      </c>
      <c r="D14">
        <v>0.31886100000000001</v>
      </c>
    </row>
    <row r="15" spans="1:5" x14ac:dyDescent="0.3">
      <c r="A15">
        <v>982.96199999999999</v>
      </c>
      <c r="B15">
        <v>2.0793464862888755</v>
      </c>
      <c r="C15">
        <v>10.8058</v>
      </c>
      <c r="D15">
        <v>0.45535999999999999</v>
      </c>
    </row>
    <row r="16" spans="1:5" x14ac:dyDescent="0.3">
      <c r="A16">
        <v>1069.5899999999999</v>
      </c>
      <c r="B16">
        <v>5.3138821973665005</v>
      </c>
      <c r="C16">
        <v>11.1149</v>
      </c>
      <c r="D16">
        <v>0.41460399999999997</v>
      </c>
    </row>
    <row r="17" spans="1:4" x14ac:dyDescent="0.3">
      <c r="A17">
        <v>1110.3599999999999</v>
      </c>
      <c r="B17">
        <v>5.1133172801531082</v>
      </c>
      <c r="C17">
        <v>10.747999999999999</v>
      </c>
      <c r="D17">
        <v>0.26127299999999998</v>
      </c>
    </row>
    <row r="18" spans="1:4" x14ac:dyDescent="0.3">
      <c r="A18">
        <v>1130</v>
      </c>
      <c r="B18">
        <v>0</v>
      </c>
      <c r="C18">
        <v>30</v>
      </c>
      <c r="D18">
        <v>1</v>
      </c>
    </row>
    <row r="19" spans="1:4" x14ac:dyDescent="0.3">
      <c r="A19">
        <v>1154.23</v>
      </c>
      <c r="B19">
        <v>5.0867027273557301</v>
      </c>
      <c r="C19">
        <v>17.667300000000001</v>
      </c>
      <c r="D19">
        <v>0.867842</v>
      </c>
    </row>
    <row r="20" spans="1:4" x14ac:dyDescent="0.3">
      <c r="A20">
        <v>1246.0899999999999</v>
      </c>
      <c r="B20">
        <v>0.88453245659494639</v>
      </c>
      <c r="C20">
        <v>10.68</v>
      </c>
      <c r="D20">
        <v>0.30578499999999997</v>
      </c>
    </row>
    <row r="21" spans="1:4" x14ac:dyDescent="0.3">
      <c r="A21">
        <v>1260.4000000000001</v>
      </c>
      <c r="B21">
        <v>2.3333316633436354</v>
      </c>
      <c r="C21">
        <v>11.1723</v>
      </c>
      <c r="D21">
        <v>0.77290000000000003</v>
      </c>
    </row>
    <row r="22" spans="1:4" x14ac:dyDescent="0.3">
      <c r="A22">
        <v>1327.76</v>
      </c>
      <c r="B22">
        <v>8.8990536134199729</v>
      </c>
      <c r="C22">
        <v>9.8476099999999995</v>
      </c>
      <c r="D22">
        <v>0.40410600000000002</v>
      </c>
    </row>
    <row r="23" spans="1:4" x14ac:dyDescent="0.3">
      <c r="A23">
        <v>1353.95</v>
      </c>
      <c r="B23">
        <v>2.935796913639384</v>
      </c>
      <c r="C23">
        <v>13.569800000000001</v>
      </c>
      <c r="D23">
        <v>0.89063400000000004</v>
      </c>
    </row>
    <row r="24" spans="1:4" x14ac:dyDescent="0.3">
      <c r="A24">
        <v>1399.01</v>
      </c>
      <c r="B24">
        <v>0</v>
      </c>
      <c r="C24">
        <v>20.8111</v>
      </c>
      <c r="D24">
        <v>0</v>
      </c>
    </row>
    <row r="25" spans="1:4" x14ac:dyDescent="0.3">
      <c r="A25">
        <v>1413.88</v>
      </c>
      <c r="B25">
        <v>11.407820762634062</v>
      </c>
      <c r="C25">
        <v>11.607900000000001</v>
      </c>
      <c r="D25">
        <v>0</v>
      </c>
    </row>
    <row r="26" spans="1:4" x14ac:dyDescent="0.3">
      <c r="A26">
        <v>1431.03</v>
      </c>
      <c r="B26">
        <v>1.605775074065646</v>
      </c>
      <c r="C26">
        <v>14.563599999999999</v>
      </c>
      <c r="D26">
        <v>0.79700599999999999</v>
      </c>
    </row>
    <row r="27" spans="1:4" x14ac:dyDescent="0.3">
      <c r="A27">
        <v>1499.03</v>
      </c>
      <c r="B27">
        <v>0.93708811107471979</v>
      </c>
      <c r="C27">
        <v>22.592600000000001</v>
      </c>
      <c r="D27">
        <v>1</v>
      </c>
    </row>
    <row r="28" spans="1:4" x14ac:dyDescent="0.3">
      <c r="A28">
        <v>1538.62</v>
      </c>
      <c r="B28">
        <v>0.23566554222647412</v>
      </c>
      <c r="C28">
        <v>20.511299999999999</v>
      </c>
      <c r="D28">
        <v>0.97352899999999998</v>
      </c>
    </row>
    <row r="29" spans="1:4" x14ac:dyDescent="0.3">
      <c r="A29">
        <v>1559.05</v>
      </c>
      <c r="B29">
        <v>2.2092872614659096</v>
      </c>
      <c r="C29">
        <v>18.4497</v>
      </c>
      <c r="D29">
        <v>0.96418400000000004</v>
      </c>
    </row>
    <row r="30" spans="1:4" x14ac:dyDescent="0.3">
      <c r="A30">
        <v>1580.45</v>
      </c>
      <c r="B30">
        <v>0.68117668738103332</v>
      </c>
      <c r="C30">
        <v>14.4908</v>
      </c>
      <c r="D30">
        <v>1</v>
      </c>
    </row>
  </sheetData>
  <sortState xmlns:xlrd2="http://schemas.microsoft.com/office/spreadsheetml/2017/richdata2" ref="G2:J38">
    <sortCondition ref="G2:G38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7436-9653-4841-B319-7E4851333E55}">
  <dimension ref="A1:E24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548.86599999999999</v>
      </c>
      <c r="B2">
        <v>3.5849654630050884</v>
      </c>
      <c r="C2">
        <v>15.8157</v>
      </c>
      <c r="D2">
        <v>0.470078</v>
      </c>
      <c r="E2">
        <v>1</v>
      </c>
    </row>
    <row r="3" spans="1:5" x14ac:dyDescent="0.3">
      <c r="A3">
        <v>596.12400000000002</v>
      </c>
      <c r="B3">
        <v>1.0710820443877818</v>
      </c>
      <c r="C3">
        <v>11.6426</v>
      </c>
      <c r="D3">
        <v>0.63044900000000004</v>
      </c>
    </row>
    <row r="4" spans="1:5" x14ac:dyDescent="0.3">
      <c r="A4">
        <v>658.76499999999999</v>
      </c>
      <c r="B4">
        <v>0.67644383270036412</v>
      </c>
      <c r="C4">
        <v>18.725999999999999</v>
      </c>
      <c r="D4">
        <v>6.2698299999999998E-2</v>
      </c>
    </row>
    <row r="5" spans="1:5" x14ac:dyDescent="0.3">
      <c r="A5">
        <v>745.08500000000004</v>
      </c>
      <c r="B5">
        <v>1.7241131983467402</v>
      </c>
      <c r="C5">
        <v>13.9465</v>
      </c>
      <c r="D5">
        <v>8.8776300000000002E-2</v>
      </c>
    </row>
    <row r="6" spans="1:5" x14ac:dyDescent="0.3">
      <c r="A6">
        <v>775.22400000000005</v>
      </c>
      <c r="B6">
        <v>6.720149012837175</v>
      </c>
      <c r="C6">
        <v>8.1936</v>
      </c>
      <c r="D6">
        <v>0.44894400000000001</v>
      </c>
    </row>
    <row r="7" spans="1:5" x14ac:dyDescent="0.3">
      <c r="A7">
        <v>869.30600000000004</v>
      </c>
      <c r="B7">
        <v>6.0626371092688078</v>
      </c>
      <c r="C7">
        <v>14.039</v>
      </c>
      <c r="D7">
        <v>0.57165200000000005</v>
      </c>
    </row>
    <row r="8" spans="1:5" x14ac:dyDescent="0.3">
      <c r="A8">
        <v>898.13300000000004</v>
      </c>
      <c r="B8">
        <v>4.0536457758912414</v>
      </c>
      <c r="C8">
        <v>9.0496999999999996</v>
      </c>
      <c r="D8">
        <v>0.32662000000000002</v>
      </c>
    </row>
    <row r="9" spans="1:5" x14ac:dyDescent="0.3">
      <c r="A9">
        <v>934.60799999999995</v>
      </c>
      <c r="B9">
        <v>13.526560075977928</v>
      </c>
      <c r="C9">
        <v>11.529</v>
      </c>
      <c r="D9">
        <v>0.389264</v>
      </c>
    </row>
    <row r="10" spans="1:5" x14ac:dyDescent="0.3">
      <c r="A10">
        <v>988.01599999999996</v>
      </c>
      <c r="B10">
        <v>1.8070771730874746</v>
      </c>
      <c r="C10">
        <v>11.6526</v>
      </c>
      <c r="D10">
        <v>0.72786700000000004</v>
      </c>
    </row>
    <row r="11" spans="1:5" x14ac:dyDescent="0.3">
      <c r="A11">
        <v>1046.56</v>
      </c>
      <c r="B11">
        <v>0.27339644276639119</v>
      </c>
      <c r="C11">
        <v>37.268799999999999</v>
      </c>
      <c r="D11">
        <v>0</v>
      </c>
    </row>
    <row r="12" spans="1:5" x14ac:dyDescent="0.3">
      <c r="A12">
        <v>1079.08</v>
      </c>
      <c r="B12">
        <v>4.5919148735275952</v>
      </c>
      <c r="C12">
        <v>11.8409</v>
      </c>
      <c r="D12">
        <v>0.51619300000000001</v>
      </c>
    </row>
    <row r="13" spans="1:5" x14ac:dyDescent="0.3">
      <c r="A13">
        <v>1117.08</v>
      </c>
      <c r="B13">
        <v>2.4659180608937339</v>
      </c>
      <c r="C13">
        <v>10.9618</v>
      </c>
      <c r="D13">
        <v>0.2271</v>
      </c>
    </row>
    <row r="14" spans="1:5" x14ac:dyDescent="0.3">
      <c r="A14">
        <v>1140.79</v>
      </c>
      <c r="B14">
        <v>0.80636423447030747</v>
      </c>
      <c r="C14">
        <v>12.753299999999999</v>
      </c>
      <c r="D14">
        <v>1.50936E-2</v>
      </c>
    </row>
    <row r="15" spans="1:5" x14ac:dyDescent="0.3">
      <c r="A15">
        <v>1252.1600000000001</v>
      </c>
      <c r="B15">
        <v>1.9567067768808433</v>
      </c>
      <c r="C15">
        <v>23.422999999999998</v>
      </c>
      <c r="D15">
        <v>1</v>
      </c>
    </row>
    <row r="16" spans="1:5" x14ac:dyDescent="0.3">
      <c r="A16">
        <v>1284.2</v>
      </c>
      <c r="B16">
        <v>1.1988535152226008</v>
      </c>
      <c r="C16">
        <v>26.0517</v>
      </c>
      <c r="D16">
        <v>1</v>
      </c>
    </row>
    <row r="17" spans="1:4" x14ac:dyDescent="0.3">
      <c r="A17">
        <v>1333.34</v>
      </c>
      <c r="B17">
        <v>7.2399159675285567</v>
      </c>
      <c r="C17">
        <v>12.0349</v>
      </c>
      <c r="D17">
        <v>0.31253599999999998</v>
      </c>
    </row>
    <row r="18" spans="1:4" x14ac:dyDescent="0.3">
      <c r="A18">
        <v>1357.01</v>
      </c>
      <c r="B18">
        <v>3.2816156663191496</v>
      </c>
      <c r="C18">
        <v>8.2086400000000008</v>
      </c>
      <c r="D18">
        <v>0.68669500000000006</v>
      </c>
    </row>
    <row r="19" spans="1:4" x14ac:dyDescent="0.3">
      <c r="A19">
        <v>1404.47</v>
      </c>
      <c r="B19">
        <v>5.1558492172260033</v>
      </c>
      <c r="C19">
        <v>12.236599999999999</v>
      </c>
      <c r="D19">
        <v>0.33879399999999998</v>
      </c>
    </row>
    <row r="20" spans="1:4" x14ac:dyDescent="0.3">
      <c r="A20">
        <v>1417.68</v>
      </c>
      <c r="B20">
        <v>5.6556509270591357</v>
      </c>
      <c r="C20">
        <v>15.2921</v>
      </c>
      <c r="D20">
        <v>0.92418999999999996</v>
      </c>
    </row>
    <row r="21" spans="1:4" x14ac:dyDescent="0.3">
      <c r="A21">
        <v>1457.81</v>
      </c>
      <c r="B21">
        <v>0.57879702063410554</v>
      </c>
      <c r="C21">
        <v>30.81</v>
      </c>
      <c r="D21">
        <v>0</v>
      </c>
    </row>
    <row r="22" spans="1:4" x14ac:dyDescent="0.3">
      <c r="A22">
        <v>1499.26</v>
      </c>
      <c r="B22">
        <v>0.54134465978321999</v>
      </c>
      <c r="C22">
        <v>20.5014</v>
      </c>
      <c r="D22">
        <v>0.88657600000000003</v>
      </c>
    </row>
    <row r="23" spans="1:4" x14ac:dyDescent="0.3">
      <c r="A23">
        <v>1536.41</v>
      </c>
      <c r="B23">
        <v>0.69733266064136834</v>
      </c>
      <c r="C23">
        <v>39.879100000000001</v>
      </c>
      <c r="D23">
        <v>1</v>
      </c>
    </row>
    <row r="24" spans="1:4" x14ac:dyDescent="0.3">
      <c r="A24">
        <v>1612.45</v>
      </c>
      <c r="B24">
        <v>1.3789064944251572</v>
      </c>
      <c r="C24">
        <v>25.704000000000001</v>
      </c>
      <c r="D24">
        <v>7.0936600000000002E-2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3D1D-D69D-496A-B224-48C83ECA51ED}">
  <dimension ref="A1:E26"/>
  <sheetViews>
    <sheetView workbookViewId="0">
      <selection activeCell="E1" sqref="E1:E2"/>
    </sheetView>
  </sheetViews>
  <sheetFormatPr defaultRowHeight="14.4" x14ac:dyDescent="0.3"/>
  <cols>
    <col min="5" max="5" width="18" bestFit="1" customWidth="1"/>
  </cols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565</v>
      </c>
      <c r="B2">
        <v>2.5370649969267016</v>
      </c>
      <c r="C2">
        <v>20</v>
      </c>
      <c r="D2">
        <v>1</v>
      </c>
      <c r="E2">
        <v>1</v>
      </c>
    </row>
    <row r="3" spans="1:5" x14ac:dyDescent="0.3">
      <c r="A3">
        <v>585</v>
      </c>
      <c r="B3">
        <v>1.0336190728219894</v>
      </c>
      <c r="C3">
        <v>20</v>
      </c>
      <c r="D3">
        <v>1</v>
      </c>
    </row>
    <row r="4" spans="1:5" x14ac:dyDescent="0.3">
      <c r="A4">
        <v>662</v>
      </c>
      <c r="B4">
        <v>1.127584443078534</v>
      </c>
      <c r="C4">
        <v>20</v>
      </c>
      <c r="D4">
        <v>1</v>
      </c>
    </row>
    <row r="5" spans="1:5" x14ac:dyDescent="0.3">
      <c r="A5">
        <v>777</v>
      </c>
      <c r="B5">
        <v>1.691376664617801</v>
      </c>
      <c r="C5">
        <v>20</v>
      </c>
      <c r="D5">
        <v>1</v>
      </c>
    </row>
    <row r="6" spans="1:5" x14ac:dyDescent="0.3">
      <c r="A6">
        <v>812</v>
      </c>
      <c r="B6">
        <v>4.1344762912879576</v>
      </c>
      <c r="C6">
        <v>20</v>
      </c>
      <c r="D6">
        <v>1</v>
      </c>
    </row>
    <row r="7" spans="1:5" x14ac:dyDescent="0.3">
      <c r="A7">
        <v>848</v>
      </c>
      <c r="B7">
        <v>18.793074051308903</v>
      </c>
      <c r="C7">
        <v>20</v>
      </c>
      <c r="D7">
        <v>1</v>
      </c>
    </row>
    <row r="8" spans="1:5" x14ac:dyDescent="0.3">
      <c r="A8">
        <v>885</v>
      </c>
      <c r="B8">
        <v>1.2215498133350786</v>
      </c>
      <c r="C8">
        <v>20</v>
      </c>
      <c r="D8">
        <v>1</v>
      </c>
    </row>
    <row r="9" spans="1:5" x14ac:dyDescent="0.3">
      <c r="A9">
        <v>915</v>
      </c>
      <c r="B9">
        <v>2.631030367183246</v>
      </c>
      <c r="C9">
        <v>20</v>
      </c>
      <c r="D9">
        <v>1</v>
      </c>
    </row>
    <row r="10" spans="1:5" x14ac:dyDescent="0.3">
      <c r="A10">
        <v>950</v>
      </c>
      <c r="B10">
        <v>6.765506658471204</v>
      </c>
      <c r="C10">
        <v>25</v>
      </c>
      <c r="D10">
        <v>1</v>
      </c>
    </row>
    <row r="11" spans="1:5" x14ac:dyDescent="0.3">
      <c r="A11">
        <v>965</v>
      </c>
      <c r="B11">
        <v>0.751722962052356</v>
      </c>
      <c r="C11">
        <v>20</v>
      </c>
      <c r="D11">
        <v>1</v>
      </c>
    </row>
    <row r="12" spans="1:5" x14ac:dyDescent="0.3">
      <c r="A12">
        <v>1030</v>
      </c>
      <c r="B12">
        <v>1.503445924104712</v>
      </c>
      <c r="C12">
        <v>20</v>
      </c>
      <c r="D12">
        <v>1</v>
      </c>
    </row>
    <row r="13" spans="1:5" x14ac:dyDescent="0.3">
      <c r="A13">
        <v>1097</v>
      </c>
      <c r="B13">
        <v>1.127584443078534</v>
      </c>
      <c r="C13">
        <v>20</v>
      </c>
      <c r="D13">
        <v>1</v>
      </c>
    </row>
    <row r="14" spans="1:5" x14ac:dyDescent="0.3">
      <c r="A14">
        <v>1110</v>
      </c>
      <c r="B14">
        <v>0.375861481026178</v>
      </c>
      <c r="C14">
        <v>20</v>
      </c>
      <c r="D14">
        <v>1</v>
      </c>
    </row>
    <row r="15" spans="1:5" x14ac:dyDescent="0.3">
      <c r="A15">
        <v>1140</v>
      </c>
      <c r="B15">
        <v>0.187930740513089</v>
      </c>
      <c r="C15">
        <v>20</v>
      </c>
      <c r="D15">
        <v>1</v>
      </c>
    </row>
    <row r="16" spans="1:5" x14ac:dyDescent="0.3">
      <c r="A16">
        <v>1250</v>
      </c>
      <c r="B16">
        <v>0.4698268512827225</v>
      </c>
      <c r="C16">
        <v>30</v>
      </c>
      <c r="D16">
        <v>1</v>
      </c>
    </row>
    <row r="17" spans="1:4" x14ac:dyDescent="0.3">
      <c r="A17">
        <v>1290</v>
      </c>
      <c r="B17">
        <v>0.32887879589790575</v>
      </c>
      <c r="C17">
        <v>20</v>
      </c>
      <c r="D17">
        <v>1</v>
      </c>
    </row>
    <row r="18" spans="1:4" x14ac:dyDescent="0.3">
      <c r="A18">
        <v>1340</v>
      </c>
      <c r="B18">
        <v>0.187930740513089</v>
      </c>
      <c r="C18">
        <v>20</v>
      </c>
      <c r="D18">
        <v>1</v>
      </c>
    </row>
    <row r="19" spans="1:4" x14ac:dyDescent="0.3">
      <c r="A19">
        <v>1362</v>
      </c>
      <c r="B19">
        <v>0.2818961107696335</v>
      </c>
      <c r="C19">
        <v>20</v>
      </c>
      <c r="D19">
        <v>1</v>
      </c>
    </row>
    <row r="20" spans="1:4" x14ac:dyDescent="0.3">
      <c r="A20">
        <v>1410</v>
      </c>
      <c r="B20">
        <v>2.631030367183246</v>
      </c>
      <c r="C20">
        <v>20</v>
      </c>
      <c r="D20">
        <v>1</v>
      </c>
    </row>
    <row r="21" spans="1:4" x14ac:dyDescent="0.3">
      <c r="A21">
        <v>1425</v>
      </c>
      <c r="B21">
        <v>1.691376664617801</v>
      </c>
      <c r="C21">
        <v>20</v>
      </c>
      <c r="D21">
        <v>1</v>
      </c>
    </row>
    <row r="22" spans="1:4" x14ac:dyDescent="0.3">
      <c r="A22">
        <v>1465</v>
      </c>
      <c r="B22">
        <v>0.187930740513089</v>
      </c>
      <c r="C22">
        <v>30</v>
      </c>
      <c r="D22">
        <v>1</v>
      </c>
    </row>
    <row r="23" spans="1:4" x14ac:dyDescent="0.3">
      <c r="A23">
        <v>1500</v>
      </c>
      <c r="B23">
        <v>9.39653702565445E-2</v>
      </c>
      <c r="C23">
        <v>20</v>
      </c>
      <c r="D23">
        <v>1</v>
      </c>
    </row>
    <row r="24" spans="1:4" x14ac:dyDescent="0.3">
      <c r="A24">
        <v>1535</v>
      </c>
      <c r="B24">
        <v>0</v>
      </c>
      <c r="C24">
        <v>40</v>
      </c>
      <c r="D24">
        <v>1</v>
      </c>
    </row>
    <row r="25" spans="1:4" x14ac:dyDescent="0.3">
      <c r="A25">
        <v>1701</v>
      </c>
      <c r="B25">
        <v>1.4314984654850089</v>
      </c>
      <c r="C25">
        <v>30</v>
      </c>
      <c r="D25">
        <v>1</v>
      </c>
    </row>
    <row r="26" spans="1:4" x14ac:dyDescent="0.3">
      <c r="A26">
        <v>1720</v>
      </c>
      <c r="B26">
        <v>4.7922338830837701</v>
      </c>
      <c r="C26">
        <v>30</v>
      </c>
      <c r="D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1147-964F-4DAC-A1FA-E68F50E3B1E2}">
  <dimension ref="A1:AH44"/>
  <sheetViews>
    <sheetView topLeftCell="A9" workbookViewId="0">
      <selection activeCell="C2" sqref="C2:C34"/>
    </sheetView>
  </sheetViews>
  <sheetFormatPr defaultRowHeight="14.4" x14ac:dyDescent="0.3"/>
  <cols>
    <col min="5" max="5" width="18" bestFit="1" customWidth="1"/>
    <col min="6" max="6" width="13" bestFit="1" customWidth="1"/>
    <col min="7" max="7" width="12.21875" bestFit="1" customWidth="1"/>
    <col min="12" max="12" width="13" bestFit="1" customWidth="1"/>
    <col min="13" max="13" width="12.21875" bestFit="1" customWidth="1"/>
  </cols>
  <sheetData>
    <row r="1" spans="1:32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32" x14ac:dyDescent="0.3">
      <c r="A2">
        <v>1631</v>
      </c>
      <c r="B2">
        <v>2.1408172367224019</v>
      </c>
      <c r="C2">
        <f>'Collagen H'!C2</f>
        <v>32</v>
      </c>
      <c r="D2">
        <v>1</v>
      </c>
      <c r="E2">
        <v>1</v>
      </c>
    </row>
    <row r="3" spans="1:32" x14ac:dyDescent="0.3">
      <c r="A3">
        <v>1639</v>
      </c>
      <c r="B3">
        <v>9.8811968152870939</v>
      </c>
      <c r="C3">
        <f>'Collagen H'!C3</f>
        <v>18</v>
      </c>
      <c r="D3">
        <v>1</v>
      </c>
      <c r="G3" s="1"/>
      <c r="M3" s="1"/>
    </row>
    <row r="4" spans="1:32" x14ac:dyDescent="0.3">
      <c r="A4" s="1">
        <v>1647</v>
      </c>
      <c r="B4">
        <v>8.7410587212155058</v>
      </c>
      <c r="C4">
        <f>'Collagen H'!C4</f>
        <v>18</v>
      </c>
      <c r="D4">
        <v>1</v>
      </c>
      <c r="G4" s="1"/>
      <c r="M4" s="1"/>
    </row>
    <row r="5" spans="1:32" x14ac:dyDescent="0.3">
      <c r="A5" s="1">
        <v>1655</v>
      </c>
      <c r="B5">
        <v>8.0284724124207631</v>
      </c>
      <c r="C5">
        <f>'Collagen H'!C5</f>
        <v>18</v>
      </c>
      <c r="D5">
        <v>1</v>
      </c>
      <c r="G5" s="1"/>
      <c r="M5" s="1"/>
    </row>
    <row r="6" spans="1:32" x14ac:dyDescent="0.3">
      <c r="A6" s="1">
        <v>1667</v>
      </c>
      <c r="B6">
        <v>4.5605523762863509</v>
      </c>
      <c r="C6">
        <f>'Collagen H'!C6</f>
        <v>18</v>
      </c>
      <c r="D6">
        <v>1</v>
      </c>
      <c r="G6" s="1"/>
      <c r="M6" s="1"/>
    </row>
    <row r="7" spans="1:32" x14ac:dyDescent="0.3">
      <c r="A7" s="1">
        <v>1676</v>
      </c>
      <c r="B7">
        <v>2.327781942062825</v>
      </c>
      <c r="C7">
        <f>'Collagen H'!C7</f>
        <v>18</v>
      </c>
      <c r="D7">
        <v>1</v>
      </c>
      <c r="G7" s="1"/>
      <c r="M7" s="1"/>
    </row>
    <row r="8" spans="1:32" x14ac:dyDescent="0.3">
      <c r="A8" s="1">
        <v>1686</v>
      </c>
      <c r="B8">
        <v>3.5154257900540622</v>
      </c>
      <c r="C8">
        <f>'Collagen H'!C8</f>
        <v>18</v>
      </c>
      <c r="D8">
        <v>1</v>
      </c>
      <c r="G8" s="1"/>
      <c r="M8" s="1"/>
    </row>
    <row r="9" spans="1:32" x14ac:dyDescent="0.3">
      <c r="A9" s="1">
        <v>1691</v>
      </c>
      <c r="B9">
        <v>4.6555638841256499</v>
      </c>
      <c r="C9">
        <f>'Collagen H'!C9</f>
        <v>18</v>
      </c>
      <c r="D9">
        <v>1</v>
      </c>
      <c r="G9" s="1"/>
      <c r="M9" s="1"/>
    </row>
    <row r="10" spans="1:32" x14ac:dyDescent="0.3">
      <c r="A10" s="1">
        <v>1699</v>
      </c>
      <c r="B10">
        <v>5.7957019781972363</v>
      </c>
      <c r="C10">
        <f>'Collagen H'!C10</f>
        <v>18</v>
      </c>
      <c r="D10">
        <v>1</v>
      </c>
      <c r="G10" s="1"/>
      <c r="M10" s="1"/>
    </row>
    <row r="11" spans="1:32" x14ac:dyDescent="0.3">
      <c r="A11" s="1">
        <f>A3-328-(A3-1634)</f>
        <v>1306</v>
      </c>
      <c r="B11" s="2">
        <f>B3*0.55</f>
        <v>5.434658248407902</v>
      </c>
      <c r="C11">
        <f>'Collagen H'!C11</f>
        <v>16</v>
      </c>
      <c r="D11">
        <v>1</v>
      </c>
      <c r="G11" s="1"/>
      <c r="H11" s="2"/>
      <c r="M11" s="1"/>
      <c r="N11" s="2"/>
      <c r="T11" s="2"/>
      <c r="Z11" s="2"/>
      <c r="AF11" s="2"/>
    </row>
    <row r="12" spans="1:32" x14ac:dyDescent="0.3">
      <c r="A12" s="1">
        <f>A4-358-(A4-1644)</f>
        <v>1286</v>
      </c>
      <c r="B12" s="2">
        <f t="shared" ref="B12:B18" si="0">B4*0.55</f>
        <v>4.8075822966685289</v>
      </c>
      <c r="C12">
        <f>'Collagen H'!C12</f>
        <v>16</v>
      </c>
      <c r="D12">
        <v>1</v>
      </c>
      <c r="G12" s="1"/>
      <c r="H12" s="2"/>
      <c r="M12" s="1"/>
      <c r="N12" s="2"/>
      <c r="T12" s="2"/>
      <c r="Z12" s="2"/>
      <c r="AF12" s="2"/>
    </row>
    <row r="13" spans="1:32" x14ac:dyDescent="0.3">
      <c r="A13" s="1">
        <f>A5-388-(A5-1657)</f>
        <v>1269</v>
      </c>
      <c r="B13" s="2">
        <f t="shared" si="0"/>
        <v>4.41565982683142</v>
      </c>
      <c r="C13">
        <f>'Collagen H'!C13</f>
        <v>16</v>
      </c>
      <c r="D13">
        <v>1</v>
      </c>
      <c r="G13" s="1"/>
      <c r="H13" s="2"/>
      <c r="M13" s="1"/>
      <c r="N13" s="2"/>
      <c r="T13" s="2"/>
      <c r="Z13" s="2"/>
      <c r="AF13" s="2"/>
    </row>
    <row r="14" spans="1:32" x14ac:dyDescent="0.3">
      <c r="A14" s="1">
        <f>A6-410-(A6-1668)</f>
        <v>1258</v>
      </c>
      <c r="B14" s="2">
        <f t="shared" si="0"/>
        <v>2.508303806957493</v>
      </c>
      <c r="C14">
        <f>'Collagen H'!C14</f>
        <v>16</v>
      </c>
      <c r="D14">
        <v>1</v>
      </c>
      <c r="G14" s="1"/>
      <c r="H14" s="2"/>
      <c r="M14" s="1"/>
      <c r="N14" s="2"/>
      <c r="T14" s="2"/>
      <c r="Z14" s="2"/>
      <c r="AF14" s="2"/>
    </row>
    <row r="15" spans="1:32" x14ac:dyDescent="0.3">
      <c r="A15" s="1">
        <f>A7-430-(A7-1677)</f>
        <v>1247</v>
      </c>
      <c r="B15" s="2">
        <f t="shared" si="0"/>
        <v>1.2802800681345539</v>
      </c>
      <c r="C15">
        <f>'Collagen H'!C15</f>
        <v>16</v>
      </c>
      <c r="D15">
        <v>1</v>
      </c>
      <c r="G15" s="1"/>
      <c r="H15" s="2"/>
      <c r="M15" s="1"/>
      <c r="N15" s="2"/>
      <c r="T15" s="2"/>
      <c r="Z15" s="2"/>
      <c r="AF15" s="2"/>
    </row>
    <row r="16" spans="1:32" x14ac:dyDescent="0.3">
      <c r="A16" s="1">
        <f>A8-449-(A8-1685)</f>
        <v>1236</v>
      </c>
      <c r="B16" s="2">
        <f t="shared" si="0"/>
        <v>1.9334841845297344</v>
      </c>
      <c r="C16">
        <f>'Collagen H'!C16</f>
        <v>16</v>
      </c>
      <c r="D16">
        <v>1</v>
      </c>
      <c r="G16" s="1"/>
      <c r="H16" s="2"/>
      <c r="M16" s="1"/>
      <c r="N16" s="2"/>
      <c r="T16" s="2"/>
      <c r="Z16" s="2"/>
      <c r="AF16" s="2"/>
    </row>
    <row r="17" spans="1:34" x14ac:dyDescent="0.3">
      <c r="A17" s="1">
        <f>A9-465-(A9-1693)</f>
        <v>1228</v>
      </c>
      <c r="B17" s="2">
        <f t="shared" si="0"/>
        <v>2.5605601362691077</v>
      </c>
      <c r="C17">
        <f>'Collagen H'!C17</f>
        <v>16</v>
      </c>
      <c r="D17">
        <v>1</v>
      </c>
      <c r="G17" s="1"/>
      <c r="H17" s="2"/>
      <c r="M17" s="1"/>
      <c r="N17" s="2"/>
      <c r="T17" s="2"/>
      <c r="Z17" s="2"/>
      <c r="AF17" s="2"/>
    </row>
    <row r="18" spans="1:34" x14ac:dyDescent="0.3">
      <c r="A18" s="1">
        <f>A10-485-(A10-1703)</f>
        <v>1218</v>
      </c>
      <c r="B18" s="2">
        <f t="shared" si="0"/>
        <v>3.1876360880084804</v>
      </c>
      <c r="C18">
        <f>'Collagen H'!C18</f>
        <v>16</v>
      </c>
      <c r="D18">
        <v>1</v>
      </c>
      <c r="G18" s="1"/>
      <c r="H18" s="2"/>
      <c r="M18" s="1"/>
      <c r="N18" s="2"/>
      <c r="T18" s="2"/>
      <c r="Z18" s="2"/>
      <c r="AF18" s="2"/>
    </row>
    <row r="19" spans="1:34" x14ac:dyDescent="0.3">
      <c r="A19">
        <f>A3-711</f>
        <v>928</v>
      </c>
      <c r="B19" s="1">
        <f>B3*0.35</f>
        <v>3.4584188853504827</v>
      </c>
      <c r="C19">
        <f>'Collagen H'!C19</f>
        <v>12</v>
      </c>
      <c r="D19" s="1">
        <v>1</v>
      </c>
      <c r="F19" s="1"/>
      <c r="G19" s="1"/>
      <c r="H19" s="1"/>
      <c r="J19" s="1"/>
      <c r="L19" s="1"/>
      <c r="M19" s="1"/>
      <c r="N19" s="1"/>
      <c r="P19" s="1"/>
      <c r="T19" s="1"/>
      <c r="V19" s="1"/>
      <c r="Z19" s="1"/>
      <c r="AB19" s="1"/>
      <c r="AF19" s="1"/>
      <c r="AH19" s="1"/>
    </row>
    <row r="20" spans="1:34" x14ac:dyDescent="0.3">
      <c r="A20">
        <f>A4-708</f>
        <v>939</v>
      </c>
      <c r="B20" s="1">
        <f t="shared" ref="B20:B26" si="1">B4*0.35</f>
        <v>3.0593705524254267</v>
      </c>
      <c r="C20">
        <f>'Collagen H'!C20</f>
        <v>12</v>
      </c>
      <c r="D20" s="1">
        <v>1</v>
      </c>
      <c r="G20" s="1"/>
      <c r="H20" s="1"/>
      <c r="J20" s="1"/>
      <c r="M20" s="1"/>
      <c r="N20" s="1"/>
      <c r="P20" s="1"/>
      <c r="T20" s="1"/>
      <c r="V20" s="1"/>
      <c r="Z20" s="1"/>
      <c r="AB20" s="1"/>
      <c r="AF20" s="1"/>
      <c r="AH20" s="1"/>
    </row>
    <row r="21" spans="1:34" x14ac:dyDescent="0.3">
      <c r="A21">
        <f>A5-716</f>
        <v>939</v>
      </c>
      <c r="B21" s="1">
        <f t="shared" si="1"/>
        <v>2.8099653443472667</v>
      </c>
      <c r="C21">
        <f>'Collagen H'!C21</f>
        <v>12</v>
      </c>
      <c r="D21" s="1">
        <v>1</v>
      </c>
      <c r="G21" s="1"/>
      <c r="H21" s="1"/>
      <c r="J21" s="1"/>
      <c r="M21" s="1"/>
      <c r="N21" s="1"/>
      <c r="P21" s="1"/>
      <c r="T21" s="1"/>
      <c r="V21" s="1"/>
      <c r="Z21" s="1"/>
      <c r="AB21" s="1"/>
      <c r="AF21" s="1"/>
      <c r="AH21" s="1"/>
    </row>
    <row r="22" spans="1:34" x14ac:dyDescent="0.3">
      <c r="A22">
        <f>A6-720</f>
        <v>947</v>
      </c>
      <c r="B22" s="1">
        <f t="shared" si="1"/>
        <v>1.5961933317002228</v>
      </c>
      <c r="C22">
        <f>'Collagen H'!C22</f>
        <v>12</v>
      </c>
      <c r="D22" s="1">
        <v>1</v>
      </c>
      <c r="G22" s="1"/>
      <c r="H22" s="1"/>
      <c r="J22" s="1"/>
      <c r="M22" s="1"/>
      <c r="N22" s="1"/>
      <c r="P22" s="1"/>
      <c r="T22" s="1"/>
      <c r="V22" s="1"/>
      <c r="Z22" s="1"/>
      <c r="AB22" s="1"/>
      <c r="AF22" s="1"/>
      <c r="AH22" s="1"/>
    </row>
    <row r="23" spans="1:34" x14ac:dyDescent="0.3">
      <c r="A23">
        <f>A7-705</f>
        <v>971</v>
      </c>
      <c r="B23" s="1">
        <f t="shared" si="1"/>
        <v>0.81472367972198867</v>
      </c>
      <c r="C23">
        <f>'Collagen H'!C23</f>
        <v>12</v>
      </c>
      <c r="D23" s="1">
        <v>1</v>
      </c>
      <c r="H23" s="1"/>
      <c r="J23" s="1"/>
      <c r="N23" s="1"/>
      <c r="P23" s="1"/>
      <c r="T23" s="1"/>
      <c r="V23" s="1"/>
      <c r="Z23" s="1"/>
      <c r="AB23" s="1"/>
      <c r="AF23" s="1"/>
      <c r="AH23" s="1"/>
    </row>
    <row r="24" spans="1:34" x14ac:dyDescent="0.3">
      <c r="A24">
        <f>A8-703</f>
        <v>983</v>
      </c>
      <c r="B24" s="1">
        <f t="shared" si="1"/>
        <v>1.2303990265189217</v>
      </c>
      <c r="C24">
        <f>'Collagen H'!C24</f>
        <v>12</v>
      </c>
      <c r="D24" s="1">
        <v>1</v>
      </c>
      <c r="G24" s="1"/>
      <c r="H24" s="1"/>
      <c r="J24" s="1"/>
      <c r="M24" s="1"/>
      <c r="N24" s="1"/>
      <c r="P24" s="1"/>
      <c r="T24" s="1"/>
      <c r="V24" s="1"/>
      <c r="Z24" s="1"/>
      <c r="AB24" s="1"/>
      <c r="AF24" s="1"/>
      <c r="AH24" s="1"/>
    </row>
    <row r="25" spans="1:34" x14ac:dyDescent="0.3">
      <c r="A25">
        <f>A9-697</f>
        <v>994</v>
      </c>
      <c r="B25" s="1">
        <f t="shared" si="1"/>
        <v>1.6294473594439773</v>
      </c>
      <c r="C25">
        <f>'Collagen H'!C25</f>
        <v>12</v>
      </c>
      <c r="D25" s="1">
        <v>1</v>
      </c>
      <c r="G25" s="1"/>
      <c r="H25" s="1"/>
      <c r="J25" s="1"/>
      <c r="M25" s="1"/>
      <c r="N25" s="1"/>
      <c r="P25" s="1"/>
      <c r="T25" s="1"/>
      <c r="V25" s="1"/>
      <c r="Z25" s="1"/>
      <c r="AB25" s="1"/>
      <c r="AF25" s="1"/>
      <c r="AH25" s="1"/>
    </row>
    <row r="26" spans="1:34" x14ac:dyDescent="0.3">
      <c r="A26">
        <f>A10-696</f>
        <v>1003</v>
      </c>
      <c r="B26" s="1">
        <f t="shared" si="1"/>
        <v>2.0284956923690327</v>
      </c>
      <c r="C26">
        <f>'Collagen H'!C26</f>
        <v>12</v>
      </c>
      <c r="D26" s="1">
        <v>1</v>
      </c>
      <c r="G26" s="1"/>
      <c r="H26" s="1"/>
      <c r="J26" s="1"/>
      <c r="M26" s="1"/>
      <c r="N26" s="1"/>
      <c r="P26" s="1"/>
      <c r="T26" s="1"/>
      <c r="V26" s="1"/>
      <c r="Z26" s="1"/>
      <c r="AB26" s="1"/>
      <c r="AF26" s="1"/>
      <c r="AH26" s="1"/>
    </row>
    <row r="27" spans="1:34" x14ac:dyDescent="0.3">
      <c r="A27">
        <v>535</v>
      </c>
      <c r="B27">
        <f>B3/15</f>
        <v>0.65874645435247292</v>
      </c>
      <c r="C27">
        <f>'Collagen H'!C27</f>
        <v>12</v>
      </c>
      <c r="D27" s="1">
        <v>1</v>
      </c>
      <c r="G27" s="1"/>
      <c r="J27" s="1"/>
      <c r="M27" s="1"/>
      <c r="P27" s="1"/>
      <c r="V27" s="1"/>
      <c r="AB27" s="1"/>
      <c r="AH27" s="1"/>
    </row>
    <row r="28" spans="1:34" x14ac:dyDescent="0.3">
      <c r="A28">
        <v>544</v>
      </c>
      <c r="B28">
        <f t="shared" ref="B28:B34" si="2">B4/15</f>
        <v>0.58273724808103367</v>
      </c>
      <c r="C28">
        <f>'Collagen H'!C28</f>
        <v>12</v>
      </c>
      <c r="D28" s="1">
        <v>1</v>
      </c>
      <c r="J28" s="1"/>
      <c r="P28" s="1"/>
      <c r="V28" s="1"/>
      <c r="AB28" s="1"/>
      <c r="AH28" s="1"/>
    </row>
    <row r="29" spans="1:34" x14ac:dyDescent="0.3">
      <c r="A29">
        <v>565</v>
      </c>
      <c r="B29">
        <f t="shared" si="2"/>
        <v>0.53523149416138416</v>
      </c>
      <c r="C29">
        <f>'Collagen H'!C29</f>
        <v>12</v>
      </c>
      <c r="D29" s="1">
        <v>1</v>
      </c>
      <c r="G29" s="1"/>
      <c r="J29" s="1"/>
      <c r="M29" s="1"/>
      <c r="P29" s="1"/>
      <c r="V29" s="1"/>
      <c r="AB29" s="1"/>
      <c r="AH29" s="1"/>
    </row>
    <row r="30" spans="1:34" x14ac:dyDescent="0.3">
      <c r="A30">
        <v>572</v>
      </c>
      <c r="B30">
        <f t="shared" si="2"/>
        <v>0.30403682508575675</v>
      </c>
      <c r="C30">
        <f>'Collagen H'!C30</f>
        <v>12</v>
      </c>
      <c r="D30" s="1">
        <v>1</v>
      </c>
      <c r="J30" s="1"/>
      <c r="P30" s="1"/>
      <c r="V30" s="1"/>
      <c r="AB30" s="1"/>
      <c r="AH30" s="1"/>
    </row>
    <row r="31" spans="1:34" x14ac:dyDescent="0.3">
      <c r="A31">
        <v>585</v>
      </c>
      <c r="B31">
        <f t="shared" si="2"/>
        <v>0.15518546280418832</v>
      </c>
      <c r="C31">
        <f>'Collagen H'!C31</f>
        <v>12</v>
      </c>
      <c r="D31" s="1">
        <v>1</v>
      </c>
      <c r="J31" s="1"/>
      <c r="P31" s="1"/>
      <c r="V31" s="1"/>
      <c r="AB31" s="1"/>
      <c r="AH31" s="1"/>
    </row>
    <row r="32" spans="1:34" x14ac:dyDescent="0.3">
      <c r="A32">
        <v>597</v>
      </c>
      <c r="B32">
        <f t="shared" si="2"/>
        <v>0.23436171933693747</v>
      </c>
      <c r="C32">
        <f>'Collagen H'!C32</f>
        <v>12</v>
      </c>
      <c r="D32" s="1">
        <v>1</v>
      </c>
      <c r="J32" s="1"/>
      <c r="P32" s="1"/>
      <c r="V32" s="1"/>
      <c r="AB32" s="1"/>
      <c r="AH32" s="1"/>
    </row>
    <row r="33" spans="1:34" x14ac:dyDescent="0.3">
      <c r="A33">
        <v>612</v>
      </c>
      <c r="B33">
        <f t="shared" si="2"/>
        <v>0.31037092560837665</v>
      </c>
      <c r="C33">
        <f>'Collagen H'!C33</f>
        <v>12</v>
      </c>
      <c r="D33" s="1">
        <v>1</v>
      </c>
      <c r="J33" s="1"/>
      <c r="P33" s="1"/>
      <c r="V33" s="1"/>
      <c r="AB33" s="1"/>
      <c r="AH33" s="1"/>
    </row>
    <row r="34" spans="1:34" x14ac:dyDescent="0.3">
      <c r="A34">
        <v>618</v>
      </c>
      <c r="B34">
        <f t="shared" si="2"/>
        <v>0.38638013187981574</v>
      </c>
      <c r="C34">
        <f>'Collagen H'!C34</f>
        <v>12</v>
      </c>
      <c r="D34" s="1">
        <v>1</v>
      </c>
      <c r="J34" s="1"/>
      <c r="P34" s="1"/>
      <c r="V34" s="1"/>
      <c r="AB34" s="1"/>
      <c r="AH34" s="1"/>
    </row>
    <row r="35" spans="1:34" x14ac:dyDescent="0.3">
      <c r="A35">
        <f>'Collagen H'!A35</f>
        <v>1440</v>
      </c>
      <c r="B35">
        <v>2.5051862418565158</v>
      </c>
      <c r="C35">
        <f>'Collagen H'!C35*0.9</f>
        <v>22.5</v>
      </c>
      <c r="D35">
        <f>'Collagen H'!D35*0.9</f>
        <v>0.72000000000000008</v>
      </c>
      <c r="H35" s="1"/>
      <c r="J35" s="1"/>
      <c r="P35" s="1"/>
      <c r="V35" s="1"/>
      <c r="AB35" s="1"/>
      <c r="AH35" s="1"/>
    </row>
    <row r="36" spans="1:34" x14ac:dyDescent="0.3">
      <c r="A36">
        <f>'Collagen H'!A36</f>
        <v>1456</v>
      </c>
      <c r="B36">
        <v>5.3443973159605669</v>
      </c>
      <c r="C36">
        <f>'Collagen H'!C36*0.9</f>
        <v>19.8</v>
      </c>
      <c r="D36">
        <f>'Collagen H'!D36*0.9</f>
        <v>0.72000000000000008</v>
      </c>
      <c r="H36" s="1"/>
      <c r="J36" s="1"/>
      <c r="P36" s="1"/>
      <c r="V36" s="1"/>
      <c r="AB36" s="1"/>
      <c r="AH36" s="1"/>
    </row>
    <row r="37" spans="1:34" x14ac:dyDescent="0.3">
      <c r="A37">
        <f>'Collagen H'!A37</f>
        <v>1472</v>
      </c>
      <c r="B37">
        <v>2.1043564431594732</v>
      </c>
      <c r="C37">
        <f>'Collagen H'!C37*0.9</f>
        <v>22.5</v>
      </c>
      <c r="D37">
        <f>'Collagen H'!D37*0.9</f>
        <v>0.72000000000000008</v>
      </c>
      <c r="F37" s="2"/>
      <c r="G37" s="1"/>
      <c r="H37" s="1"/>
      <c r="I37" s="1"/>
      <c r="J37" s="1"/>
      <c r="M37" s="1"/>
      <c r="N37" s="2"/>
      <c r="O37" s="1"/>
      <c r="P37" s="1"/>
      <c r="S37" s="1"/>
      <c r="T37" s="2"/>
      <c r="U37" s="1"/>
      <c r="V37" s="1"/>
      <c r="Y37" s="1"/>
      <c r="Z37" s="2"/>
      <c r="AA37" s="1"/>
      <c r="AB37" s="1"/>
      <c r="AE37" s="1"/>
      <c r="AF37" s="2"/>
      <c r="AG37" s="1"/>
      <c r="AH37" s="1"/>
    </row>
    <row r="38" spans="1:34" x14ac:dyDescent="0.3">
      <c r="A38">
        <f>'Collagen H'!A38</f>
        <v>1295</v>
      </c>
      <c r="B38">
        <v>2.5051862418565158</v>
      </c>
      <c r="C38">
        <f>'Collagen H'!C38*0.9</f>
        <v>18.900000000000002</v>
      </c>
      <c r="D38">
        <f>'Collagen H'!D38</f>
        <v>0.5</v>
      </c>
      <c r="F38" s="1"/>
      <c r="G38" s="1"/>
      <c r="H38" s="1"/>
      <c r="I38" s="1"/>
      <c r="J38" s="1"/>
      <c r="N38" s="1"/>
      <c r="O38" s="1"/>
      <c r="P38" s="1"/>
      <c r="U38" s="1"/>
      <c r="V38" s="1"/>
      <c r="AA38" s="1"/>
      <c r="AB38" s="1"/>
      <c r="AG38" s="1"/>
      <c r="AH38" s="1"/>
    </row>
    <row r="39" spans="1:34" x14ac:dyDescent="0.3">
      <c r="A39">
        <f>'Collagen H'!A39-1.5</f>
        <v>1046.5</v>
      </c>
      <c r="B39">
        <f>'Collagen H'!B39*1.1</f>
        <v>0.23678137376126934</v>
      </c>
      <c r="C39">
        <f>'Collagen H'!C39*0.9</f>
        <v>10.8</v>
      </c>
      <c r="D39">
        <f>'Collagen H'!D39*0.9</f>
        <v>0.81</v>
      </c>
    </row>
    <row r="40" spans="1:34" x14ac:dyDescent="0.3">
      <c r="A40">
        <f>'Collagen H'!A40-0.5</f>
        <v>1064.5</v>
      </c>
      <c r="B40">
        <f>'Collagen H'!B40*1.5</f>
        <v>1.2915347659705598</v>
      </c>
      <c r="C40">
        <f>'Collagen H'!C40*0.9</f>
        <v>14.4</v>
      </c>
      <c r="D40">
        <f>'Collagen H'!D40*0.9</f>
        <v>0.63</v>
      </c>
    </row>
    <row r="41" spans="1:34" x14ac:dyDescent="0.3">
      <c r="A41">
        <f>'Collagen H'!A41</f>
        <v>1085</v>
      </c>
      <c r="B41">
        <f>'Collagen H'!B41*0.7</f>
        <v>0.7533952801494932</v>
      </c>
      <c r="C41">
        <f>'Collagen H'!C41</f>
        <v>25</v>
      </c>
      <c r="D41">
        <f>'Collagen H'!D41*0.9</f>
        <v>0.9</v>
      </c>
    </row>
    <row r="42" spans="1:34" x14ac:dyDescent="0.3">
      <c r="A42">
        <f>'Collagen H'!A42+1</f>
        <v>1101</v>
      </c>
      <c r="B42">
        <f>'Collagen H'!B42*0.8</f>
        <v>1.2054324482391894</v>
      </c>
      <c r="C42">
        <f>'Collagen H'!C42*0.95</f>
        <v>20.9</v>
      </c>
      <c r="D42">
        <f>'Collagen H'!D42*0.9</f>
        <v>0.81</v>
      </c>
    </row>
    <row r="43" spans="1:34" x14ac:dyDescent="0.3">
      <c r="A43">
        <f>'Collagen H'!A43+2</f>
        <v>1127</v>
      </c>
      <c r="B43">
        <f>'Collagen H'!B43*0.9</f>
        <v>0.77492085958233592</v>
      </c>
      <c r="C43">
        <f>'Collagen H'!C43*0.9</f>
        <v>9</v>
      </c>
      <c r="D43">
        <f>'Collagen H'!D43*0.9</f>
        <v>0.45</v>
      </c>
    </row>
    <row r="44" spans="1:34" x14ac:dyDescent="0.3">
      <c r="A44">
        <f>'Collagen H'!A44+2</f>
        <v>962</v>
      </c>
      <c r="B44">
        <f>'Collagen H'!B44*1.1</f>
        <v>1.5390789294482505</v>
      </c>
      <c r="C44">
        <f>'Collagen H'!C44*1.1</f>
        <v>16.5</v>
      </c>
      <c r="D44">
        <f>'Collagen H'!D44*0.9</f>
        <v>0.72000000000000008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4FB4-45F5-4EFD-9D51-8DB3A0D35E2D}">
  <dimension ref="A1:E28"/>
  <sheetViews>
    <sheetView workbookViewId="0">
      <selection activeCell="E1" sqref="E1:E2"/>
    </sheetView>
  </sheetViews>
  <sheetFormatPr defaultRowHeight="14.4" x14ac:dyDescent="0.3"/>
  <cols>
    <col min="3" max="3" width="8.88671875" customWidth="1"/>
    <col min="5" max="5" width="18" bestFit="1" customWidth="1"/>
  </cols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499.54700000000003</v>
      </c>
      <c r="B2">
        <v>2.4800648854928968</v>
      </c>
      <c r="C2">
        <v>10.9115</v>
      </c>
      <c r="D2">
        <v>0.41548499999999999</v>
      </c>
      <c r="E2">
        <v>1</v>
      </c>
    </row>
    <row r="3" spans="1:5" x14ac:dyDescent="0.3">
      <c r="A3">
        <v>535.65599999999995</v>
      </c>
      <c r="B3">
        <v>5.9273951833788354</v>
      </c>
      <c r="C3">
        <v>10.777699999999999</v>
      </c>
      <c r="D3">
        <v>0.36605500000000002</v>
      </c>
    </row>
    <row r="4" spans="1:5" x14ac:dyDescent="0.3">
      <c r="A4">
        <v>575.11300000000006</v>
      </c>
      <c r="B4">
        <v>0.84565746702258604</v>
      </c>
      <c r="C4">
        <v>10.3523</v>
      </c>
      <c r="D4">
        <v>3.90756E-3</v>
      </c>
    </row>
    <row r="5" spans="1:5" x14ac:dyDescent="0.3">
      <c r="A5">
        <v>619.65700000000004</v>
      </c>
      <c r="B5">
        <v>0.1656264859205161</v>
      </c>
      <c r="C5">
        <v>7.1389699999999996</v>
      </c>
      <c r="D5">
        <v>1</v>
      </c>
    </row>
    <row r="6" spans="1:5" x14ac:dyDescent="0.3">
      <c r="A6">
        <v>669.923</v>
      </c>
      <c r="B6">
        <v>0.70889061983849699</v>
      </c>
      <c r="C6">
        <v>15.2629</v>
      </c>
      <c r="D6">
        <v>0</v>
      </c>
    </row>
    <row r="7" spans="1:5" x14ac:dyDescent="0.3">
      <c r="A7">
        <v>705.53899999999999</v>
      </c>
      <c r="B7">
        <v>2.0678762458964091</v>
      </c>
      <c r="C7">
        <v>9.6089400000000005</v>
      </c>
      <c r="D7">
        <v>8.0745600000000001E-2</v>
      </c>
    </row>
    <row r="8" spans="1:5" x14ac:dyDescent="0.3">
      <c r="A8">
        <v>759.61300000000006</v>
      </c>
      <c r="B8">
        <v>3.4257073661438424</v>
      </c>
      <c r="C8">
        <v>8.8088099999999994</v>
      </c>
      <c r="D8">
        <v>0.35309499999999999</v>
      </c>
    </row>
    <row r="9" spans="1:5" x14ac:dyDescent="0.3">
      <c r="A9">
        <v>800.29300000000001</v>
      </c>
      <c r="B9">
        <v>3.9895752196431058</v>
      </c>
      <c r="C9">
        <v>10.2082</v>
      </c>
      <c r="D9">
        <v>0</v>
      </c>
    </row>
    <row r="10" spans="1:5" x14ac:dyDescent="0.3">
      <c r="A10">
        <v>863.94299999999998</v>
      </c>
      <c r="B10">
        <v>16.696138326388244</v>
      </c>
      <c r="C10">
        <v>9.6037499999999998</v>
      </c>
      <c r="D10">
        <v>0.48555900000000002</v>
      </c>
    </row>
    <row r="11" spans="1:5" x14ac:dyDescent="0.3">
      <c r="A11">
        <v>916.46299999999997</v>
      </c>
      <c r="B11">
        <v>6.2823155243346873</v>
      </c>
      <c r="C11">
        <v>13.1005</v>
      </c>
      <c r="D11">
        <v>0.36210900000000001</v>
      </c>
    </row>
    <row r="12" spans="1:5" x14ac:dyDescent="0.3">
      <c r="A12">
        <v>939.46199999999999</v>
      </c>
      <c r="B12">
        <v>3.5829125740040677</v>
      </c>
      <c r="C12">
        <v>9.9507600000000007</v>
      </c>
      <c r="D12">
        <v>0.62317999999999996</v>
      </c>
    </row>
    <row r="13" spans="1:5" x14ac:dyDescent="0.3">
      <c r="A13">
        <v>966.846</v>
      </c>
      <c r="B13">
        <v>2.7731830872815442</v>
      </c>
      <c r="C13">
        <v>9.6423100000000002</v>
      </c>
      <c r="D13">
        <v>0.26146799999999998</v>
      </c>
    </row>
    <row r="14" spans="1:5" x14ac:dyDescent="0.3">
      <c r="A14">
        <v>1003.13</v>
      </c>
      <c r="B14">
        <v>0.1398894246183689</v>
      </c>
      <c r="C14">
        <v>7.2876599999999998</v>
      </c>
      <c r="D14">
        <v>1</v>
      </c>
    </row>
    <row r="15" spans="1:5" x14ac:dyDescent="0.3">
      <c r="A15">
        <v>1061.2</v>
      </c>
      <c r="B15">
        <v>1.8358145649390318</v>
      </c>
      <c r="C15">
        <v>18.807500000000001</v>
      </c>
      <c r="D15">
        <v>1</v>
      </c>
    </row>
    <row r="16" spans="1:5" x14ac:dyDescent="0.3">
      <c r="A16">
        <v>1082.9000000000001</v>
      </c>
      <c r="B16">
        <v>3.1584452840690478</v>
      </c>
      <c r="C16">
        <v>14.920199999999999</v>
      </c>
      <c r="D16">
        <v>1</v>
      </c>
    </row>
    <row r="17" spans="1:4" x14ac:dyDescent="0.3">
      <c r="A17">
        <v>1124.75</v>
      </c>
      <c r="B17">
        <v>2.0861799734333784</v>
      </c>
      <c r="C17">
        <v>10.995100000000001</v>
      </c>
      <c r="D17">
        <v>0.32227699999999998</v>
      </c>
    </row>
    <row r="18" spans="1:4" x14ac:dyDescent="0.3">
      <c r="A18">
        <v>1147.23</v>
      </c>
      <c r="B18">
        <v>0.9255649030405837</v>
      </c>
      <c r="C18">
        <v>14.7075</v>
      </c>
      <c r="D18">
        <v>0.21723000000000001</v>
      </c>
    </row>
    <row r="19" spans="1:4" x14ac:dyDescent="0.3">
      <c r="A19">
        <v>1178.27</v>
      </c>
      <c r="B19">
        <v>0.69764020123742299</v>
      </c>
      <c r="C19">
        <v>7.1120700000000001</v>
      </c>
      <c r="D19">
        <v>0</v>
      </c>
    </row>
    <row r="20" spans="1:4" x14ac:dyDescent="0.3">
      <c r="A20">
        <v>1211.5999999999999</v>
      </c>
      <c r="B20">
        <v>1.4712071986671296</v>
      </c>
      <c r="C20">
        <v>11.874700000000001</v>
      </c>
      <c r="D20">
        <v>0.382772</v>
      </c>
    </row>
    <row r="21" spans="1:4" x14ac:dyDescent="0.3">
      <c r="A21">
        <v>1255.6600000000001</v>
      </c>
      <c r="B21">
        <v>0.43301844989898952</v>
      </c>
      <c r="C21">
        <v>22.367899999999999</v>
      </c>
      <c r="D21">
        <v>1</v>
      </c>
    </row>
    <row r="22" spans="1:4" x14ac:dyDescent="0.3">
      <c r="A22">
        <v>1308.49</v>
      </c>
      <c r="B22">
        <v>5.0086310411281048</v>
      </c>
      <c r="C22">
        <v>17.2837</v>
      </c>
      <c r="D22">
        <v>0.53106299999999995</v>
      </c>
    </row>
    <row r="23" spans="1:4" x14ac:dyDescent="0.3">
      <c r="A23">
        <v>1348.31</v>
      </c>
      <c r="B23">
        <v>6.1215265380211008</v>
      </c>
      <c r="C23">
        <v>17.843399999999999</v>
      </c>
      <c r="D23">
        <v>7.8000200000000006E-2</v>
      </c>
    </row>
    <row r="24" spans="1:4" x14ac:dyDescent="0.3">
      <c r="A24">
        <v>1373.61</v>
      </c>
      <c r="B24">
        <v>0.69205407676901165</v>
      </c>
      <c r="C24">
        <v>8.1661400000000004</v>
      </c>
      <c r="D24">
        <v>1</v>
      </c>
    </row>
    <row r="25" spans="1:4" x14ac:dyDescent="0.3">
      <c r="A25">
        <v>1405.45</v>
      </c>
      <c r="B25">
        <v>1.4759041334782614</v>
      </c>
      <c r="C25">
        <v>13.402900000000001</v>
      </c>
      <c r="D25">
        <v>0.31774200000000002</v>
      </c>
    </row>
    <row r="26" spans="1:4" x14ac:dyDescent="0.3">
      <c r="A26">
        <v>1434.62</v>
      </c>
      <c r="B26">
        <v>4.7916561053712057</v>
      </c>
      <c r="C26">
        <v>9.9941399999999998</v>
      </c>
      <c r="D26">
        <v>0</v>
      </c>
    </row>
    <row r="27" spans="1:4" x14ac:dyDescent="0.3">
      <c r="A27">
        <v>1451.01</v>
      </c>
      <c r="B27">
        <v>0.8355074367721248</v>
      </c>
      <c r="C27">
        <v>26.304200000000002</v>
      </c>
      <c r="D27">
        <v>0</v>
      </c>
    </row>
    <row r="28" spans="1:4" x14ac:dyDescent="0.3">
      <c r="A28">
        <v>1509.57</v>
      </c>
      <c r="B28">
        <v>0.55833825171115725</v>
      </c>
      <c r="C28">
        <v>32.322299999999998</v>
      </c>
      <c r="D28">
        <v>0.94098700000000002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5CCE-6FE7-4984-A92D-9A19F6E4A24F}">
  <dimension ref="A1:E28"/>
  <sheetViews>
    <sheetView workbookViewId="0">
      <selection activeCell="E1" sqref="E1:E2"/>
    </sheetView>
  </sheetViews>
  <sheetFormatPr defaultRowHeight="14.4" x14ac:dyDescent="0.3"/>
  <cols>
    <col min="3" max="3" width="8.88671875" customWidth="1"/>
  </cols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510</v>
      </c>
      <c r="B2">
        <v>0.48146484217400087</v>
      </c>
      <c r="C2">
        <v>16</v>
      </c>
      <c r="D2">
        <v>1</v>
      </c>
      <c r="E2">
        <v>1</v>
      </c>
    </row>
    <row r="3" spans="1:5" x14ac:dyDescent="0.3">
      <c r="A3">
        <v>543</v>
      </c>
      <c r="B3">
        <v>1.5246386668843361</v>
      </c>
      <c r="C3">
        <v>16</v>
      </c>
      <c r="D3">
        <v>1</v>
      </c>
    </row>
    <row r="4" spans="1:5" x14ac:dyDescent="0.3">
      <c r="A4">
        <v>570</v>
      </c>
      <c r="B4">
        <v>0.40122070181166741</v>
      </c>
      <c r="C4">
        <v>16</v>
      </c>
      <c r="D4">
        <v>1</v>
      </c>
    </row>
    <row r="5" spans="1:5" x14ac:dyDescent="0.3">
      <c r="A5">
        <v>615</v>
      </c>
      <c r="B5">
        <v>8.0244140362333474E-2</v>
      </c>
      <c r="C5">
        <v>20</v>
      </c>
      <c r="D5">
        <v>1</v>
      </c>
    </row>
    <row r="6" spans="1:5" x14ac:dyDescent="0.3">
      <c r="A6">
        <v>670</v>
      </c>
      <c r="B6">
        <v>1.6851269476090032</v>
      </c>
      <c r="C6">
        <v>14</v>
      </c>
      <c r="D6">
        <v>1</v>
      </c>
    </row>
    <row r="7" spans="1:5" x14ac:dyDescent="0.3">
      <c r="A7">
        <v>720</v>
      </c>
      <c r="B7">
        <v>0.48146484217400087</v>
      </c>
      <c r="C7">
        <v>14</v>
      </c>
      <c r="D7">
        <v>1</v>
      </c>
    </row>
    <row r="8" spans="1:5" x14ac:dyDescent="0.3">
      <c r="A8">
        <v>773</v>
      </c>
      <c r="B8">
        <v>2.1665917897830038</v>
      </c>
      <c r="C8">
        <v>22</v>
      </c>
      <c r="D8">
        <v>1</v>
      </c>
    </row>
    <row r="9" spans="1:5" x14ac:dyDescent="0.3">
      <c r="A9">
        <v>822</v>
      </c>
      <c r="B9">
        <v>4.2529394392036748</v>
      </c>
      <c r="C9">
        <v>30</v>
      </c>
      <c r="D9">
        <v>1</v>
      </c>
    </row>
    <row r="10" spans="1:5" x14ac:dyDescent="0.3">
      <c r="A10">
        <v>881</v>
      </c>
      <c r="B10">
        <v>8.0244140362333471</v>
      </c>
      <c r="C10">
        <v>30</v>
      </c>
      <c r="D10">
        <v>1</v>
      </c>
    </row>
    <row r="11" spans="1:5" x14ac:dyDescent="0.3">
      <c r="A11">
        <v>920</v>
      </c>
      <c r="B11">
        <v>3.2900097548556726</v>
      </c>
      <c r="C11">
        <v>20</v>
      </c>
      <c r="D11">
        <v>1</v>
      </c>
    </row>
    <row r="12" spans="1:5" x14ac:dyDescent="0.3">
      <c r="A12">
        <v>935</v>
      </c>
      <c r="B12">
        <v>6.7405077904360127</v>
      </c>
      <c r="C12">
        <v>25</v>
      </c>
      <c r="D12">
        <v>1</v>
      </c>
    </row>
    <row r="13" spans="1:5" x14ac:dyDescent="0.3">
      <c r="A13">
        <v>962</v>
      </c>
      <c r="B13">
        <v>1.5246386668843361</v>
      </c>
      <c r="C13">
        <v>20</v>
      </c>
      <c r="D13">
        <v>1</v>
      </c>
    </row>
    <row r="14" spans="1:5" x14ac:dyDescent="0.3">
      <c r="A14">
        <v>1000</v>
      </c>
      <c r="B14">
        <v>1.0431738247103353</v>
      </c>
      <c r="C14">
        <v>14</v>
      </c>
      <c r="D14">
        <v>1</v>
      </c>
    </row>
    <row r="15" spans="1:5" x14ac:dyDescent="0.3">
      <c r="A15">
        <v>1060</v>
      </c>
      <c r="B15">
        <v>0.3209765614493339</v>
      </c>
      <c r="C15">
        <v>20</v>
      </c>
      <c r="D15">
        <v>1</v>
      </c>
    </row>
    <row r="16" spans="1:5" x14ac:dyDescent="0.3">
      <c r="A16">
        <v>1080</v>
      </c>
      <c r="B16">
        <v>0.72219726326100131</v>
      </c>
      <c r="C16">
        <v>20</v>
      </c>
      <c r="D16">
        <v>1</v>
      </c>
    </row>
    <row r="17" spans="1:4" x14ac:dyDescent="0.3">
      <c r="A17">
        <v>1102</v>
      </c>
      <c r="B17">
        <v>1.6851269476090032</v>
      </c>
      <c r="C17">
        <v>20</v>
      </c>
      <c r="D17">
        <v>1</v>
      </c>
    </row>
    <row r="18" spans="1:4" x14ac:dyDescent="0.3">
      <c r="A18">
        <v>1141</v>
      </c>
      <c r="B18">
        <v>0.40122070181166741</v>
      </c>
      <c r="C18">
        <v>20</v>
      </c>
      <c r="D18">
        <v>1</v>
      </c>
    </row>
    <row r="19" spans="1:4" x14ac:dyDescent="0.3">
      <c r="A19">
        <v>1160</v>
      </c>
      <c r="B19">
        <v>0.64195312289866779</v>
      </c>
      <c r="C19">
        <v>20</v>
      </c>
      <c r="D19">
        <v>1</v>
      </c>
    </row>
    <row r="20" spans="1:4" x14ac:dyDescent="0.3">
      <c r="A20">
        <v>1233</v>
      </c>
      <c r="B20">
        <v>0.24073242108700044</v>
      </c>
      <c r="C20">
        <v>20</v>
      </c>
      <c r="D20">
        <v>1</v>
      </c>
    </row>
    <row r="21" spans="1:4" x14ac:dyDescent="0.3">
      <c r="A21">
        <v>1250</v>
      </c>
      <c r="B21">
        <v>0.96292968434800175</v>
      </c>
      <c r="C21">
        <v>14</v>
      </c>
      <c r="D21">
        <v>1</v>
      </c>
    </row>
    <row r="22" spans="1:4" x14ac:dyDescent="0.3">
      <c r="A22">
        <v>1300</v>
      </c>
      <c r="B22">
        <v>1.3641503861596691</v>
      </c>
      <c r="C22">
        <v>25</v>
      </c>
      <c r="D22">
        <v>1</v>
      </c>
    </row>
    <row r="23" spans="1:4" x14ac:dyDescent="0.3">
      <c r="A23">
        <v>1345</v>
      </c>
      <c r="B23">
        <v>1.2839062457973356</v>
      </c>
      <c r="C23">
        <v>20</v>
      </c>
      <c r="D23">
        <v>1</v>
      </c>
    </row>
    <row r="24" spans="1:4" x14ac:dyDescent="0.3">
      <c r="A24">
        <v>1376</v>
      </c>
      <c r="B24">
        <v>0.64195312289866779</v>
      </c>
      <c r="C24">
        <v>20</v>
      </c>
      <c r="D24">
        <v>1</v>
      </c>
    </row>
    <row r="25" spans="1:4" x14ac:dyDescent="0.3">
      <c r="A25">
        <v>1410</v>
      </c>
      <c r="B25">
        <v>1.32807010615219</v>
      </c>
      <c r="C25">
        <v>20</v>
      </c>
      <c r="D25">
        <v>1</v>
      </c>
    </row>
    <row r="26" spans="1:4" x14ac:dyDescent="0.3">
      <c r="A26">
        <v>1420</v>
      </c>
      <c r="B26">
        <v>3.1295214741310056</v>
      </c>
      <c r="C26">
        <v>20</v>
      </c>
      <c r="D26">
        <v>1</v>
      </c>
    </row>
    <row r="27" spans="1:4" x14ac:dyDescent="0.3">
      <c r="A27">
        <v>1450</v>
      </c>
      <c r="B27">
        <v>1.0431738247103353</v>
      </c>
      <c r="C27">
        <v>20</v>
      </c>
      <c r="D27">
        <v>1</v>
      </c>
    </row>
    <row r="28" spans="1:4" x14ac:dyDescent="0.3">
      <c r="A28">
        <v>1704</v>
      </c>
      <c r="B28">
        <v>5.0553808428270095</v>
      </c>
      <c r="C28">
        <v>40</v>
      </c>
      <c r="D2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39860-C3AC-4D1D-99F1-B6A64ABA9E64}">
  <dimension ref="A1:E28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540.22799999999995</v>
      </c>
      <c r="B2">
        <v>1.1325599600947978</v>
      </c>
      <c r="C2">
        <v>11.6067</v>
      </c>
      <c r="D2">
        <v>1</v>
      </c>
      <c r="E2">
        <v>1</v>
      </c>
    </row>
    <row r="3" spans="1:5" x14ac:dyDescent="0.3">
      <c r="A3">
        <v>558.048</v>
      </c>
      <c r="B3">
        <v>0.65200340935299594</v>
      </c>
      <c r="C3">
        <v>20.686</v>
      </c>
      <c r="D3">
        <v>0</v>
      </c>
    </row>
    <row r="4" spans="1:5" x14ac:dyDescent="0.3">
      <c r="A4">
        <v>619.44399999999996</v>
      </c>
      <c r="B4">
        <v>2.7504291785499912</v>
      </c>
      <c r="C4">
        <v>14.111700000000001</v>
      </c>
      <c r="D4">
        <v>0.229157</v>
      </c>
    </row>
    <row r="5" spans="1:5" x14ac:dyDescent="0.3">
      <c r="A5">
        <v>651.06700000000001</v>
      </c>
      <c r="B5">
        <v>0.7433710166338392</v>
      </c>
      <c r="C5">
        <v>14.885199999999999</v>
      </c>
      <c r="D5">
        <v>0</v>
      </c>
    </row>
    <row r="6" spans="1:5" x14ac:dyDescent="0.3">
      <c r="A6">
        <v>721.04499999999996</v>
      </c>
      <c r="B6">
        <v>4.6069927366615901E-2</v>
      </c>
      <c r="C6">
        <v>8.4484499999999993</v>
      </c>
      <c r="D6">
        <v>0</v>
      </c>
    </row>
    <row r="7" spans="1:5" x14ac:dyDescent="0.3">
      <c r="A7">
        <v>774.77599999999995</v>
      </c>
      <c r="B7">
        <v>2.793543926708062</v>
      </c>
      <c r="C7">
        <v>9.1686899999999998</v>
      </c>
      <c r="D7">
        <v>0.27931</v>
      </c>
    </row>
    <row r="8" spans="1:5" x14ac:dyDescent="0.3">
      <c r="A8">
        <v>804.62099999999998</v>
      </c>
      <c r="B8">
        <v>0.35392633824228587</v>
      </c>
      <c r="C8">
        <v>8.5488900000000001</v>
      </c>
      <c r="D8">
        <v>0.94664800000000004</v>
      </c>
    </row>
    <row r="9" spans="1:5" x14ac:dyDescent="0.3">
      <c r="A9">
        <v>846.76400000000001</v>
      </c>
      <c r="B9">
        <v>9.3034566800271463</v>
      </c>
      <c r="C9">
        <v>11.328200000000001</v>
      </c>
      <c r="D9">
        <v>0.312112</v>
      </c>
    </row>
    <row r="10" spans="1:5" x14ac:dyDescent="0.3">
      <c r="A10">
        <v>893.375</v>
      </c>
      <c r="B10">
        <v>4.2231742267431285</v>
      </c>
      <c r="C10">
        <v>11.871600000000001</v>
      </c>
      <c r="D10">
        <v>0.23105700000000001</v>
      </c>
    </row>
    <row r="11" spans="1:5" x14ac:dyDescent="0.3">
      <c r="A11">
        <v>923.08900000000006</v>
      </c>
      <c r="B11">
        <v>1.1341682086372018</v>
      </c>
      <c r="C11">
        <v>9.3445</v>
      </c>
      <c r="D11">
        <v>0.72401199999999999</v>
      </c>
    </row>
    <row r="12" spans="1:5" x14ac:dyDescent="0.3">
      <c r="A12">
        <v>997.70899999999995</v>
      </c>
      <c r="B12">
        <v>2.1509648898325588</v>
      </c>
      <c r="C12">
        <v>9.3040299999999991</v>
      </c>
      <c r="D12">
        <v>0.310473</v>
      </c>
    </row>
    <row r="13" spans="1:5" x14ac:dyDescent="0.3">
      <c r="A13">
        <v>1050.04</v>
      </c>
      <c r="B13">
        <v>1.3556400613831798</v>
      </c>
      <c r="C13">
        <v>9.4714100000000006</v>
      </c>
      <c r="D13">
        <v>0.85984799999999995</v>
      </c>
    </row>
    <row r="14" spans="1:5" x14ac:dyDescent="0.3">
      <c r="A14">
        <v>1095.7</v>
      </c>
      <c r="B14">
        <v>5.248365136892736</v>
      </c>
      <c r="C14">
        <v>14.957800000000001</v>
      </c>
      <c r="D14">
        <v>3.5924999999999999E-2</v>
      </c>
    </row>
    <row r="15" spans="1:5" x14ac:dyDescent="0.3">
      <c r="A15">
        <v>1132.3</v>
      </c>
      <c r="B15">
        <v>2.6197702404184957</v>
      </c>
      <c r="C15">
        <v>10.389699999999999</v>
      </c>
      <c r="D15">
        <v>0.31031199999999998</v>
      </c>
    </row>
    <row r="16" spans="1:5" x14ac:dyDescent="0.3">
      <c r="A16">
        <v>1162.74</v>
      </c>
      <c r="B16">
        <v>3.3968442393844205</v>
      </c>
      <c r="C16">
        <v>11.8253</v>
      </c>
      <c r="D16">
        <v>0.378577</v>
      </c>
    </row>
    <row r="17" spans="1:4" x14ac:dyDescent="0.3">
      <c r="A17">
        <v>1202.4000000000001</v>
      </c>
      <c r="B17">
        <v>1.1543658653035662</v>
      </c>
      <c r="C17">
        <v>9.2843800000000005</v>
      </c>
      <c r="D17">
        <v>0.28267700000000001</v>
      </c>
    </row>
    <row r="18" spans="1:4" x14ac:dyDescent="0.3">
      <c r="A18">
        <v>1258.4100000000001</v>
      </c>
      <c r="B18">
        <v>0.74806069099489247</v>
      </c>
      <c r="C18">
        <v>11.1304</v>
      </c>
      <c r="D18">
        <v>0</v>
      </c>
    </row>
    <row r="19" spans="1:4" x14ac:dyDescent="0.3">
      <c r="A19">
        <v>1282.27</v>
      </c>
      <c r="B19">
        <v>3.4127466297869167</v>
      </c>
      <c r="C19">
        <v>11.3957</v>
      </c>
      <c r="D19">
        <v>0.282273</v>
      </c>
    </row>
    <row r="20" spans="1:4" x14ac:dyDescent="0.3">
      <c r="A20">
        <v>1306.55</v>
      </c>
      <c r="B20">
        <v>3.04789212563723</v>
      </c>
      <c r="C20">
        <v>15.020300000000001</v>
      </c>
      <c r="D20">
        <v>1</v>
      </c>
    </row>
    <row r="21" spans="1:4" x14ac:dyDescent="0.3">
      <c r="A21">
        <v>1328.69</v>
      </c>
      <c r="B21">
        <v>7.947089034756921</v>
      </c>
      <c r="C21">
        <v>12.1646</v>
      </c>
      <c r="D21">
        <v>7.2459800000000005E-2</v>
      </c>
    </row>
    <row r="22" spans="1:4" x14ac:dyDescent="0.3">
      <c r="A22">
        <v>1355.81</v>
      </c>
      <c r="B22">
        <v>1.7472314724315596</v>
      </c>
      <c r="C22">
        <v>9.53932</v>
      </c>
      <c r="D22">
        <v>0.52043399999999995</v>
      </c>
    </row>
    <row r="23" spans="1:4" x14ac:dyDescent="0.3">
      <c r="A23">
        <v>1415.91</v>
      </c>
      <c r="B23">
        <v>5.4743843889327461</v>
      </c>
      <c r="C23">
        <v>20.6388</v>
      </c>
      <c r="D23">
        <v>0.30551200000000001</v>
      </c>
    </row>
    <row r="24" spans="1:4" x14ac:dyDescent="0.3">
      <c r="A24">
        <v>1447.21</v>
      </c>
      <c r="B24">
        <v>4.5474533225385398</v>
      </c>
      <c r="C24">
        <v>8.2611600000000003</v>
      </c>
      <c r="D24">
        <v>2.3652500000000002E-3</v>
      </c>
    </row>
    <row r="25" spans="1:4" x14ac:dyDescent="0.3">
      <c r="A25">
        <v>1494.93</v>
      </c>
      <c r="B25">
        <v>1.8574460237171735</v>
      </c>
      <c r="C25">
        <v>15.9366</v>
      </c>
      <c r="D25">
        <v>0</v>
      </c>
    </row>
    <row r="26" spans="1:4" x14ac:dyDescent="0.3">
      <c r="A26">
        <v>1547.47</v>
      </c>
      <c r="B26">
        <v>0.75957956857296349</v>
      </c>
      <c r="C26">
        <v>21.453199999999999</v>
      </c>
      <c r="D26">
        <v>0.486794</v>
      </c>
    </row>
    <row r="27" spans="1:4" x14ac:dyDescent="0.3">
      <c r="A27">
        <v>1587.92</v>
      </c>
      <c r="B27">
        <v>1.7070324626723159</v>
      </c>
      <c r="C27">
        <v>19.252300000000002</v>
      </c>
      <c r="D27">
        <v>0</v>
      </c>
    </row>
    <row r="28" spans="1:4" x14ac:dyDescent="0.3">
      <c r="A28">
        <v>1602.51</v>
      </c>
      <c r="B28">
        <v>2.2394095549137134</v>
      </c>
      <c r="C28">
        <v>10.4139</v>
      </c>
      <c r="D28">
        <v>0.81268200000000002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4B4A-C4A1-429F-8AA6-083C11977330}">
  <dimension ref="A1:E27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529.05600000000004</v>
      </c>
      <c r="B2">
        <v>0.93405829318162326</v>
      </c>
      <c r="C2">
        <v>26.2133</v>
      </c>
      <c r="D2">
        <v>1</v>
      </c>
      <c r="E2">
        <v>1</v>
      </c>
    </row>
    <row r="3" spans="1:5" x14ac:dyDescent="0.3">
      <c r="A3">
        <v>556.32500000000005</v>
      </c>
      <c r="B3">
        <v>0.49298836037584765</v>
      </c>
      <c r="C3">
        <v>58.289499999999997</v>
      </c>
      <c r="D3">
        <v>0</v>
      </c>
    </row>
    <row r="4" spans="1:5" x14ac:dyDescent="0.3">
      <c r="A4">
        <v>619.44399999999996</v>
      </c>
      <c r="B4">
        <v>0</v>
      </c>
      <c r="C4">
        <v>14.111700000000001</v>
      </c>
      <c r="D4">
        <v>0.229157</v>
      </c>
    </row>
    <row r="5" spans="1:5" x14ac:dyDescent="0.3">
      <c r="A5">
        <v>656.03599999999994</v>
      </c>
      <c r="B5">
        <v>1.4601366784018852</v>
      </c>
      <c r="C5">
        <v>3.01362</v>
      </c>
      <c r="D5">
        <v>0</v>
      </c>
    </row>
    <row r="6" spans="1:5" x14ac:dyDescent="0.3">
      <c r="A6">
        <v>721.04499999999996</v>
      </c>
      <c r="B6">
        <v>0</v>
      </c>
      <c r="C6">
        <v>8.4484499999999993</v>
      </c>
      <c r="D6">
        <v>0</v>
      </c>
    </row>
    <row r="7" spans="1:5" x14ac:dyDescent="0.3">
      <c r="A7">
        <v>765.02700000000004</v>
      </c>
      <c r="B7">
        <v>1.6473491705439927</v>
      </c>
      <c r="C7">
        <v>21.209199999999999</v>
      </c>
      <c r="D7">
        <v>1</v>
      </c>
    </row>
    <row r="8" spans="1:5" x14ac:dyDescent="0.3">
      <c r="A8">
        <v>802.649</v>
      </c>
      <c r="B8">
        <v>0.23728918329982454</v>
      </c>
      <c r="C8">
        <v>15.426</v>
      </c>
      <c r="D8">
        <v>1</v>
      </c>
    </row>
    <row r="9" spans="1:5" x14ac:dyDescent="0.3">
      <c r="A9">
        <v>851.81700000000001</v>
      </c>
      <c r="B9">
        <v>2.4871605643850652</v>
      </c>
      <c r="C9">
        <v>19.938600000000001</v>
      </c>
      <c r="D9">
        <v>1</v>
      </c>
    </row>
    <row r="10" spans="1:5" x14ac:dyDescent="0.3">
      <c r="A10">
        <v>905.13</v>
      </c>
      <c r="B10">
        <v>3.6340348024968323</v>
      </c>
      <c r="C10">
        <v>26.309100000000001</v>
      </c>
      <c r="D10">
        <v>0.76426000000000005</v>
      </c>
    </row>
    <row r="11" spans="1:5" x14ac:dyDescent="0.3">
      <c r="A11">
        <v>932.68200000000002</v>
      </c>
      <c r="B11">
        <v>0.46203006676444947</v>
      </c>
      <c r="C11">
        <v>14.4093</v>
      </c>
      <c r="D11">
        <v>1</v>
      </c>
    </row>
    <row r="12" spans="1:5" x14ac:dyDescent="0.3">
      <c r="A12">
        <v>995.36</v>
      </c>
      <c r="B12">
        <v>1.0793845343941435</v>
      </c>
      <c r="C12">
        <v>24.2149</v>
      </c>
      <c r="D12">
        <v>1</v>
      </c>
    </row>
    <row r="13" spans="1:5" x14ac:dyDescent="0.3">
      <c r="A13">
        <v>1029.6099999999999</v>
      </c>
      <c r="B13">
        <v>0.68615949487407224</v>
      </c>
      <c r="C13">
        <v>25.906199999999998</v>
      </c>
      <c r="D13">
        <v>0.54420800000000003</v>
      </c>
    </row>
    <row r="14" spans="1:5" x14ac:dyDescent="0.3">
      <c r="A14">
        <v>1076.71</v>
      </c>
      <c r="B14">
        <v>1.3119274974766288</v>
      </c>
      <c r="C14">
        <v>24.182400000000001</v>
      </c>
      <c r="D14">
        <v>1</v>
      </c>
    </row>
    <row r="15" spans="1:5" x14ac:dyDescent="0.3">
      <c r="A15">
        <v>1120.78</v>
      </c>
      <c r="B15">
        <v>3.0248755941685346</v>
      </c>
      <c r="C15">
        <v>42.602899999999998</v>
      </c>
      <c r="D15">
        <v>0.459401</v>
      </c>
    </row>
    <row r="16" spans="1:5" x14ac:dyDescent="0.3">
      <c r="A16">
        <v>1152.72</v>
      </c>
      <c r="B16">
        <v>1.1588283745607431</v>
      </c>
      <c r="C16">
        <v>27.9223</v>
      </c>
      <c r="D16">
        <v>1</v>
      </c>
    </row>
    <row r="17" spans="1:4" x14ac:dyDescent="0.3">
      <c r="A17">
        <v>1197.21</v>
      </c>
      <c r="B17">
        <v>0.65374414028691574</v>
      </c>
      <c r="C17">
        <v>29.555299999999999</v>
      </c>
      <c r="D17">
        <v>1</v>
      </c>
    </row>
    <row r="18" spans="1:4" x14ac:dyDescent="0.3">
      <c r="A18">
        <v>1259.79</v>
      </c>
      <c r="B18">
        <v>0.24232341401353957</v>
      </c>
      <c r="C18">
        <v>9.1612600000000004</v>
      </c>
      <c r="D18">
        <v>0</v>
      </c>
    </row>
    <row r="19" spans="1:4" x14ac:dyDescent="0.3">
      <c r="A19">
        <v>1290.28</v>
      </c>
      <c r="B19">
        <v>2.0546799209889164</v>
      </c>
      <c r="C19">
        <v>28.524799999999999</v>
      </c>
      <c r="D19">
        <v>0</v>
      </c>
    </row>
    <row r="20" spans="1:4" x14ac:dyDescent="0.3">
      <c r="A20">
        <v>1306.55</v>
      </c>
      <c r="B20">
        <v>0</v>
      </c>
      <c r="C20">
        <v>1E-3</v>
      </c>
      <c r="D20">
        <v>1</v>
      </c>
    </row>
    <row r="21" spans="1:4" x14ac:dyDescent="0.3">
      <c r="A21">
        <v>1320.86</v>
      </c>
      <c r="B21">
        <v>1.3587008556478648</v>
      </c>
      <c r="C21">
        <v>19.2227</v>
      </c>
      <c r="D21">
        <v>1</v>
      </c>
    </row>
    <row r="22" spans="1:4" x14ac:dyDescent="0.3">
      <c r="A22">
        <v>1350.04</v>
      </c>
      <c r="B22">
        <v>5.05452751641237</v>
      </c>
      <c r="C22">
        <v>33.520600000000002</v>
      </c>
      <c r="D22">
        <v>0.42881999999999998</v>
      </c>
    </row>
    <row r="23" spans="1:4" x14ac:dyDescent="0.3">
      <c r="A23">
        <v>1417.07</v>
      </c>
      <c r="B23">
        <v>6.7179015229407257</v>
      </c>
      <c r="C23">
        <v>36.9938</v>
      </c>
      <c r="D23">
        <v>1</v>
      </c>
    </row>
    <row r="24" spans="1:4" x14ac:dyDescent="0.3">
      <c r="A24">
        <v>1449.65</v>
      </c>
      <c r="B24">
        <v>3.4109117102751361</v>
      </c>
      <c r="C24">
        <v>22.4634</v>
      </c>
      <c r="D24">
        <v>0.67056400000000005</v>
      </c>
    </row>
    <row r="25" spans="1:4" x14ac:dyDescent="0.3">
      <c r="A25">
        <v>1494.93</v>
      </c>
      <c r="B25">
        <v>0</v>
      </c>
      <c r="C25">
        <v>1E-3</v>
      </c>
      <c r="D25">
        <v>1</v>
      </c>
    </row>
    <row r="26" spans="1:4" x14ac:dyDescent="0.3">
      <c r="A26">
        <v>1537.47</v>
      </c>
      <c r="B26">
        <v>0</v>
      </c>
      <c r="C26">
        <v>1E-3</v>
      </c>
      <c r="D26">
        <v>1</v>
      </c>
    </row>
    <row r="27" spans="1:4" x14ac:dyDescent="0.3">
      <c r="A27">
        <v>1587.92</v>
      </c>
      <c r="B27">
        <v>0</v>
      </c>
      <c r="C27">
        <v>19.252300000000002</v>
      </c>
      <c r="D2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DCC1-EB21-4C5D-8567-CED2BD264477}">
  <dimension ref="A1:E19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510</v>
      </c>
      <c r="B2">
        <v>0.61608115418086751</v>
      </c>
      <c r="C2">
        <v>19.8</v>
      </c>
      <c r="D2">
        <v>1</v>
      </c>
      <c r="E2">
        <v>1</v>
      </c>
    </row>
    <row r="3" spans="1:5" x14ac:dyDescent="0.3">
      <c r="A3">
        <v>570</v>
      </c>
      <c r="B3">
        <v>1.3553785391979085</v>
      </c>
      <c r="C3">
        <v>23.1</v>
      </c>
      <c r="D3">
        <v>1</v>
      </c>
    </row>
    <row r="4" spans="1:5" x14ac:dyDescent="0.3">
      <c r="A4">
        <v>692</v>
      </c>
      <c r="B4">
        <v>0.3696486925085205</v>
      </c>
      <c r="C4">
        <v>19.8</v>
      </c>
      <c r="D4">
        <v>1</v>
      </c>
    </row>
    <row r="5" spans="1:5" x14ac:dyDescent="0.3">
      <c r="A5">
        <v>885</v>
      </c>
      <c r="B5">
        <v>12.321623083617348</v>
      </c>
      <c r="C5">
        <v>13.200000000000001</v>
      </c>
      <c r="D5">
        <v>1</v>
      </c>
    </row>
    <row r="6" spans="1:5" x14ac:dyDescent="0.3">
      <c r="A6">
        <v>897</v>
      </c>
      <c r="B6">
        <v>5.1750816951192871</v>
      </c>
      <c r="C6">
        <v>13.200000000000001</v>
      </c>
      <c r="D6">
        <v>1</v>
      </c>
    </row>
    <row r="7" spans="1:5" x14ac:dyDescent="0.3">
      <c r="A7">
        <v>928</v>
      </c>
      <c r="B7">
        <v>10.719812082747094</v>
      </c>
      <c r="C7">
        <v>13.200000000000001</v>
      </c>
      <c r="D7">
        <v>1</v>
      </c>
    </row>
    <row r="8" spans="1:5" x14ac:dyDescent="0.3">
      <c r="A8">
        <v>1032</v>
      </c>
      <c r="B8">
        <v>7.0233251576618887</v>
      </c>
      <c r="C8">
        <v>19.8</v>
      </c>
      <c r="D8">
        <v>1</v>
      </c>
    </row>
    <row r="9" spans="1:5" x14ac:dyDescent="0.3">
      <c r="A9">
        <v>1093</v>
      </c>
      <c r="B9">
        <v>0.24643246167234698</v>
      </c>
      <c r="C9">
        <v>9.9</v>
      </c>
      <c r="D9">
        <v>1</v>
      </c>
    </row>
    <row r="10" spans="1:5" x14ac:dyDescent="0.3">
      <c r="A10">
        <v>1135</v>
      </c>
      <c r="B10">
        <v>1.1089460775255615</v>
      </c>
      <c r="C10">
        <v>13.200000000000001</v>
      </c>
      <c r="D10">
        <v>1</v>
      </c>
    </row>
    <row r="11" spans="1:5" x14ac:dyDescent="0.3">
      <c r="A11">
        <v>1272</v>
      </c>
      <c r="B11">
        <v>11.212677006091788</v>
      </c>
      <c r="C11">
        <v>13.200000000000001</v>
      </c>
      <c r="D11">
        <v>1</v>
      </c>
    </row>
    <row r="12" spans="1:5" x14ac:dyDescent="0.3">
      <c r="A12">
        <v>1295</v>
      </c>
      <c r="B12">
        <v>4.5590005409384196</v>
      </c>
      <c r="C12">
        <v>13.200000000000001</v>
      </c>
      <c r="D12">
        <v>1</v>
      </c>
    </row>
    <row r="13" spans="1:5" x14ac:dyDescent="0.3">
      <c r="A13">
        <v>1323</v>
      </c>
      <c r="B13">
        <v>3.4500544634128576</v>
      </c>
      <c r="C13">
        <v>13.200000000000001</v>
      </c>
      <c r="D13">
        <v>1</v>
      </c>
    </row>
    <row r="14" spans="1:5" x14ac:dyDescent="0.3">
      <c r="A14">
        <v>1397</v>
      </c>
      <c r="B14">
        <v>11.582325698600309</v>
      </c>
      <c r="C14">
        <v>13.200000000000001</v>
      </c>
      <c r="D14">
        <v>1</v>
      </c>
    </row>
    <row r="15" spans="1:5" x14ac:dyDescent="0.3">
      <c r="A15">
        <v>1430</v>
      </c>
      <c r="B15">
        <v>8.2554874660236237</v>
      </c>
      <c r="C15">
        <v>13.200000000000001</v>
      </c>
      <c r="D15">
        <v>1</v>
      </c>
    </row>
    <row r="16" spans="1:5" x14ac:dyDescent="0.3">
      <c r="A16">
        <v>1445</v>
      </c>
      <c r="B16">
        <v>4.1893518484298991</v>
      </c>
      <c r="C16">
        <v>13.200000000000001</v>
      </c>
      <c r="D16">
        <v>1</v>
      </c>
    </row>
    <row r="17" spans="1:4" x14ac:dyDescent="0.3">
      <c r="A17">
        <v>1560</v>
      </c>
      <c r="B17">
        <v>0.8625136158532144</v>
      </c>
      <c r="C17">
        <v>13.200000000000001</v>
      </c>
      <c r="D17">
        <v>1</v>
      </c>
    </row>
    <row r="18" spans="1:4" x14ac:dyDescent="0.3">
      <c r="A18">
        <v>1589</v>
      </c>
      <c r="B18">
        <v>2.217892155051123</v>
      </c>
      <c r="C18">
        <v>13.200000000000001</v>
      </c>
      <c r="D18">
        <v>1</v>
      </c>
    </row>
    <row r="19" spans="1:4" x14ac:dyDescent="0.3">
      <c r="A19">
        <v>1615</v>
      </c>
      <c r="B19">
        <v>2.46432461672347</v>
      </c>
      <c r="C19">
        <v>13.200000000000001</v>
      </c>
      <c r="D19">
        <v>1</v>
      </c>
    </row>
  </sheetData>
  <sortState xmlns:xlrd2="http://schemas.microsoft.com/office/spreadsheetml/2017/richdata2" ref="A2:I19">
    <sortCondition ref="A2:A19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93962-0F67-4DCC-9925-88F1982E8207}">
  <dimension ref="A1:E19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520</v>
      </c>
      <c r="B2">
        <v>0.40640271839103792</v>
      </c>
      <c r="C2">
        <v>30</v>
      </c>
      <c r="D2">
        <v>1</v>
      </c>
      <c r="E2">
        <v>1</v>
      </c>
    </row>
    <row r="3" spans="1:5" x14ac:dyDescent="0.3">
      <c r="A3">
        <v>566</v>
      </c>
      <c r="B3">
        <v>0.89408598046028342</v>
      </c>
      <c r="C3">
        <v>35</v>
      </c>
      <c r="D3">
        <v>1</v>
      </c>
    </row>
    <row r="4" spans="1:5" x14ac:dyDescent="0.3">
      <c r="A4">
        <v>690</v>
      </c>
      <c r="B4">
        <v>0.24384163103462275</v>
      </c>
      <c r="C4">
        <v>30</v>
      </c>
      <c r="D4">
        <v>1</v>
      </c>
    </row>
    <row r="5" spans="1:5" x14ac:dyDescent="0.3">
      <c r="A5">
        <v>880</v>
      </c>
      <c r="B5">
        <v>8.1280543678207575</v>
      </c>
      <c r="C5">
        <v>20</v>
      </c>
      <c r="D5">
        <v>1</v>
      </c>
    </row>
    <row r="6" spans="1:5" x14ac:dyDescent="0.3">
      <c r="A6">
        <v>894</v>
      </c>
      <c r="B6">
        <v>3.4137828344847185</v>
      </c>
      <c r="C6">
        <v>20</v>
      </c>
      <c r="D6">
        <v>1</v>
      </c>
    </row>
    <row r="7" spans="1:5" x14ac:dyDescent="0.3">
      <c r="A7">
        <v>923</v>
      </c>
      <c r="B7">
        <v>7.0714073000040596</v>
      </c>
      <c r="C7">
        <v>20</v>
      </c>
      <c r="D7">
        <v>1</v>
      </c>
    </row>
    <row r="8" spans="1:5" x14ac:dyDescent="0.3">
      <c r="A8">
        <v>1035</v>
      </c>
      <c r="B8">
        <v>4.6329909896578325</v>
      </c>
      <c r="C8">
        <v>30</v>
      </c>
      <c r="D8">
        <v>1</v>
      </c>
    </row>
    <row r="9" spans="1:5" x14ac:dyDescent="0.3">
      <c r="A9">
        <v>1093</v>
      </c>
      <c r="B9">
        <v>0.16256108735641517</v>
      </c>
      <c r="C9">
        <v>15</v>
      </c>
      <c r="D9">
        <v>1</v>
      </c>
    </row>
    <row r="10" spans="1:5" x14ac:dyDescent="0.3">
      <c r="A10">
        <v>1135</v>
      </c>
      <c r="B10">
        <v>0.73152489310386826</v>
      </c>
      <c r="C10">
        <v>20</v>
      </c>
      <c r="D10">
        <v>1</v>
      </c>
    </row>
    <row r="11" spans="1:5" x14ac:dyDescent="0.3">
      <c r="A11">
        <v>1274</v>
      </c>
      <c r="B11">
        <v>7.3965294747168899</v>
      </c>
      <c r="C11">
        <v>20</v>
      </c>
      <c r="D11">
        <v>1</v>
      </c>
    </row>
    <row r="12" spans="1:5" x14ac:dyDescent="0.3">
      <c r="A12">
        <v>1292</v>
      </c>
      <c r="B12">
        <v>3.0073801160936804</v>
      </c>
      <c r="C12">
        <v>20</v>
      </c>
      <c r="D12">
        <v>1</v>
      </c>
    </row>
    <row r="13" spans="1:5" x14ac:dyDescent="0.3">
      <c r="A13">
        <v>1321</v>
      </c>
      <c r="B13">
        <v>2.2758552229898124</v>
      </c>
      <c r="C13">
        <v>20</v>
      </c>
      <c r="D13">
        <v>1</v>
      </c>
    </row>
    <row r="14" spans="1:5" x14ac:dyDescent="0.3">
      <c r="A14">
        <v>1397</v>
      </c>
      <c r="B14">
        <v>7.6403711057515125</v>
      </c>
      <c r="C14">
        <v>20</v>
      </c>
      <c r="D14">
        <v>1</v>
      </c>
    </row>
    <row r="15" spans="1:5" x14ac:dyDescent="0.3">
      <c r="A15">
        <v>1432</v>
      </c>
      <c r="B15">
        <v>5.4457964264399079</v>
      </c>
      <c r="C15">
        <v>20</v>
      </c>
      <c r="D15">
        <v>1</v>
      </c>
    </row>
    <row r="16" spans="1:5" x14ac:dyDescent="0.3">
      <c r="A16">
        <v>1447</v>
      </c>
      <c r="B16">
        <v>2.7635384850590579</v>
      </c>
      <c r="C16">
        <v>20</v>
      </c>
      <c r="D16">
        <v>1</v>
      </c>
    </row>
    <row r="17" spans="1:4" x14ac:dyDescent="0.3">
      <c r="A17">
        <v>1558</v>
      </c>
      <c r="B17">
        <v>0.56896380574745309</v>
      </c>
      <c r="C17">
        <v>20</v>
      </c>
      <c r="D17">
        <v>1</v>
      </c>
    </row>
    <row r="18" spans="1:4" x14ac:dyDescent="0.3">
      <c r="A18">
        <v>1589</v>
      </c>
      <c r="B18">
        <v>1.4630497862077365</v>
      </c>
      <c r="C18">
        <v>20</v>
      </c>
      <c r="D18">
        <v>1</v>
      </c>
    </row>
    <row r="19" spans="1:4" x14ac:dyDescent="0.3">
      <c r="A19">
        <v>1615</v>
      </c>
      <c r="B19">
        <v>1.6256108735641517</v>
      </c>
      <c r="C19">
        <v>20</v>
      </c>
      <c r="D19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EA78B-C10C-4143-84C6-336B341AC5E1}">
  <dimension ref="A1:E32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486.048</v>
      </c>
      <c r="B2">
        <v>1.7683074250940611</v>
      </c>
      <c r="C2">
        <v>14.655099999999999</v>
      </c>
      <c r="D2">
        <v>0.89355300000000004</v>
      </c>
      <c r="E2">
        <v>10</v>
      </c>
    </row>
    <row r="3" spans="1:5" x14ac:dyDescent="0.3">
      <c r="A3">
        <v>528.35799999999995</v>
      </c>
      <c r="B3">
        <v>0.73803718444491673</v>
      </c>
      <c r="C3">
        <v>17.569299999999998</v>
      </c>
      <c r="D3">
        <v>0</v>
      </c>
    </row>
    <row r="4" spans="1:5" x14ac:dyDescent="0.3">
      <c r="A4">
        <v>548.16899999999998</v>
      </c>
      <c r="B4">
        <v>9.8502933871460793E-2</v>
      </c>
      <c r="C4">
        <v>8.6812100000000001</v>
      </c>
      <c r="D4">
        <v>1</v>
      </c>
    </row>
    <row r="5" spans="1:5" x14ac:dyDescent="0.3">
      <c r="A5">
        <v>603.36800000000005</v>
      </c>
      <c r="B5">
        <v>6.0169788637476893</v>
      </c>
      <c r="C5">
        <v>11.3162</v>
      </c>
      <c r="D5">
        <v>0.225138</v>
      </c>
    </row>
    <row r="6" spans="1:5" x14ac:dyDescent="0.3">
      <c r="A6">
        <v>639.202</v>
      </c>
      <c r="B6">
        <v>0.88097571680995668</v>
      </c>
      <c r="C6">
        <v>24.158300000000001</v>
      </c>
      <c r="D6">
        <v>0.77826099999999998</v>
      </c>
    </row>
    <row r="7" spans="1:5" x14ac:dyDescent="0.3">
      <c r="A7">
        <v>692.74199999999996</v>
      </c>
      <c r="B7">
        <v>0.77011129592446337</v>
      </c>
      <c r="C7">
        <v>5.38401</v>
      </c>
      <c r="D7">
        <v>0</v>
      </c>
    </row>
    <row r="8" spans="1:5" x14ac:dyDescent="0.3">
      <c r="A8">
        <v>710.05899999999997</v>
      </c>
      <c r="B8">
        <v>0.3142991398125905</v>
      </c>
      <c r="C8">
        <v>6.8524599999999998</v>
      </c>
      <c r="D8">
        <v>0</v>
      </c>
    </row>
    <row r="9" spans="1:5" x14ac:dyDescent="0.3">
      <c r="A9">
        <v>802.428</v>
      </c>
      <c r="B9">
        <v>4.4466710947395347</v>
      </c>
      <c r="C9">
        <v>8.2322799999999994</v>
      </c>
      <c r="D9">
        <v>0.562504</v>
      </c>
    </row>
    <row r="10" spans="1:5" x14ac:dyDescent="0.3">
      <c r="A10">
        <v>822.21900000000005</v>
      </c>
      <c r="B10">
        <v>2.6121450543051612</v>
      </c>
      <c r="C10">
        <v>10.633900000000001</v>
      </c>
      <c r="D10">
        <v>0</v>
      </c>
    </row>
    <row r="11" spans="1:5" x14ac:dyDescent="0.3">
      <c r="A11">
        <v>872.32600000000002</v>
      </c>
      <c r="B11">
        <v>3.6184802013930608</v>
      </c>
      <c r="C11">
        <v>15.458299999999999</v>
      </c>
      <c r="D11">
        <v>0.39574700000000002</v>
      </c>
    </row>
    <row r="12" spans="1:5" x14ac:dyDescent="0.3">
      <c r="A12">
        <v>912.495</v>
      </c>
      <c r="B12">
        <v>1.3158870921291261</v>
      </c>
      <c r="C12">
        <v>25.171800000000001</v>
      </c>
      <c r="D12">
        <v>5.7198100000000002E-2</v>
      </c>
    </row>
    <row r="13" spans="1:5" x14ac:dyDescent="0.3">
      <c r="A13">
        <v>957.86500000000001</v>
      </c>
      <c r="B13">
        <v>1.2146075697429173</v>
      </c>
      <c r="C13">
        <v>9.2278400000000005</v>
      </c>
      <c r="D13">
        <v>1</v>
      </c>
    </row>
    <row r="14" spans="1:5" x14ac:dyDescent="0.3">
      <c r="A14">
        <v>975.27499999999998</v>
      </c>
      <c r="B14">
        <v>1.9836056055017415</v>
      </c>
      <c r="C14">
        <v>10.175800000000001</v>
      </c>
      <c r="D14">
        <v>0.38055499999999998</v>
      </c>
    </row>
    <row r="15" spans="1:5" x14ac:dyDescent="0.3">
      <c r="A15">
        <v>1030.94</v>
      </c>
      <c r="B15">
        <v>0.17181880904011543</v>
      </c>
      <c r="C15">
        <v>3.3916200000000001</v>
      </c>
      <c r="D15">
        <v>1</v>
      </c>
    </row>
    <row r="16" spans="1:5" x14ac:dyDescent="0.3">
      <c r="A16">
        <v>1062.1500000000001</v>
      </c>
      <c r="B16">
        <v>2.7594370674805466</v>
      </c>
      <c r="C16">
        <v>8.9687099999999997</v>
      </c>
      <c r="D16">
        <v>0.143599</v>
      </c>
    </row>
    <row r="17" spans="1:4" x14ac:dyDescent="0.3">
      <c r="A17">
        <v>1075.97</v>
      </c>
      <c r="B17">
        <v>1.1439200746726501</v>
      </c>
      <c r="C17">
        <v>10.9847</v>
      </c>
      <c r="D17">
        <v>0.494502</v>
      </c>
    </row>
    <row r="18" spans="1:4" x14ac:dyDescent="0.3">
      <c r="A18">
        <v>1138.58</v>
      </c>
      <c r="B18">
        <v>6.6405855744188047</v>
      </c>
      <c r="C18">
        <v>10.1648</v>
      </c>
      <c r="D18">
        <v>0</v>
      </c>
    </row>
    <row r="19" spans="1:4" x14ac:dyDescent="0.3">
      <c r="A19">
        <v>1159.1199999999999</v>
      </c>
      <c r="B19">
        <v>3.0501744631776857</v>
      </c>
      <c r="C19">
        <v>11.6457</v>
      </c>
      <c r="D19">
        <v>0.99381399999999998</v>
      </c>
    </row>
    <row r="20" spans="1:4" x14ac:dyDescent="0.3">
      <c r="A20">
        <v>1186</v>
      </c>
      <c r="B20">
        <v>3.7960927150147197</v>
      </c>
      <c r="C20">
        <v>10.1313</v>
      </c>
      <c r="D20">
        <v>9.7558199999999998E-2</v>
      </c>
    </row>
    <row r="21" spans="1:4" x14ac:dyDescent="0.3">
      <c r="A21">
        <v>1203.93</v>
      </c>
      <c r="B21">
        <v>2.3468972434981161</v>
      </c>
      <c r="C21">
        <v>10.2369</v>
      </c>
      <c r="D21">
        <v>1</v>
      </c>
    </row>
    <row r="22" spans="1:4" x14ac:dyDescent="0.3">
      <c r="A22">
        <v>1259.6400000000001</v>
      </c>
      <c r="B22">
        <v>3.5256519528252723</v>
      </c>
      <c r="C22">
        <v>9.6457300000000004</v>
      </c>
      <c r="D22">
        <v>0.75299300000000002</v>
      </c>
    </row>
    <row r="23" spans="1:4" x14ac:dyDescent="0.3">
      <c r="A23">
        <v>1284.48</v>
      </c>
      <c r="B23">
        <v>1.0298640817065994</v>
      </c>
      <c r="C23">
        <v>6.3114400000000002</v>
      </c>
      <c r="D23">
        <v>0.65943200000000002</v>
      </c>
    </row>
    <row r="24" spans="1:4" x14ac:dyDescent="0.3">
      <c r="A24">
        <v>1308.8800000000001</v>
      </c>
      <c r="B24">
        <v>2.180077922945765</v>
      </c>
      <c r="C24">
        <v>8.1823899999999998</v>
      </c>
      <c r="D24">
        <v>1</v>
      </c>
    </row>
    <row r="25" spans="1:4" x14ac:dyDescent="0.3">
      <c r="A25">
        <v>1331.67</v>
      </c>
      <c r="B25">
        <v>3.5653514438946656</v>
      </c>
      <c r="C25">
        <v>13.6211</v>
      </c>
      <c r="D25">
        <v>0.126775</v>
      </c>
    </row>
    <row r="26" spans="1:4" x14ac:dyDescent="0.3">
      <c r="A26">
        <v>1355.45</v>
      </c>
      <c r="B26">
        <v>3.2379692344118993</v>
      </c>
      <c r="C26">
        <v>13.227499999999999</v>
      </c>
      <c r="D26">
        <v>1</v>
      </c>
    </row>
    <row r="27" spans="1:4" x14ac:dyDescent="0.3">
      <c r="A27">
        <v>1411.55</v>
      </c>
      <c r="B27">
        <v>5.3776801627336708</v>
      </c>
      <c r="C27">
        <v>16.791</v>
      </c>
      <c r="D27">
        <v>0.39558399999999999</v>
      </c>
    </row>
    <row r="28" spans="1:4" x14ac:dyDescent="0.3">
      <c r="A28">
        <v>1429.49</v>
      </c>
      <c r="B28">
        <v>6.8670276701024475</v>
      </c>
      <c r="C28">
        <v>7.5395099999999999</v>
      </c>
      <c r="D28">
        <v>1</v>
      </c>
    </row>
    <row r="29" spans="1:4" x14ac:dyDescent="0.3">
      <c r="A29">
        <v>1445.48</v>
      </c>
      <c r="B29">
        <v>6.0502748461407423</v>
      </c>
      <c r="C29">
        <v>13.4574</v>
      </c>
      <c r="D29">
        <v>0.39777800000000002</v>
      </c>
    </row>
    <row r="30" spans="1:4" x14ac:dyDescent="0.3">
      <c r="A30">
        <v>1479.72</v>
      </c>
      <c r="B30">
        <v>4.345945939712232</v>
      </c>
      <c r="C30">
        <v>18.7484</v>
      </c>
      <c r="D30">
        <v>0.44185400000000002</v>
      </c>
    </row>
    <row r="31" spans="1:4" x14ac:dyDescent="0.3">
      <c r="A31">
        <v>1494.05</v>
      </c>
      <c r="B31">
        <v>1.2196760713100554</v>
      </c>
      <c r="C31">
        <v>14.8161</v>
      </c>
      <c r="D31">
        <v>0.77239000000000002</v>
      </c>
    </row>
    <row r="32" spans="1:4" x14ac:dyDescent="0.3">
      <c r="A32">
        <v>1572.32</v>
      </c>
      <c r="B32">
        <v>0.39499126866817097</v>
      </c>
      <c r="C32">
        <v>13.9855</v>
      </c>
      <c r="D32">
        <v>1</v>
      </c>
    </row>
  </sheetData>
  <sortState xmlns:xlrd2="http://schemas.microsoft.com/office/spreadsheetml/2017/richdata2" ref="A2:J35">
    <sortCondition ref="A2:A35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B90C-0AD8-4CD5-9680-C743910BF3F1}">
  <dimension ref="A1:E29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520.23199999999997</v>
      </c>
      <c r="B2">
        <v>0.78396966109616739</v>
      </c>
      <c r="C2">
        <v>31.422000000000001</v>
      </c>
      <c r="D2">
        <v>1</v>
      </c>
      <c r="E2">
        <v>10</v>
      </c>
    </row>
    <row r="3" spans="1:5" x14ac:dyDescent="0.3">
      <c r="A3">
        <v>544.02700000000004</v>
      </c>
      <c r="B3">
        <v>0.40965247325062309</v>
      </c>
      <c r="C3">
        <v>7.2878800000000004</v>
      </c>
      <c r="D3">
        <v>2.2919399999999999E-2</v>
      </c>
    </row>
    <row r="4" spans="1:5" x14ac:dyDescent="0.3">
      <c r="A4">
        <v>616.56799999999998</v>
      </c>
      <c r="B4">
        <v>0.89756634606540409</v>
      </c>
      <c r="C4">
        <v>29.7135</v>
      </c>
      <c r="D4">
        <v>0</v>
      </c>
    </row>
    <row r="5" spans="1:5" x14ac:dyDescent="0.3">
      <c r="A5">
        <v>633.51700000000005</v>
      </c>
      <c r="B5">
        <v>0.81367579259378531</v>
      </c>
      <c r="C5">
        <v>16.5884</v>
      </c>
      <c r="D5">
        <v>1</v>
      </c>
    </row>
    <row r="6" spans="1:5" x14ac:dyDescent="0.3">
      <c r="A6">
        <v>662.70299999999997</v>
      </c>
      <c r="B6">
        <v>0.55932332618727376</v>
      </c>
      <c r="C6">
        <v>25.833400000000001</v>
      </c>
      <c r="D6">
        <v>1</v>
      </c>
    </row>
    <row r="7" spans="1:5" x14ac:dyDescent="0.3">
      <c r="A7">
        <v>708.03800000000001</v>
      </c>
      <c r="B7">
        <v>0.4418239407338691</v>
      </c>
      <c r="C7">
        <v>22.871200000000002</v>
      </c>
      <c r="D7">
        <v>0</v>
      </c>
    </row>
    <row r="8" spans="1:5" x14ac:dyDescent="0.3">
      <c r="A8">
        <v>808.07500000000005</v>
      </c>
      <c r="B8">
        <v>0.6556806150909501</v>
      </c>
      <c r="C8">
        <v>25.375499999999999</v>
      </c>
      <c r="D8">
        <v>1</v>
      </c>
    </row>
    <row r="9" spans="1:5" x14ac:dyDescent="0.3">
      <c r="A9">
        <v>825.49599999999998</v>
      </c>
      <c r="B9">
        <v>0</v>
      </c>
      <c r="C9">
        <v>10</v>
      </c>
      <c r="D9">
        <v>1</v>
      </c>
    </row>
    <row r="10" spans="1:5" x14ac:dyDescent="0.3">
      <c r="A10">
        <v>857.351</v>
      </c>
      <c r="B10">
        <v>1.3078490690836568</v>
      </c>
      <c r="C10">
        <v>20.631</v>
      </c>
      <c r="D10">
        <v>0.201932</v>
      </c>
    </row>
    <row r="11" spans="1:5" x14ac:dyDescent="0.3">
      <c r="A11">
        <v>919.40499999999997</v>
      </c>
      <c r="B11">
        <v>1.2923711403173688</v>
      </c>
      <c r="C11">
        <v>21.202000000000002</v>
      </c>
      <c r="D11">
        <v>0.99853400000000003</v>
      </c>
    </row>
    <row r="12" spans="1:5" x14ac:dyDescent="0.3">
      <c r="A12">
        <v>995.65899999999999</v>
      </c>
      <c r="B12">
        <v>2.2335620824780569</v>
      </c>
      <c r="C12">
        <v>18.925000000000001</v>
      </c>
      <c r="D12">
        <v>1</v>
      </c>
    </row>
    <row r="13" spans="1:5" x14ac:dyDescent="0.3">
      <c r="A13">
        <v>1049.8</v>
      </c>
      <c r="B13">
        <v>0.38777688088871065</v>
      </c>
      <c r="C13">
        <v>11.2308</v>
      </c>
      <c r="D13">
        <v>1</v>
      </c>
    </row>
    <row r="14" spans="1:5" x14ac:dyDescent="0.3">
      <c r="A14">
        <v>1071.47</v>
      </c>
      <c r="B14">
        <v>0.96522482574963975</v>
      </c>
      <c r="C14">
        <v>24.041899999999998</v>
      </c>
      <c r="D14">
        <v>1</v>
      </c>
    </row>
    <row r="15" spans="1:5" x14ac:dyDescent="0.3">
      <c r="A15">
        <v>1095.75</v>
      </c>
      <c r="B15">
        <v>1.2310250340180386</v>
      </c>
      <c r="C15">
        <v>18.1693</v>
      </c>
      <c r="D15">
        <v>1</v>
      </c>
    </row>
    <row r="16" spans="1:5" x14ac:dyDescent="0.3">
      <c r="A16">
        <v>1138.3399999999999</v>
      </c>
      <c r="B16">
        <v>0</v>
      </c>
      <c r="C16">
        <v>8.3821300000000001</v>
      </c>
      <c r="D16">
        <v>0</v>
      </c>
    </row>
    <row r="17" spans="1:4" x14ac:dyDescent="0.3">
      <c r="A17">
        <v>1187.0899999999999</v>
      </c>
      <c r="B17">
        <v>1.4483714246810688</v>
      </c>
      <c r="C17">
        <v>26.391100000000002</v>
      </c>
      <c r="D17">
        <v>0.93891000000000002</v>
      </c>
    </row>
    <row r="18" spans="1:4" x14ac:dyDescent="0.3">
      <c r="A18">
        <v>1201.6500000000001</v>
      </c>
      <c r="B18">
        <v>3.088843337652313</v>
      </c>
      <c r="C18">
        <v>31.718900000000001</v>
      </c>
      <c r="D18">
        <v>1</v>
      </c>
    </row>
    <row r="19" spans="1:4" x14ac:dyDescent="0.3">
      <c r="A19">
        <v>1267.06</v>
      </c>
      <c r="B19">
        <v>3.6251212489032851</v>
      </c>
      <c r="C19">
        <v>16.1614</v>
      </c>
      <c r="D19">
        <v>0.80303000000000002</v>
      </c>
    </row>
    <row r="20" spans="1:4" x14ac:dyDescent="0.3">
      <c r="A20">
        <v>1278.06</v>
      </c>
      <c r="B20">
        <v>3.1241534848900221</v>
      </c>
      <c r="C20">
        <v>18.243600000000001</v>
      </c>
      <c r="D20">
        <v>5.2743499999999999E-2</v>
      </c>
    </row>
    <row r="21" spans="1:4" x14ac:dyDescent="0.3">
      <c r="A21">
        <v>1309.1600000000001</v>
      </c>
      <c r="B21">
        <v>0</v>
      </c>
      <c r="C21">
        <v>9.0012299999999996</v>
      </c>
      <c r="D21">
        <v>1</v>
      </c>
    </row>
    <row r="22" spans="1:4" x14ac:dyDescent="0.3">
      <c r="A22">
        <v>1334.61</v>
      </c>
      <c r="B22">
        <v>2.0738988080118945</v>
      </c>
      <c r="C22">
        <v>33.615000000000002</v>
      </c>
      <c r="D22">
        <v>1</v>
      </c>
    </row>
    <row r="23" spans="1:4" x14ac:dyDescent="0.3">
      <c r="A23">
        <v>1363.08</v>
      </c>
      <c r="B23">
        <v>2.7883704142473689</v>
      </c>
      <c r="C23">
        <v>24.130299999999998</v>
      </c>
      <c r="D23">
        <v>0.35647899999999999</v>
      </c>
    </row>
    <row r="24" spans="1:4" x14ac:dyDescent="0.3">
      <c r="A24">
        <v>1408.89</v>
      </c>
      <c r="B24">
        <v>2.751085125287744</v>
      </c>
      <c r="C24">
        <v>31.762799999999999</v>
      </c>
      <c r="D24">
        <v>1</v>
      </c>
    </row>
    <row r="25" spans="1:4" x14ac:dyDescent="0.3">
      <c r="A25">
        <v>1439.95</v>
      </c>
      <c r="B25">
        <v>3.1081099473579124</v>
      </c>
      <c r="C25">
        <v>19.43</v>
      </c>
      <c r="D25">
        <v>0.93381099999999995</v>
      </c>
    </row>
    <row r="26" spans="1:4" x14ac:dyDescent="0.3">
      <c r="A26">
        <v>1459.01</v>
      </c>
      <c r="B26">
        <v>1.3869624729633141</v>
      </c>
      <c r="C26">
        <v>16.806899999999999</v>
      </c>
      <c r="D26">
        <v>0</v>
      </c>
    </row>
    <row r="27" spans="1:4" x14ac:dyDescent="0.3">
      <c r="A27">
        <v>1476.6</v>
      </c>
      <c r="B27">
        <v>3.5162999179426264</v>
      </c>
      <c r="C27">
        <v>27.636700000000001</v>
      </c>
      <c r="D27">
        <v>0.48996899999999999</v>
      </c>
    </row>
    <row r="28" spans="1:4" x14ac:dyDescent="0.3">
      <c r="A28">
        <v>1497.57</v>
      </c>
      <c r="B28">
        <v>5.9437850058451716</v>
      </c>
      <c r="C28">
        <v>31.4084</v>
      </c>
      <c r="D28">
        <v>0.99427299999999996</v>
      </c>
    </row>
    <row r="29" spans="1:4" x14ac:dyDescent="0.3">
      <c r="A29">
        <v>1529.34</v>
      </c>
      <c r="B29">
        <v>0.5654292074830698</v>
      </c>
      <c r="C29">
        <v>20.226600000000001</v>
      </c>
      <c r="D29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DEDB-ACC3-4C07-893A-92EA75F70C85}">
  <dimension ref="A1:E23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697.49099999999999</v>
      </c>
      <c r="B2">
        <v>0</v>
      </c>
      <c r="C2">
        <v>34.352800000000002</v>
      </c>
      <c r="D2">
        <v>0.87632200000000005</v>
      </c>
      <c r="E2">
        <v>5</v>
      </c>
    </row>
    <row r="3" spans="1:5" x14ac:dyDescent="0.3">
      <c r="A3">
        <v>754.80100000000004</v>
      </c>
      <c r="B3">
        <v>1.4633853047825494</v>
      </c>
      <c r="C3">
        <v>14.800599999999999</v>
      </c>
      <c r="D3">
        <v>0.20152800000000001</v>
      </c>
    </row>
    <row r="4" spans="1:5" x14ac:dyDescent="0.3">
      <c r="A4">
        <v>851</v>
      </c>
      <c r="B4">
        <v>12.918627954312846</v>
      </c>
      <c r="C4">
        <v>12.3908</v>
      </c>
      <c r="D4">
        <v>0.25028400000000001</v>
      </c>
    </row>
    <row r="5" spans="1:5" x14ac:dyDescent="0.3">
      <c r="A5">
        <v>880</v>
      </c>
      <c r="B5">
        <v>2.4148504941556395</v>
      </c>
      <c r="C5">
        <v>11.1454</v>
      </c>
      <c r="D5">
        <v>1</v>
      </c>
    </row>
    <row r="6" spans="1:5" x14ac:dyDescent="0.3">
      <c r="A6">
        <v>918.19399999999996</v>
      </c>
      <c r="B6">
        <v>0.99920810697599449</v>
      </c>
      <c r="C6">
        <v>9.3740699999999997</v>
      </c>
      <c r="D6">
        <v>2.11095E-2</v>
      </c>
    </row>
    <row r="7" spans="1:5" x14ac:dyDescent="0.3">
      <c r="A7">
        <v>958</v>
      </c>
      <c r="B7">
        <v>2.5059214891207544</v>
      </c>
      <c r="C7">
        <v>15.7094</v>
      </c>
      <c r="D7">
        <v>0.99401200000000001</v>
      </c>
    </row>
    <row r="8" spans="1:5" x14ac:dyDescent="0.3">
      <c r="A8">
        <v>1032.5999999999999</v>
      </c>
      <c r="B8">
        <v>0.5422818368147545</v>
      </c>
      <c r="C8">
        <v>14.085000000000001</v>
      </c>
      <c r="D8">
        <v>0.36967499999999998</v>
      </c>
    </row>
    <row r="9" spans="1:5" x14ac:dyDescent="0.3">
      <c r="A9">
        <v>1054.8399999999999</v>
      </c>
      <c r="B9">
        <v>1.7889201125304361</v>
      </c>
      <c r="C9">
        <v>10.7021</v>
      </c>
      <c r="D9">
        <v>0.189579</v>
      </c>
    </row>
    <row r="10" spans="1:5" x14ac:dyDescent="0.3">
      <c r="A10">
        <v>1067.4000000000001</v>
      </c>
      <c r="B10">
        <v>0.98464360868195022</v>
      </c>
      <c r="C10">
        <v>9.7808899999999994</v>
      </c>
      <c r="D10">
        <v>1</v>
      </c>
    </row>
    <row r="11" spans="1:5" x14ac:dyDescent="0.3">
      <c r="A11">
        <v>1086.3399999999999</v>
      </c>
      <c r="B11">
        <v>4.3429051917715773</v>
      </c>
      <c r="C11">
        <v>10.738</v>
      </c>
      <c r="D11">
        <v>5.3247099999999999E-2</v>
      </c>
    </row>
    <row r="12" spans="1:5" x14ac:dyDescent="0.3">
      <c r="A12">
        <v>1182.43</v>
      </c>
      <c r="B12">
        <v>4.8400743713768275</v>
      </c>
      <c r="C12">
        <v>9.4914400000000008</v>
      </c>
      <c r="D12">
        <v>0.33170100000000002</v>
      </c>
    </row>
    <row r="13" spans="1:5" x14ac:dyDescent="0.3">
      <c r="A13">
        <v>1206.33</v>
      </c>
      <c r="B13">
        <v>1.514566130072885</v>
      </c>
      <c r="C13">
        <v>13.99</v>
      </c>
      <c r="D13">
        <v>0.34762100000000001</v>
      </c>
    </row>
    <row r="14" spans="1:5" x14ac:dyDescent="0.3">
      <c r="A14">
        <v>1224.21</v>
      </c>
      <c r="B14">
        <v>2.6926871293030619</v>
      </c>
      <c r="C14">
        <v>12.071199999999999</v>
      </c>
      <c r="D14">
        <v>0.91275200000000001</v>
      </c>
    </row>
    <row r="15" spans="1:5" x14ac:dyDescent="0.3">
      <c r="A15">
        <v>1252.04</v>
      </c>
      <c r="B15">
        <v>2.4777097650826749</v>
      </c>
      <c r="C15">
        <v>31.503</v>
      </c>
      <c r="D15">
        <v>0.37345699999999998</v>
      </c>
    </row>
    <row r="16" spans="1:5" x14ac:dyDescent="0.3">
      <c r="A16">
        <v>1279.58</v>
      </c>
      <c r="B16">
        <v>2.2029978226056079</v>
      </c>
      <c r="C16">
        <v>9.1428600000000007</v>
      </c>
      <c r="D16">
        <v>0.45904800000000001</v>
      </c>
    </row>
    <row r="17" spans="1:4" x14ac:dyDescent="0.3">
      <c r="A17">
        <v>1316.37</v>
      </c>
      <c r="B17">
        <v>5.7440651131616498</v>
      </c>
      <c r="C17">
        <v>8.7329100000000004</v>
      </c>
      <c r="D17">
        <v>0.61563800000000002</v>
      </c>
    </row>
    <row r="18" spans="1:4" x14ac:dyDescent="0.3">
      <c r="A18">
        <v>1325.84</v>
      </c>
      <c r="B18">
        <v>5.0579154157533397</v>
      </c>
      <c r="C18">
        <v>16.660499999999999</v>
      </c>
      <c r="D18">
        <v>0</v>
      </c>
    </row>
    <row r="19" spans="1:4" x14ac:dyDescent="0.3">
      <c r="A19">
        <v>1351.21</v>
      </c>
      <c r="B19">
        <v>6.3073897788736417</v>
      </c>
      <c r="C19">
        <v>12.020899999999999</v>
      </c>
      <c r="D19">
        <v>0.103078</v>
      </c>
    </row>
    <row r="20" spans="1:4" x14ac:dyDescent="0.3">
      <c r="A20">
        <v>1389.76</v>
      </c>
      <c r="B20">
        <v>5.4414322891623605</v>
      </c>
      <c r="C20">
        <v>23.6435</v>
      </c>
      <c r="D20">
        <v>0</v>
      </c>
    </row>
    <row r="21" spans="1:4" x14ac:dyDescent="0.3">
      <c r="A21">
        <v>1430.83</v>
      </c>
      <c r="B21">
        <v>1.5452164567439155</v>
      </c>
      <c r="C21">
        <v>23.4285</v>
      </c>
      <c r="D21">
        <v>1</v>
      </c>
    </row>
    <row r="22" spans="1:4" x14ac:dyDescent="0.3">
      <c r="A22">
        <v>1462.28</v>
      </c>
      <c r="B22">
        <v>0.14264855927708076</v>
      </c>
      <c r="C22">
        <v>8.2180599999999995</v>
      </c>
      <c r="D22">
        <v>1</v>
      </c>
    </row>
    <row r="23" spans="1:4" x14ac:dyDescent="0.3">
      <c r="A23">
        <v>1479.76</v>
      </c>
      <c r="B23">
        <v>1.5772837084921953</v>
      </c>
      <c r="C23">
        <v>10.942600000000001</v>
      </c>
      <c r="D23">
        <v>0.44622299999999998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A1F0-00A3-4C7B-990C-F8B06932C721}">
  <dimension ref="A1:E23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697.49099999999999</v>
      </c>
      <c r="B2">
        <v>0.73957031790254224</v>
      </c>
      <c r="C2">
        <v>25</v>
      </c>
      <c r="D2">
        <v>0.87632200000000005</v>
      </c>
      <c r="E2">
        <v>5</v>
      </c>
    </row>
    <row r="3" spans="1:5" x14ac:dyDescent="0.3">
      <c r="A3">
        <v>755.71500000000003</v>
      </c>
      <c r="B3">
        <v>0.87887534783855892</v>
      </c>
      <c r="C3">
        <v>25</v>
      </c>
      <c r="D3">
        <v>1</v>
      </c>
    </row>
    <row r="4" spans="1:5" x14ac:dyDescent="0.3">
      <c r="A4">
        <v>858</v>
      </c>
      <c r="B4">
        <v>8.8120591835641733</v>
      </c>
      <c r="C4">
        <v>16</v>
      </c>
      <c r="D4">
        <v>0.53775600000000001</v>
      </c>
    </row>
    <row r="5" spans="1:5" x14ac:dyDescent="0.3">
      <c r="A5">
        <v>881</v>
      </c>
      <c r="B5">
        <v>5.3371107619815321</v>
      </c>
      <c r="C5">
        <v>16</v>
      </c>
      <c r="D5">
        <v>0.58718400000000004</v>
      </c>
    </row>
    <row r="6" spans="1:5" x14ac:dyDescent="0.3">
      <c r="A6">
        <v>922.05700000000002</v>
      </c>
      <c r="B6">
        <v>0.55858613646818089</v>
      </c>
      <c r="C6">
        <v>8.0800999999999998</v>
      </c>
      <c r="D6">
        <v>0</v>
      </c>
    </row>
    <row r="7" spans="1:5" x14ac:dyDescent="0.3">
      <c r="A7">
        <v>961</v>
      </c>
      <c r="B7">
        <v>2.1383401605694003</v>
      </c>
      <c r="C7">
        <v>17</v>
      </c>
      <c r="D7">
        <v>0.63656000000000001</v>
      </c>
    </row>
    <row r="8" spans="1:5" x14ac:dyDescent="0.3">
      <c r="A8">
        <v>1018.42</v>
      </c>
      <c r="B8">
        <v>1.081306513221937</v>
      </c>
      <c r="C8">
        <v>16</v>
      </c>
      <c r="D8">
        <v>1</v>
      </c>
    </row>
    <row r="9" spans="1:5" x14ac:dyDescent="0.3">
      <c r="A9">
        <v>1047.1300000000001</v>
      </c>
      <c r="B9">
        <v>0.61494214704431371</v>
      </c>
      <c r="C9">
        <v>35</v>
      </c>
      <c r="D9">
        <v>1</v>
      </c>
    </row>
    <row r="10" spans="1:5" x14ac:dyDescent="0.3">
      <c r="A10">
        <v>1060</v>
      </c>
      <c r="B10">
        <v>2.5055848933801204</v>
      </c>
      <c r="C10">
        <v>16</v>
      </c>
      <c r="D10">
        <v>1</v>
      </c>
    </row>
    <row r="11" spans="1:5" x14ac:dyDescent="0.3">
      <c r="A11">
        <v>1085.1500000000001</v>
      </c>
      <c r="B11">
        <v>1.1975534936831691</v>
      </c>
      <c r="C11">
        <v>9.8425600000000006</v>
      </c>
      <c r="D11">
        <v>0</v>
      </c>
    </row>
    <row r="12" spans="1:5" x14ac:dyDescent="0.3">
      <c r="A12">
        <v>1181.56</v>
      </c>
      <c r="B12">
        <v>1.1551626578991701</v>
      </c>
      <c r="C12">
        <v>21.2195</v>
      </c>
      <c r="D12">
        <v>6.0100800000000003E-2</v>
      </c>
    </row>
    <row r="13" spans="1:5" x14ac:dyDescent="0.3">
      <c r="A13">
        <v>1202.17</v>
      </c>
      <c r="B13">
        <v>1.0350053242200545</v>
      </c>
      <c r="C13">
        <v>17.204599999999999</v>
      </c>
      <c r="D13">
        <v>1</v>
      </c>
    </row>
    <row r="14" spans="1:5" x14ac:dyDescent="0.3">
      <c r="A14">
        <v>1219.56</v>
      </c>
      <c r="B14">
        <v>2.3351247759061549</v>
      </c>
      <c r="C14">
        <v>20.4651</v>
      </c>
      <c r="D14">
        <v>0.909327</v>
      </c>
    </row>
    <row r="15" spans="1:5" x14ac:dyDescent="0.3">
      <c r="A15">
        <v>1270</v>
      </c>
      <c r="B15">
        <v>0.89067418694798528</v>
      </c>
      <c r="C15">
        <v>25</v>
      </c>
      <c r="D15">
        <v>0</v>
      </c>
    </row>
    <row r="16" spans="1:5" x14ac:dyDescent="0.3">
      <c r="A16">
        <v>1280.93</v>
      </c>
      <c r="B16">
        <v>1.2207783848952503</v>
      </c>
      <c r="C16">
        <v>26.421399999999998</v>
      </c>
      <c r="D16">
        <v>0</v>
      </c>
    </row>
    <row r="17" spans="1:4" x14ac:dyDescent="0.3">
      <c r="A17">
        <v>1316.6</v>
      </c>
      <c r="B17">
        <v>3.0737461814278242</v>
      </c>
      <c r="C17">
        <v>14.6425</v>
      </c>
      <c r="D17">
        <v>6.2615199999999996E-2</v>
      </c>
    </row>
    <row r="18" spans="1:4" x14ac:dyDescent="0.3">
      <c r="A18">
        <v>1325.88</v>
      </c>
      <c r="B18">
        <v>2.3069337361073625</v>
      </c>
      <c r="C18">
        <v>19.516100000000002</v>
      </c>
      <c r="D18">
        <v>5.96842E-2</v>
      </c>
    </row>
    <row r="19" spans="1:4" x14ac:dyDescent="0.3">
      <c r="A19">
        <v>1358.73</v>
      </c>
      <c r="B19">
        <v>1.9918192254953166</v>
      </c>
      <c r="C19">
        <v>34.973599999999998</v>
      </c>
      <c r="D19">
        <v>0</v>
      </c>
    </row>
    <row r="20" spans="1:4" x14ac:dyDescent="0.3">
      <c r="A20">
        <v>1403.27</v>
      </c>
      <c r="B20">
        <v>4.9322327898019047</v>
      </c>
      <c r="C20">
        <v>37.178400000000003</v>
      </c>
      <c r="D20">
        <v>0</v>
      </c>
    </row>
    <row r="21" spans="1:4" x14ac:dyDescent="0.3">
      <c r="A21">
        <v>1445.26</v>
      </c>
      <c r="B21">
        <v>2.8502564605150726</v>
      </c>
      <c r="C21">
        <v>19.8384</v>
      </c>
      <c r="D21">
        <v>0.98914100000000005</v>
      </c>
    </row>
    <row r="22" spans="1:4" x14ac:dyDescent="0.3">
      <c r="A22">
        <v>1460.15</v>
      </c>
      <c r="B22">
        <v>2.1000942991963574</v>
      </c>
      <c r="C22">
        <v>11.6669</v>
      </c>
      <c r="D22">
        <v>1</v>
      </c>
    </row>
    <row r="23" spans="1:4" x14ac:dyDescent="0.3">
      <c r="A23">
        <v>1472.79</v>
      </c>
      <c r="B23">
        <v>0.61780973940409478</v>
      </c>
      <c r="C23">
        <v>7.1486000000000001</v>
      </c>
      <c r="D23">
        <v>0.94716500000000003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EA8E5-83FB-461D-8F70-3FF066EA129B}">
  <dimension ref="A1:AH44"/>
  <sheetViews>
    <sheetView workbookViewId="0">
      <selection activeCell="C2" sqref="C2:C34"/>
    </sheetView>
  </sheetViews>
  <sheetFormatPr defaultRowHeight="14.4" x14ac:dyDescent="0.3"/>
  <cols>
    <col min="5" max="5" width="18" bestFit="1" customWidth="1"/>
    <col min="6" max="6" width="13" bestFit="1" customWidth="1"/>
    <col min="7" max="7" width="12.21875" bestFit="1" customWidth="1"/>
    <col min="12" max="12" width="13" bestFit="1" customWidth="1"/>
    <col min="13" max="13" width="12.21875" bestFit="1" customWidth="1"/>
  </cols>
  <sheetData>
    <row r="1" spans="1:32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32" x14ac:dyDescent="0.3">
      <c r="A2">
        <v>1631</v>
      </c>
      <c r="B2">
        <v>2.4535145795913431</v>
      </c>
      <c r="C2">
        <f>'Collagen H'!C2</f>
        <v>32</v>
      </c>
      <c r="D2">
        <v>1</v>
      </c>
      <c r="E2">
        <v>1</v>
      </c>
    </row>
    <row r="3" spans="1:32" x14ac:dyDescent="0.3">
      <c r="A3">
        <v>1639</v>
      </c>
      <c r="B3">
        <v>4.5144668264480714</v>
      </c>
      <c r="C3">
        <f>'Collagen H'!C3</f>
        <v>18</v>
      </c>
      <c r="D3">
        <v>1</v>
      </c>
      <c r="M3" s="1"/>
    </row>
    <row r="4" spans="1:32" x14ac:dyDescent="0.3">
      <c r="A4" s="1">
        <v>1647</v>
      </c>
      <c r="B4">
        <v>5.2995914919173011</v>
      </c>
      <c r="C4">
        <f>'Collagen H'!C4</f>
        <v>18</v>
      </c>
      <c r="D4">
        <v>1</v>
      </c>
      <c r="M4" s="1"/>
    </row>
    <row r="5" spans="1:32" x14ac:dyDescent="0.3">
      <c r="A5" s="1">
        <v>1655</v>
      </c>
      <c r="B5">
        <v>7.3801718554107598</v>
      </c>
      <c r="C5">
        <f>'Collagen H'!C5</f>
        <v>18</v>
      </c>
      <c r="D5">
        <v>1</v>
      </c>
      <c r="M5" s="1"/>
    </row>
    <row r="6" spans="1:32" x14ac:dyDescent="0.3">
      <c r="A6" s="1">
        <v>1667</v>
      </c>
      <c r="B6">
        <v>7.1838906890434533</v>
      </c>
      <c r="C6">
        <f>'Collagen H'!C6</f>
        <v>18</v>
      </c>
      <c r="D6">
        <v>1</v>
      </c>
      <c r="M6" s="1"/>
    </row>
    <row r="7" spans="1:32" x14ac:dyDescent="0.3">
      <c r="A7" s="1">
        <v>1676</v>
      </c>
      <c r="B7">
        <v>4.9070291591826862</v>
      </c>
      <c r="C7">
        <f>'Collagen H'!C7</f>
        <v>18</v>
      </c>
      <c r="D7">
        <v>1</v>
      </c>
      <c r="M7" s="1"/>
    </row>
    <row r="8" spans="1:32" x14ac:dyDescent="0.3">
      <c r="A8" s="1">
        <v>1686</v>
      </c>
      <c r="B8">
        <v>4.5144668264480714</v>
      </c>
      <c r="C8">
        <f>'Collagen H'!C8</f>
        <v>18</v>
      </c>
      <c r="D8">
        <v>1</v>
      </c>
      <c r="M8" s="1"/>
    </row>
    <row r="9" spans="1:32" x14ac:dyDescent="0.3">
      <c r="A9" s="1">
        <v>1691</v>
      </c>
      <c r="B9">
        <v>4.0041357938930711</v>
      </c>
      <c r="C9">
        <f>'Collagen H'!C9</f>
        <v>18</v>
      </c>
      <c r="D9">
        <v>1</v>
      </c>
      <c r="M9" s="1"/>
    </row>
    <row r="10" spans="1:32" x14ac:dyDescent="0.3">
      <c r="A10" s="1">
        <v>1699</v>
      </c>
      <c r="B10">
        <v>1.4524806311180753</v>
      </c>
      <c r="C10">
        <f>'Collagen H'!C10</f>
        <v>18</v>
      </c>
      <c r="D10">
        <v>1</v>
      </c>
      <c r="M10" s="1"/>
    </row>
    <row r="11" spans="1:32" x14ac:dyDescent="0.3">
      <c r="A11" s="1">
        <f>A3-328-(A3-1634)</f>
        <v>1306</v>
      </c>
      <c r="B11" s="2">
        <f>B3*0.55</f>
        <v>2.4829567545464393</v>
      </c>
      <c r="C11">
        <f>'Collagen H'!C11</f>
        <v>16</v>
      </c>
      <c r="D11">
        <v>1</v>
      </c>
      <c r="F11" s="1"/>
      <c r="G11" s="2"/>
      <c r="M11" s="1"/>
      <c r="N11" s="2"/>
      <c r="T11" s="2"/>
      <c r="Z11" s="2"/>
      <c r="AF11" s="2"/>
    </row>
    <row r="12" spans="1:32" x14ac:dyDescent="0.3">
      <c r="A12" s="1">
        <f>A4-358-(A4-1644)</f>
        <v>1286</v>
      </c>
      <c r="B12" s="2">
        <f t="shared" ref="B12:B18" si="0">B4*0.55</f>
        <v>2.9147753205545159</v>
      </c>
      <c r="C12">
        <f>'Collagen H'!C12</f>
        <v>16</v>
      </c>
      <c r="D12">
        <v>1</v>
      </c>
      <c r="F12" s="1"/>
      <c r="G12" s="2"/>
      <c r="M12" s="1"/>
      <c r="N12" s="2"/>
      <c r="T12" s="2"/>
      <c r="Z12" s="2"/>
      <c r="AF12" s="2"/>
    </row>
    <row r="13" spans="1:32" x14ac:dyDescent="0.3">
      <c r="A13" s="1">
        <f>A5-388-(A5-1657)</f>
        <v>1269</v>
      </c>
      <c r="B13" s="2">
        <f t="shared" si="0"/>
        <v>4.0590945204759183</v>
      </c>
      <c r="C13">
        <f>'Collagen H'!C13</f>
        <v>16</v>
      </c>
      <c r="D13">
        <v>1</v>
      </c>
      <c r="F13" s="1"/>
      <c r="G13" s="2"/>
      <c r="M13" s="1"/>
      <c r="N13" s="2"/>
      <c r="T13" s="2"/>
      <c r="Z13" s="2"/>
      <c r="AF13" s="2"/>
    </row>
    <row r="14" spans="1:32" x14ac:dyDescent="0.3">
      <c r="A14" s="1">
        <f>A6-410-(A6-1668)</f>
        <v>1258</v>
      </c>
      <c r="B14" s="2">
        <f t="shared" si="0"/>
        <v>3.9511398789738998</v>
      </c>
      <c r="C14">
        <f>'Collagen H'!C14</f>
        <v>16</v>
      </c>
      <c r="D14">
        <v>1</v>
      </c>
      <c r="F14" s="1"/>
      <c r="G14" s="2"/>
      <c r="M14" s="1"/>
      <c r="N14" s="2"/>
      <c r="T14" s="2"/>
      <c r="Z14" s="2"/>
      <c r="AF14" s="2"/>
    </row>
    <row r="15" spans="1:32" x14ac:dyDescent="0.3">
      <c r="A15" s="1">
        <f>A7-430-(A7-1677)</f>
        <v>1247</v>
      </c>
      <c r="B15" s="2">
        <f t="shared" si="0"/>
        <v>2.6988660375504776</v>
      </c>
      <c r="C15">
        <f>'Collagen H'!C15</f>
        <v>16</v>
      </c>
      <c r="D15">
        <v>1</v>
      </c>
      <c r="F15" s="1"/>
      <c r="G15" s="2"/>
      <c r="M15" s="1"/>
      <c r="N15" s="2"/>
      <c r="T15" s="2"/>
      <c r="Z15" s="2"/>
      <c r="AF15" s="2"/>
    </row>
    <row r="16" spans="1:32" x14ac:dyDescent="0.3">
      <c r="A16" s="1">
        <f>A8-449-(A8-1685)</f>
        <v>1236</v>
      </c>
      <c r="B16" s="2">
        <f t="shared" si="0"/>
        <v>2.4829567545464393</v>
      </c>
      <c r="C16">
        <f>'Collagen H'!C16</f>
        <v>16</v>
      </c>
      <c r="D16">
        <v>1</v>
      </c>
      <c r="F16" s="1"/>
      <c r="G16" s="2"/>
      <c r="M16" s="1"/>
      <c r="N16" s="2"/>
      <c r="T16" s="2"/>
      <c r="Z16" s="2"/>
      <c r="AF16" s="2"/>
    </row>
    <row r="17" spans="1:34" x14ac:dyDescent="0.3">
      <c r="A17" s="1">
        <f>A9-465-(A9-1693)</f>
        <v>1228</v>
      </c>
      <c r="B17" s="2">
        <f t="shared" si="0"/>
        <v>2.2022746866411893</v>
      </c>
      <c r="C17">
        <f>'Collagen H'!C17</f>
        <v>16</v>
      </c>
      <c r="D17">
        <v>1</v>
      </c>
      <c r="F17" s="1"/>
      <c r="G17" s="2"/>
      <c r="M17" s="1"/>
      <c r="N17" s="2"/>
      <c r="T17" s="2"/>
      <c r="Z17" s="2"/>
      <c r="AF17" s="2"/>
    </row>
    <row r="18" spans="1:34" x14ac:dyDescent="0.3">
      <c r="A18" s="1">
        <f>A10-485-(A10-1703)</f>
        <v>1218</v>
      </c>
      <c r="B18" s="2">
        <f t="shared" si="0"/>
        <v>0.79886434711494148</v>
      </c>
      <c r="C18">
        <f>'Collagen H'!C18</f>
        <v>16</v>
      </c>
      <c r="D18">
        <v>1</v>
      </c>
      <c r="F18" s="1"/>
      <c r="G18" s="2"/>
      <c r="M18" s="1"/>
      <c r="N18" s="2"/>
      <c r="T18" s="2"/>
      <c r="Z18" s="2"/>
      <c r="AF18" s="2"/>
    </row>
    <row r="19" spans="1:34" x14ac:dyDescent="0.3">
      <c r="A19">
        <f>A3-711</f>
        <v>928</v>
      </c>
      <c r="B19" s="1">
        <f>B3*0.35</f>
        <v>1.580063389256825</v>
      </c>
      <c r="C19">
        <f>'Collagen H'!C19</f>
        <v>12</v>
      </c>
      <c r="D19" s="1">
        <v>1</v>
      </c>
      <c r="G19" s="1"/>
      <c r="I19" s="1"/>
      <c r="J19" s="1"/>
      <c r="L19" s="1"/>
      <c r="M19" s="1"/>
      <c r="N19" s="1"/>
      <c r="P19" s="1"/>
      <c r="T19" s="1"/>
      <c r="V19" s="1"/>
      <c r="Z19" s="1"/>
      <c r="AB19" s="1"/>
      <c r="AF19" s="1"/>
      <c r="AH19" s="1"/>
    </row>
    <row r="20" spans="1:34" x14ac:dyDescent="0.3">
      <c r="A20">
        <f>A4-708</f>
        <v>939</v>
      </c>
      <c r="B20" s="1">
        <f t="shared" ref="B20:B26" si="1">B4*0.35</f>
        <v>1.8548570221710552</v>
      </c>
      <c r="C20">
        <f>'Collagen H'!C20</f>
        <v>12</v>
      </c>
      <c r="D20" s="1">
        <v>1</v>
      </c>
      <c r="G20" s="1"/>
      <c r="I20" s="1"/>
      <c r="J20" s="1"/>
      <c r="M20" s="1"/>
      <c r="N20" s="1"/>
      <c r="P20" s="1"/>
      <c r="T20" s="1"/>
      <c r="V20" s="1"/>
      <c r="Z20" s="1"/>
      <c r="AB20" s="1"/>
      <c r="AF20" s="1"/>
      <c r="AH20" s="1"/>
    </row>
    <row r="21" spans="1:34" x14ac:dyDescent="0.3">
      <c r="A21">
        <f>A5-716</f>
        <v>939</v>
      </c>
      <c r="B21" s="1">
        <f t="shared" si="1"/>
        <v>2.5830601493937659</v>
      </c>
      <c r="C21">
        <f>'Collagen H'!C21</f>
        <v>12</v>
      </c>
      <c r="D21" s="1">
        <v>1</v>
      </c>
      <c r="G21" s="1"/>
      <c r="I21" s="1"/>
      <c r="J21" s="1"/>
      <c r="M21" s="1"/>
      <c r="N21" s="1"/>
      <c r="P21" s="1"/>
      <c r="T21" s="1"/>
      <c r="V21" s="1"/>
      <c r="Z21" s="1"/>
      <c r="AB21" s="1"/>
      <c r="AF21" s="1"/>
      <c r="AH21" s="1"/>
    </row>
    <row r="22" spans="1:34" x14ac:dyDescent="0.3">
      <c r="A22">
        <f>A6-720</f>
        <v>947</v>
      </c>
      <c r="B22" s="1">
        <f t="shared" si="1"/>
        <v>2.5143617411652084</v>
      </c>
      <c r="C22">
        <f>'Collagen H'!C22</f>
        <v>12</v>
      </c>
      <c r="D22" s="1">
        <v>1</v>
      </c>
      <c r="G22" s="1"/>
      <c r="I22" s="1"/>
      <c r="J22" s="1"/>
      <c r="M22" s="1"/>
      <c r="N22" s="1"/>
      <c r="P22" s="1"/>
      <c r="T22" s="1"/>
      <c r="V22" s="1"/>
      <c r="Z22" s="1"/>
      <c r="AB22" s="1"/>
      <c r="AF22" s="1"/>
      <c r="AH22" s="1"/>
    </row>
    <row r="23" spans="1:34" x14ac:dyDescent="0.3">
      <c r="A23">
        <f>A7-705</f>
        <v>971</v>
      </c>
      <c r="B23" s="1">
        <f t="shared" si="1"/>
        <v>1.7174602057139401</v>
      </c>
      <c r="C23">
        <f>'Collagen H'!C23</f>
        <v>12</v>
      </c>
      <c r="D23" s="1">
        <v>1</v>
      </c>
      <c r="G23" s="1"/>
      <c r="I23" s="1"/>
      <c r="J23" s="1"/>
      <c r="N23" s="1"/>
      <c r="P23" s="1"/>
      <c r="T23" s="1"/>
      <c r="V23" s="1"/>
      <c r="Z23" s="1"/>
      <c r="AB23" s="1"/>
      <c r="AF23" s="1"/>
      <c r="AH23" s="1"/>
    </row>
    <row r="24" spans="1:34" x14ac:dyDescent="0.3">
      <c r="A24">
        <f>A8-703</f>
        <v>983</v>
      </c>
      <c r="B24" s="1">
        <f t="shared" si="1"/>
        <v>1.580063389256825</v>
      </c>
      <c r="C24">
        <f>'Collagen H'!C24</f>
        <v>12</v>
      </c>
      <c r="D24" s="1">
        <v>1</v>
      </c>
      <c r="G24" s="1"/>
      <c r="I24" s="1"/>
      <c r="J24" s="1"/>
      <c r="M24" s="1"/>
      <c r="N24" s="1"/>
      <c r="P24" s="1"/>
      <c r="T24" s="1"/>
      <c r="V24" s="1"/>
      <c r="Z24" s="1"/>
      <c r="AB24" s="1"/>
      <c r="AF24" s="1"/>
      <c r="AH24" s="1"/>
    </row>
    <row r="25" spans="1:34" x14ac:dyDescent="0.3">
      <c r="A25">
        <f>A9-697</f>
        <v>994</v>
      </c>
      <c r="B25" s="1">
        <f t="shared" si="1"/>
        <v>1.4014475278625749</v>
      </c>
      <c r="C25">
        <f>'Collagen H'!C25</f>
        <v>12</v>
      </c>
      <c r="D25" s="1">
        <v>1</v>
      </c>
      <c r="G25" s="1"/>
      <c r="I25" s="1"/>
      <c r="J25" s="1"/>
      <c r="M25" s="1"/>
      <c r="N25" s="1"/>
      <c r="P25" s="1"/>
      <c r="T25" s="1"/>
      <c r="V25" s="1"/>
      <c r="Z25" s="1"/>
      <c r="AB25" s="1"/>
      <c r="AF25" s="1"/>
      <c r="AH25" s="1"/>
    </row>
    <row r="26" spans="1:34" x14ac:dyDescent="0.3">
      <c r="A26">
        <f>A10-696</f>
        <v>1003</v>
      </c>
      <c r="B26" s="1">
        <f t="shared" si="1"/>
        <v>0.50836822089132638</v>
      </c>
      <c r="C26">
        <f>'Collagen H'!C26</f>
        <v>12</v>
      </c>
      <c r="D26" s="1">
        <v>1</v>
      </c>
      <c r="G26" s="1"/>
      <c r="I26" s="1"/>
      <c r="J26" s="1"/>
      <c r="M26" s="1"/>
      <c r="N26" s="1"/>
      <c r="P26" s="1"/>
      <c r="T26" s="1"/>
      <c r="V26" s="1"/>
      <c r="Z26" s="1"/>
      <c r="AB26" s="1"/>
      <c r="AF26" s="1"/>
      <c r="AH26" s="1"/>
    </row>
    <row r="27" spans="1:34" x14ac:dyDescent="0.3">
      <c r="A27">
        <v>535</v>
      </c>
      <c r="B27">
        <f>B3/15</f>
        <v>0.30096445509653807</v>
      </c>
      <c r="C27">
        <f>'Collagen H'!C27</f>
        <v>12</v>
      </c>
      <c r="D27" s="1">
        <v>1</v>
      </c>
      <c r="I27" s="1"/>
      <c r="J27" s="1"/>
      <c r="M27" s="1"/>
      <c r="P27" s="1"/>
      <c r="V27" s="1"/>
      <c r="AB27" s="1"/>
      <c r="AH27" s="1"/>
    </row>
    <row r="28" spans="1:34" x14ac:dyDescent="0.3">
      <c r="A28">
        <v>544</v>
      </c>
      <c r="B28">
        <f t="shared" ref="B28:B34" si="2">B4/15</f>
        <v>0.35330609946115338</v>
      </c>
      <c r="C28">
        <f>'Collagen H'!C28</f>
        <v>12</v>
      </c>
      <c r="D28" s="1">
        <v>1</v>
      </c>
      <c r="I28" s="1"/>
      <c r="J28" s="1"/>
      <c r="P28" s="1"/>
      <c r="V28" s="1"/>
      <c r="AB28" s="1"/>
      <c r="AH28" s="1"/>
    </row>
    <row r="29" spans="1:34" x14ac:dyDescent="0.3">
      <c r="A29">
        <v>565</v>
      </c>
      <c r="B29">
        <f t="shared" si="2"/>
        <v>0.49201145702738397</v>
      </c>
      <c r="C29">
        <f>'Collagen H'!C29</f>
        <v>12</v>
      </c>
      <c r="D29" s="1">
        <v>1</v>
      </c>
      <c r="I29" s="1"/>
      <c r="J29" s="1"/>
      <c r="M29" s="1"/>
      <c r="P29" s="1"/>
      <c r="V29" s="1"/>
      <c r="AB29" s="1"/>
      <c r="AH29" s="1"/>
    </row>
    <row r="30" spans="1:34" x14ac:dyDescent="0.3">
      <c r="A30">
        <v>572</v>
      </c>
      <c r="B30">
        <f t="shared" si="2"/>
        <v>0.47892604593623023</v>
      </c>
      <c r="C30">
        <f>'Collagen H'!C30</f>
        <v>12</v>
      </c>
      <c r="D30" s="1">
        <v>1</v>
      </c>
      <c r="I30" s="1"/>
      <c r="J30" s="1"/>
      <c r="P30" s="1"/>
      <c r="V30" s="1"/>
      <c r="AB30" s="1"/>
      <c r="AH30" s="1"/>
    </row>
    <row r="31" spans="1:34" x14ac:dyDescent="0.3">
      <c r="A31">
        <v>585</v>
      </c>
      <c r="B31">
        <f t="shared" si="2"/>
        <v>0.32713527727884573</v>
      </c>
      <c r="C31">
        <f>'Collagen H'!C31</f>
        <v>12</v>
      </c>
      <c r="D31" s="1">
        <v>1</v>
      </c>
      <c r="I31" s="1"/>
      <c r="J31" s="1"/>
      <c r="P31" s="1"/>
      <c r="V31" s="1"/>
      <c r="AB31" s="1"/>
      <c r="AH31" s="1"/>
    </row>
    <row r="32" spans="1:34" x14ac:dyDescent="0.3">
      <c r="A32">
        <v>597</v>
      </c>
      <c r="B32">
        <f t="shared" si="2"/>
        <v>0.30096445509653807</v>
      </c>
      <c r="C32">
        <f>'Collagen H'!C32</f>
        <v>12</v>
      </c>
      <c r="D32" s="1">
        <v>1</v>
      </c>
      <c r="I32" s="1"/>
      <c r="J32" s="1"/>
      <c r="P32" s="1"/>
      <c r="V32" s="1"/>
      <c r="AB32" s="1"/>
      <c r="AH32" s="1"/>
    </row>
    <row r="33" spans="1:34" x14ac:dyDescent="0.3">
      <c r="A33">
        <v>612</v>
      </c>
      <c r="B33">
        <f t="shared" si="2"/>
        <v>0.26694238625953809</v>
      </c>
      <c r="C33">
        <f>'Collagen H'!C33</f>
        <v>12</v>
      </c>
      <c r="D33" s="1">
        <v>1</v>
      </c>
      <c r="I33" s="1"/>
      <c r="J33" s="1"/>
      <c r="P33" s="1"/>
      <c r="V33" s="1"/>
      <c r="AB33" s="1"/>
      <c r="AH33" s="1"/>
    </row>
    <row r="34" spans="1:34" x14ac:dyDescent="0.3">
      <c r="A34">
        <v>618</v>
      </c>
      <c r="B34">
        <f t="shared" si="2"/>
        <v>9.6832042074538355E-2</v>
      </c>
      <c r="C34">
        <f>'Collagen H'!C34</f>
        <v>12</v>
      </c>
      <c r="D34" s="1">
        <v>1</v>
      </c>
      <c r="I34" s="1"/>
      <c r="J34" s="1"/>
      <c r="P34" s="1"/>
      <c r="V34" s="1"/>
      <c r="AB34" s="1"/>
      <c r="AH34" s="1"/>
    </row>
    <row r="35" spans="1:34" x14ac:dyDescent="0.3">
      <c r="A35">
        <f>'Collagen H'!A35</f>
        <v>1440</v>
      </c>
      <c r="B35">
        <v>7.6058951967331634</v>
      </c>
      <c r="C35">
        <f>'Collagen H'!C35*1.1</f>
        <v>27.500000000000004</v>
      </c>
      <c r="D35">
        <f>'Collagen H'!D35</f>
        <v>0.8</v>
      </c>
      <c r="I35" s="1"/>
      <c r="J35" s="1"/>
      <c r="P35" s="1"/>
      <c r="V35" s="1"/>
      <c r="AB35" s="1"/>
      <c r="AH35" s="1"/>
    </row>
    <row r="36" spans="1:34" x14ac:dyDescent="0.3">
      <c r="A36">
        <f>'Collagen H'!A36</f>
        <v>1456</v>
      </c>
      <c r="B36">
        <v>5.3977320751009543</v>
      </c>
      <c r="C36">
        <f>'Collagen H'!C36</f>
        <v>22</v>
      </c>
      <c r="D36">
        <f>'Collagen H'!D36</f>
        <v>0.8</v>
      </c>
      <c r="I36" s="1"/>
      <c r="J36" s="1"/>
      <c r="P36" s="1"/>
      <c r="V36" s="1"/>
      <c r="AB36" s="1"/>
      <c r="AH36" s="1"/>
    </row>
    <row r="37" spans="1:34" x14ac:dyDescent="0.3">
      <c r="A37">
        <f>'Collagen H'!A37</f>
        <v>1472</v>
      </c>
      <c r="B37">
        <v>1.7174602057139401</v>
      </c>
      <c r="C37">
        <f>'Collagen H'!C37</f>
        <v>25</v>
      </c>
      <c r="D37">
        <f>'Collagen H'!D37</f>
        <v>0.8</v>
      </c>
      <c r="F37" s="1"/>
      <c r="G37" s="2"/>
      <c r="H37" s="1"/>
      <c r="I37" s="1"/>
      <c r="J37" s="1"/>
      <c r="M37" s="1"/>
      <c r="N37" s="2"/>
      <c r="O37" s="1"/>
      <c r="P37" s="1"/>
      <c r="S37" s="1"/>
      <c r="T37" s="2"/>
      <c r="U37" s="1"/>
      <c r="V37" s="1"/>
      <c r="Y37" s="1"/>
      <c r="Z37" s="2"/>
      <c r="AA37" s="1"/>
      <c r="AB37" s="1"/>
      <c r="AE37" s="1"/>
      <c r="AF37" s="2"/>
      <c r="AG37" s="1"/>
      <c r="AH37" s="1"/>
    </row>
    <row r="38" spans="1:34" x14ac:dyDescent="0.3">
      <c r="A38">
        <f>'Collagen H'!A38</f>
        <v>1295</v>
      </c>
      <c r="B38">
        <v>1.423038456162979</v>
      </c>
      <c r="C38">
        <f>'Collagen H'!C38*1.1</f>
        <v>23.1</v>
      </c>
      <c r="D38">
        <f>'Collagen H'!D38</f>
        <v>0.5</v>
      </c>
      <c r="G38" s="1"/>
      <c r="H38" s="1"/>
      <c r="I38" s="1"/>
      <c r="J38" s="1"/>
      <c r="N38" s="1"/>
      <c r="O38" s="1"/>
      <c r="P38" s="1"/>
      <c r="U38" s="1"/>
      <c r="V38" s="1"/>
      <c r="AA38" s="1"/>
      <c r="AB38" s="1"/>
      <c r="AG38" s="1"/>
      <c r="AH38" s="1"/>
    </row>
    <row r="39" spans="1:34" x14ac:dyDescent="0.3">
      <c r="A39">
        <f>'Collagen H'!A39</f>
        <v>1048</v>
      </c>
      <c r="B39">
        <f>'Collagen H'!B39*0.95</f>
        <v>0.20449300461200531</v>
      </c>
      <c r="C39">
        <f>'Collagen H'!C39</f>
        <v>12</v>
      </c>
      <c r="D39">
        <f>'Collagen H'!D39</f>
        <v>0.9</v>
      </c>
      <c r="I39" s="1"/>
    </row>
    <row r="40" spans="1:34" x14ac:dyDescent="0.3">
      <c r="A40">
        <f>'Collagen H'!A40</f>
        <v>1065</v>
      </c>
      <c r="B40">
        <f>'Collagen H'!B40*1.1</f>
        <v>0.94712549504507737</v>
      </c>
      <c r="C40">
        <f>'Collagen H'!C40</f>
        <v>16</v>
      </c>
      <c r="D40">
        <f>'Collagen H'!D40</f>
        <v>0.7</v>
      </c>
      <c r="H40" s="1"/>
      <c r="I40" s="1"/>
    </row>
    <row r="41" spans="1:34" x14ac:dyDescent="0.3">
      <c r="A41">
        <f>'Collagen H'!A41</f>
        <v>1085</v>
      </c>
      <c r="B41">
        <f>'Collagen H'!B41*0.9</f>
        <v>0.96865107447791998</v>
      </c>
      <c r="C41">
        <f>'Collagen H'!C41</f>
        <v>25</v>
      </c>
      <c r="D41">
        <f>'Collagen H'!D41</f>
        <v>1</v>
      </c>
      <c r="H41" s="1"/>
      <c r="I41" s="1"/>
    </row>
    <row r="42" spans="1:34" x14ac:dyDescent="0.3">
      <c r="A42">
        <f>'Collagen H'!A42</f>
        <v>1100</v>
      </c>
      <c r="B42">
        <f>'Collagen H'!B42*1.1</f>
        <v>1.6574696163288853</v>
      </c>
      <c r="C42">
        <f>'Collagen H'!C42</f>
        <v>22</v>
      </c>
      <c r="D42">
        <f>'Collagen H'!D42</f>
        <v>0.9</v>
      </c>
      <c r="H42" s="1"/>
      <c r="I42" s="1"/>
    </row>
    <row r="43" spans="1:34" x14ac:dyDescent="0.3">
      <c r="A43">
        <f>'Collagen H'!A43</f>
        <v>1125</v>
      </c>
      <c r="B43">
        <f>'Collagen H'!B43*0.98</f>
        <v>0.84380271376743243</v>
      </c>
      <c r="C43">
        <f>'Collagen H'!C43</f>
        <v>10</v>
      </c>
      <c r="D43">
        <f>'Collagen H'!D43</f>
        <v>0.5</v>
      </c>
      <c r="H43" s="1"/>
      <c r="I43" s="1"/>
    </row>
    <row r="44" spans="1:34" x14ac:dyDescent="0.3">
      <c r="A44">
        <f>'Collagen H'!A44</f>
        <v>960</v>
      </c>
      <c r="B44">
        <f>'Collagen H'!B44*0.97</f>
        <v>1.35718778324073</v>
      </c>
      <c r="C44">
        <f>'Collagen H'!C44</f>
        <v>15</v>
      </c>
      <c r="D44">
        <f>'Collagen H'!D44</f>
        <v>0.8</v>
      </c>
      <c r="H44" s="1"/>
      <c r="I44" s="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EB670-1748-4981-8346-9E3381D5C4F3}">
  <dimension ref="A1:E34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487.34100000000001</v>
      </c>
      <c r="B2">
        <v>1.0982059387931786</v>
      </c>
      <c r="C2">
        <v>19.237300000000001</v>
      </c>
      <c r="D2">
        <v>0.28643600000000002</v>
      </c>
      <c r="E2">
        <v>1</v>
      </c>
    </row>
    <row r="3" spans="1:5" x14ac:dyDescent="0.3">
      <c r="A3">
        <v>533.93899999999996</v>
      </c>
      <c r="B3">
        <v>4.4417258216203201</v>
      </c>
      <c r="C3">
        <v>11.040800000000001</v>
      </c>
      <c r="D3">
        <v>0.33399400000000001</v>
      </c>
    </row>
    <row r="4" spans="1:5" x14ac:dyDescent="0.3">
      <c r="A4">
        <v>553.73500000000001</v>
      </c>
      <c r="B4">
        <v>2.6067223919287699</v>
      </c>
      <c r="C4">
        <v>9.2474600000000002</v>
      </c>
      <c r="D4">
        <v>0.51097400000000004</v>
      </c>
    </row>
    <row r="5" spans="1:5" x14ac:dyDescent="0.3">
      <c r="A5">
        <v>672.60599999999999</v>
      </c>
      <c r="B5">
        <v>1.4123226135896083</v>
      </c>
      <c r="C5">
        <v>12.4032</v>
      </c>
      <c r="D5">
        <v>0.192075</v>
      </c>
    </row>
    <row r="6" spans="1:5" x14ac:dyDescent="0.3">
      <c r="A6">
        <v>707.298</v>
      </c>
      <c r="B6">
        <v>2.2082666029665288</v>
      </c>
      <c r="C6">
        <v>8.4092699999999994</v>
      </c>
      <c r="D6">
        <v>0.45642100000000002</v>
      </c>
    </row>
    <row r="7" spans="1:5" x14ac:dyDescent="0.3">
      <c r="A7">
        <v>746.43799999999999</v>
      </c>
      <c r="B7">
        <v>1.610928991339448</v>
      </c>
      <c r="C7">
        <v>9.1127199999999995</v>
      </c>
      <c r="D7">
        <v>0.588646</v>
      </c>
    </row>
    <row r="8" spans="1:5" x14ac:dyDescent="0.3">
      <c r="A8">
        <v>766.22900000000004</v>
      </c>
      <c r="B8">
        <v>2.0078733646142561</v>
      </c>
      <c r="C8">
        <v>8.5632000000000001</v>
      </c>
      <c r="D8">
        <v>0.57342000000000004</v>
      </c>
    </row>
    <row r="9" spans="1:5" x14ac:dyDescent="0.3">
      <c r="A9">
        <v>798.54300000000001</v>
      </c>
      <c r="B9">
        <v>0.49052854881842411</v>
      </c>
      <c r="C9">
        <v>7.6801700000000004</v>
      </c>
      <c r="D9">
        <v>1</v>
      </c>
    </row>
    <row r="10" spans="1:5" x14ac:dyDescent="0.3">
      <c r="A10">
        <v>822.65899999999999</v>
      </c>
      <c r="B10">
        <v>3.1152007677079956</v>
      </c>
      <c r="C10">
        <v>9.5482499999999995</v>
      </c>
      <c r="D10">
        <v>0.57836500000000002</v>
      </c>
    </row>
    <row r="11" spans="1:5" x14ac:dyDescent="0.3">
      <c r="A11">
        <v>849.81899999999996</v>
      </c>
      <c r="B11">
        <v>3.3544988346314168</v>
      </c>
      <c r="C11">
        <v>7.9106500000000004</v>
      </c>
      <c r="D11">
        <v>0.59675500000000004</v>
      </c>
    </row>
    <row r="12" spans="1:5" x14ac:dyDescent="0.3">
      <c r="A12">
        <v>870.52200000000005</v>
      </c>
      <c r="B12">
        <v>2.2501306987013905</v>
      </c>
      <c r="C12">
        <v>11.553900000000001</v>
      </c>
      <c r="D12">
        <v>0.51612199999999997</v>
      </c>
    </row>
    <row r="13" spans="1:5" x14ac:dyDescent="0.3">
      <c r="A13">
        <v>920.37099999999998</v>
      </c>
      <c r="B13">
        <v>3.3869801465309743</v>
      </c>
      <c r="C13">
        <v>13.170199999999999</v>
      </c>
      <c r="D13">
        <v>0.83285399999999998</v>
      </c>
    </row>
    <row r="14" spans="1:5" x14ac:dyDescent="0.3">
      <c r="A14">
        <v>962.97799999999995</v>
      </c>
      <c r="B14">
        <v>1.1162405180355184</v>
      </c>
      <c r="C14">
        <v>12.5267</v>
      </c>
      <c r="D14">
        <v>0.25919300000000001</v>
      </c>
    </row>
    <row r="15" spans="1:5" x14ac:dyDescent="0.3">
      <c r="A15">
        <v>989.67700000000002</v>
      </c>
      <c r="B15">
        <v>3.3683311132474825</v>
      </c>
      <c r="C15">
        <v>10.857900000000001</v>
      </c>
      <c r="D15">
        <v>0.40340999999999999</v>
      </c>
    </row>
    <row r="16" spans="1:5" x14ac:dyDescent="0.3">
      <c r="A16">
        <v>1016.61</v>
      </c>
      <c r="B16">
        <v>0.76436317046870728</v>
      </c>
      <c r="C16">
        <v>10.2104</v>
      </c>
      <c r="D16">
        <v>1</v>
      </c>
    </row>
    <row r="17" spans="1:4" x14ac:dyDescent="0.3">
      <c r="A17">
        <v>1030.05</v>
      </c>
      <c r="B17">
        <v>1.8425640394737803</v>
      </c>
      <c r="C17">
        <v>14.267799999999999</v>
      </c>
      <c r="D17">
        <v>0</v>
      </c>
    </row>
    <row r="18" spans="1:4" x14ac:dyDescent="0.3">
      <c r="A18">
        <v>1060.8499999999999</v>
      </c>
      <c r="B18">
        <v>0</v>
      </c>
      <c r="C18">
        <v>1E-3</v>
      </c>
      <c r="D18">
        <v>1</v>
      </c>
    </row>
    <row r="19" spans="1:4" x14ac:dyDescent="0.3">
      <c r="A19">
        <v>1087.8</v>
      </c>
      <c r="B19">
        <v>0.8532824391826519</v>
      </c>
      <c r="C19">
        <v>11.6805</v>
      </c>
      <c r="D19">
        <v>1</v>
      </c>
    </row>
    <row r="20" spans="1:4" x14ac:dyDescent="0.3">
      <c r="A20">
        <v>1131.67</v>
      </c>
      <c r="B20">
        <v>3.0448210605805563</v>
      </c>
      <c r="C20">
        <v>18.274699999999999</v>
      </c>
      <c r="D20">
        <v>0.104597</v>
      </c>
    </row>
    <row r="21" spans="1:4" x14ac:dyDescent="0.3">
      <c r="A21">
        <v>1167.31</v>
      </c>
      <c r="B21">
        <v>0.8239157736296272</v>
      </c>
      <c r="C21">
        <v>8.7720199999999995</v>
      </c>
      <c r="D21">
        <v>0.57176700000000003</v>
      </c>
    </row>
    <row r="22" spans="1:4" x14ac:dyDescent="0.3">
      <c r="A22">
        <v>1187.1300000000001</v>
      </c>
      <c r="B22">
        <v>2.3370159126584151</v>
      </c>
      <c r="C22">
        <v>16.285399999999999</v>
      </c>
      <c r="D22">
        <v>0.74038499999999996</v>
      </c>
    </row>
    <row r="23" spans="1:4" x14ac:dyDescent="0.3">
      <c r="A23">
        <v>1254.5899999999999</v>
      </c>
      <c r="B23">
        <v>1.3779308440103744</v>
      </c>
      <c r="C23">
        <v>10.4939</v>
      </c>
      <c r="D23">
        <v>0.48899799999999999</v>
      </c>
    </row>
    <row r="24" spans="1:4" x14ac:dyDescent="0.3">
      <c r="A24">
        <v>1269.78</v>
      </c>
      <c r="B24">
        <v>0.74673469590873842</v>
      </c>
      <c r="C24">
        <v>10.0983</v>
      </c>
      <c r="D24">
        <v>0.16752400000000001</v>
      </c>
    </row>
    <row r="25" spans="1:4" x14ac:dyDescent="0.3">
      <c r="A25">
        <v>1287.94</v>
      </c>
      <c r="B25">
        <v>0.34429060583110682</v>
      </c>
      <c r="C25">
        <v>6.1132400000000002</v>
      </c>
      <c r="D25">
        <v>8.6485500000000007E-2</v>
      </c>
    </row>
    <row r="26" spans="1:4" x14ac:dyDescent="0.3">
      <c r="A26">
        <v>1306.71</v>
      </c>
      <c r="B26">
        <v>2.1294222617204506</v>
      </c>
      <c r="C26">
        <v>11.468400000000001</v>
      </c>
      <c r="D26">
        <v>2.8714399999999998E-3</v>
      </c>
    </row>
    <row r="27" spans="1:4" x14ac:dyDescent="0.3">
      <c r="A27">
        <v>1324.58</v>
      </c>
      <c r="B27">
        <v>8.1955103113040408</v>
      </c>
      <c r="C27">
        <v>10.9977</v>
      </c>
      <c r="D27">
        <v>0.73005900000000001</v>
      </c>
    </row>
    <row r="28" spans="1:4" x14ac:dyDescent="0.3">
      <c r="A28">
        <v>1351.27</v>
      </c>
      <c r="B28">
        <v>7.8846106918610035</v>
      </c>
      <c r="C28">
        <v>15.9093</v>
      </c>
      <c r="D28">
        <v>0.57874800000000004</v>
      </c>
    </row>
    <row r="29" spans="1:4" x14ac:dyDescent="0.3">
      <c r="A29">
        <v>1393.44</v>
      </c>
      <c r="B29">
        <v>4.8384371261208976</v>
      </c>
      <c r="C29">
        <v>11.9748</v>
      </c>
      <c r="D29">
        <v>2.3849700000000001E-2</v>
      </c>
    </row>
    <row r="30" spans="1:4" x14ac:dyDescent="0.3">
      <c r="A30">
        <v>1416.45</v>
      </c>
      <c r="B30">
        <v>2.0737188246793958</v>
      </c>
      <c r="C30">
        <v>13.3316</v>
      </c>
      <c r="D30">
        <v>0.70792299999999997</v>
      </c>
    </row>
    <row r="31" spans="1:4" x14ac:dyDescent="0.3">
      <c r="A31">
        <v>1445.52</v>
      </c>
      <c r="B31">
        <v>5.6282930766073163</v>
      </c>
      <c r="C31">
        <v>15.6225</v>
      </c>
      <c r="D31">
        <v>0.62846299999999999</v>
      </c>
    </row>
    <row r="32" spans="1:4" x14ac:dyDescent="0.3">
      <c r="A32">
        <v>1467.64</v>
      </c>
      <c r="B32">
        <v>1.4569588151997854</v>
      </c>
      <c r="C32">
        <v>17.221599999999999</v>
      </c>
      <c r="D32">
        <v>0.444326</v>
      </c>
    </row>
    <row r="33" spans="1:4" x14ac:dyDescent="0.3">
      <c r="A33">
        <v>1510.43</v>
      </c>
      <c r="B33">
        <v>3.0081692301603011</v>
      </c>
      <c r="C33">
        <v>12.353899999999999</v>
      </c>
      <c r="D33">
        <v>0.37038300000000002</v>
      </c>
    </row>
    <row r="34" spans="1:4" x14ac:dyDescent="0.3">
      <c r="A34">
        <v>1577.79</v>
      </c>
      <c r="B34">
        <v>0.83608478872050296</v>
      </c>
      <c r="C34">
        <v>24.732099999999999</v>
      </c>
      <c r="D34">
        <v>0.96185399999999999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A4892-CE25-4858-97B2-E091B07DA201}">
  <dimension ref="A1:E33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537.53700000000003</v>
      </c>
      <c r="B2">
        <v>2.1747825887311776</v>
      </c>
      <c r="C2">
        <v>18.503599999999999</v>
      </c>
      <c r="D2">
        <v>1.1219399999999999E-2</v>
      </c>
      <c r="E2">
        <v>1</v>
      </c>
    </row>
    <row r="3" spans="1:5" x14ac:dyDescent="0.3">
      <c r="A3">
        <v>552.947</v>
      </c>
      <c r="B3">
        <v>0.44648706370789032</v>
      </c>
      <c r="C3">
        <v>4.9521100000000002</v>
      </c>
      <c r="D3">
        <v>1</v>
      </c>
    </row>
    <row r="4" spans="1:5" x14ac:dyDescent="0.3">
      <c r="A4">
        <v>666.00599999999997</v>
      </c>
      <c r="B4">
        <v>0.41269063588924698</v>
      </c>
      <c r="C4">
        <v>14.9954</v>
      </c>
      <c r="D4">
        <v>0</v>
      </c>
    </row>
    <row r="5" spans="1:5" x14ac:dyDescent="0.3">
      <c r="A5">
        <v>708.279</v>
      </c>
      <c r="B5">
        <v>0.37227454495167461</v>
      </c>
      <c r="C5">
        <v>1E-3</v>
      </c>
      <c r="D5">
        <v>1</v>
      </c>
    </row>
    <row r="6" spans="1:5" x14ac:dyDescent="0.3">
      <c r="A6">
        <v>747.91499999999996</v>
      </c>
      <c r="B6">
        <v>1.7448907511399598</v>
      </c>
      <c r="C6">
        <v>20.0624</v>
      </c>
      <c r="D6">
        <v>0</v>
      </c>
    </row>
    <row r="7" spans="1:5" x14ac:dyDescent="0.3">
      <c r="A7">
        <v>765.50800000000004</v>
      </c>
      <c r="B7">
        <v>2.0475135409510834</v>
      </c>
      <c r="C7">
        <v>16.778600000000001</v>
      </c>
      <c r="D7">
        <v>1</v>
      </c>
    </row>
    <row r="8" spans="1:5" x14ac:dyDescent="0.3">
      <c r="A8">
        <v>808.76199999999994</v>
      </c>
      <c r="B8">
        <v>0.95812536212750943</v>
      </c>
      <c r="C8">
        <v>37.117699999999999</v>
      </c>
      <c r="D8">
        <v>0.77173800000000004</v>
      </c>
    </row>
    <row r="9" spans="1:5" x14ac:dyDescent="0.3">
      <c r="A9">
        <v>818.86599999999999</v>
      </c>
      <c r="B9">
        <v>2.3320421124082182</v>
      </c>
      <c r="C9">
        <v>14.956099999999999</v>
      </c>
      <c r="D9">
        <v>0.71553500000000003</v>
      </c>
    </row>
    <row r="10" spans="1:5" x14ac:dyDescent="0.3">
      <c r="A10">
        <v>848.47500000000002</v>
      </c>
      <c r="B10">
        <v>0.3602648884687783</v>
      </c>
      <c r="C10">
        <v>12.9818</v>
      </c>
      <c r="D10">
        <v>1</v>
      </c>
    </row>
    <row r="11" spans="1:5" x14ac:dyDescent="0.3">
      <c r="A11">
        <v>880.57899999999995</v>
      </c>
      <c r="B11">
        <v>2.3645769770200422</v>
      </c>
      <c r="C11">
        <v>21.143699999999999</v>
      </c>
      <c r="D11">
        <v>0.67914799999999997</v>
      </c>
    </row>
    <row r="12" spans="1:5" x14ac:dyDescent="0.3">
      <c r="A12">
        <v>926.36199999999997</v>
      </c>
      <c r="B12">
        <v>1.8874332186430647</v>
      </c>
      <c r="C12">
        <v>23.116399999999999</v>
      </c>
      <c r="D12">
        <v>1</v>
      </c>
    </row>
    <row r="13" spans="1:5" x14ac:dyDescent="0.3">
      <c r="A13">
        <v>962.505</v>
      </c>
      <c r="B13">
        <v>1.4218632395735937</v>
      </c>
      <c r="C13">
        <v>14.6753</v>
      </c>
      <c r="D13">
        <v>0.32892300000000002</v>
      </c>
    </row>
    <row r="14" spans="1:5" x14ac:dyDescent="0.3">
      <c r="A14">
        <v>992.19899999999996</v>
      </c>
      <c r="B14">
        <v>2.8667252016535305</v>
      </c>
      <c r="C14">
        <v>22.642499999999998</v>
      </c>
      <c r="D14">
        <v>0.70575299999999996</v>
      </c>
    </row>
    <row r="15" spans="1:5" x14ac:dyDescent="0.3">
      <c r="A15">
        <v>1019.67</v>
      </c>
      <c r="B15">
        <v>0.86251588089158648</v>
      </c>
      <c r="C15">
        <v>14.1599</v>
      </c>
      <c r="D15">
        <v>0</v>
      </c>
    </row>
    <row r="16" spans="1:5" x14ac:dyDescent="0.3">
      <c r="A16">
        <v>1036.31</v>
      </c>
      <c r="B16">
        <v>3.0544571467222577</v>
      </c>
      <c r="C16">
        <v>27.849599999999999</v>
      </c>
      <c r="D16">
        <v>0</v>
      </c>
    </row>
    <row r="17" spans="1:4" x14ac:dyDescent="0.3">
      <c r="A17">
        <v>1068.1500000000001</v>
      </c>
      <c r="B17">
        <v>1.0586499786664059</v>
      </c>
      <c r="C17">
        <v>18.747</v>
      </c>
      <c r="D17">
        <v>1</v>
      </c>
    </row>
    <row r="18" spans="1:4" x14ac:dyDescent="0.3">
      <c r="A18">
        <v>1087.57</v>
      </c>
      <c r="B18">
        <v>1.6471125151777068</v>
      </c>
      <c r="C18">
        <v>14.9907</v>
      </c>
      <c r="D18">
        <v>1</v>
      </c>
    </row>
    <row r="19" spans="1:4" x14ac:dyDescent="0.3">
      <c r="A19">
        <v>1134.06</v>
      </c>
      <c r="B19">
        <v>2.4675715642194809</v>
      </c>
      <c r="C19">
        <v>21.7685</v>
      </c>
      <c r="D19">
        <v>0</v>
      </c>
    </row>
    <row r="20" spans="1:4" x14ac:dyDescent="0.3">
      <c r="A20">
        <v>1109.94</v>
      </c>
      <c r="B20">
        <v>1.7608941765388268</v>
      </c>
      <c r="C20">
        <v>14.4208</v>
      </c>
      <c r="D20">
        <v>0</v>
      </c>
    </row>
    <row r="21" spans="1:4" x14ac:dyDescent="0.3">
      <c r="A21">
        <v>1184.3399999999999</v>
      </c>
      <c r="B21">
        <v>1.1299353872854507</v>
      </c>
      <c r="C21">
        <v>25.2258</v>
      </c>
      <c r="D21">
        <v>1</v>
      </c>
    </row>
    <row r="22" spans="1:4" x14ac:dyDescent="0.3">
      <c r="A22">
        <v>1253.43</v>
      </c>
      <c r="B22">
        <v>0.9950402607944705</v>
      </c>
      <c r="C22">
        <v>8.8302300000000002</v>
      </c>
      <c r="D22">
        <v>1</v>
      </c>
    </row>
    <row r="23" spans="1:4" x14ac:dyDescent="0.3">
      <c r="A23">
        <v>1268.32</v>
      </c>
      <c r="B23">
        <v>0.96002125065461175</v>
      </c>
      <c r="C23">
        <v>13.504200000000001</v>
      </c>
      <c r="D23">
        <v>0</v>
      </c>
    </row>
    <row r="24" spans="1:4" x14ac:dyDescent="0.3">
      <c r="A24">
        <v>1285.9100000000001</v>
      </c>
      <c r="B24">
        <v>0.50886002439111788</v>
      </c>
      <c r="C24">
        <v>1.6920299999999999</v>
      </c>
      <c r="D24">
        <v>0</v>
      </c>
    </row>
    <row r="25" spans="1:4" x14ac:dyDescent="0.3">
      <c r="A25">
        <v>1305.54</v>
      </c>
      <c r="B25">
        <v>1.8850660157718417</v>
      </c>
      <c r="C25">
        <v>17.1462</v>
      </c>
      <c r="D25">
        <v>1</v>
      </c>
    </row>
    <row r="26" spans="1:4" x14ac:dyDescent="0.3">
      <c r="A26">
        <v>1333.5</v>
      </c>
      <c r="B26">
        <v>3.6728853531123935</v>
      </c>
      <c r="C26">
        <v>20.834800000000001</v>
      </c>
      <c r="D26">
        <v>0.85916999999999999</v>
      </c>
    </row>
    <row r="27" spans="1:4" x14ac:dyDescent="0.3">
      <c r="A27">
        <v>1353.75</v>
      </c>
      <c r="B27">
        <v>3.2721618491035658</v>
      </c>
      <c r="C27">
        <v>20.058700000000002</v>
      </c>
      <c r="D27">
        <v>0.50289300000000003</v>
      </c>
    </row>
    <row r="28" spans="1:4" x14ac:dyDescent="0.3">
      <c r="A28">
        <v>1390.11</v>
      </c>
      <c r="B28">
        <v>7.3355648016302927E-2</v>
      </c>
      <c r="C28">
        <v>16.174600000000002</v>
      </c>
      <c r="D28">
        <v>1</v>
      </c>
    </row>
    <row r="29" spans="1:4" x14ac:dyDescent="0.3">
      <c r="A29">
        <v>1411.4</v>
      </c>
      <c r="B29">
        <v>2.3428787986061219</v>
      </c>
      <c r="C29">
        <v>26.784199999999998</v>
      </c>
      <c r="D29">
        <v>0.36366100000000001</v>
      </c>
    </row>
    <row r="30" spans="1:4" x14ac:dyDescent="0.3">
      <c r="A30">
        <v>1445.68</v>
      </c>
      <c r="B30">
        <v>4.9645701533530877</v>
      </c>
      <c r="C30">
        <v>11.180300000000001</v>
      </c>
      <c r="D30">
        <v>1</v>
      </c>
    </row>
    <row r="31" spans="1:4" x14ac:dyDescent="0.3">
      <c r="A31">
        <v>1462.8</v>
      </c>
      <c r="B31">
        <v>5.2218439983393008</v>
      </c>
      <c r="C31">
        <v>17.747699999999998</v>
      </c>
      <c r="D31">
        <v>1</v>
      </c>
    </row>
    <row r="32" spans="1:4" x14ac:dyDescent="0.3">
      <c r="A32">
        <v>1512.27</v>
      </c>
      <c r="B32">
        <v>0.20412340746519711</v>
      </c>
      <c r="C32">
        <v>9.7766000000000002</v>
      </c>
      <c r="D32">
        <v>1</v>
      </c>
    </row>
    <row r="33" spans="1:4" x14ac:dyDescent="0.3">
      <c r="A33">
        <v>1567.79</v>
      </c>
      <c r="B33">
        <v>0</v>
      </c>
      <c r="C33">
        <v>49.519100000000002</v>
      </c>
      <c r="D33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3127-8606-4AC6-A55B-3C6571523454}">
  <dimension ref="A1:E26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531.21699999999998</v>
      </c>
      <c r="B2">
        <v>5.2430119259146517</v>
      </c>
      <c r="C2">
        <v>12.7903</v>
      </c>
      <c r="D2">
        <v>0.25839099999999998</v>
      </c>
      <c r="E2">
        <v>1</v>
      </c>
    </row>
    <row r="3" spans="1:5" x14ac:dyDescent="0.3">
      <c r="A3">
        <v>666.58</v>
      </c>
      <c r="B3">
        <v>2.4370509812080718</v>
      </c>
      <c r="C3">
        <v>10.9861</v>
      </c>
      <c r="D3">
        <v>0.42236499999999999</v>
      </c>
    </row>
    <row r="4" spans="1:5" x14ac:dyDescent="0.3">
      <c r="A4">
        <v>771.56200000000001</v>
      </c>
      <c r="B4">
        <v>0.74308553956624379</v>
      </c>
      <c r="C4">
        <v>13.5794</v>
      </c>
      <c r="D4">
        <v>0.81442700000000001</v>
      </c>
    </row>
    <row r="5" spans="1:5" x14ac:dyDescent="0.3">
      <c r="A5">
        <v>832.48800000000006</v>
      </c>
      <c r="B5">
        <v>6.7391745133303269</v>
      </c>
      <c r="C5">
        <v>8.7064299999999992</v>
      </c>
      <c r="D5">
        <v>0.40579599999999999</v>
      </c>
    </row>
    <row r="6" spans="1:5" x14ac:dyDescent="0.3">
      <c r="A6">
        <v>844.22299999999996</v>
      </c>
      <c r="B6">
        <v>6.9487870469958581</v>
      </c>
      <c r="C6">
        <v>9.6453100000000003</v>
      </c>
      <c r="D6">
        <v>0.23260400000000001</v>
      </c>
    </row>
    <row r="7" spans="1:5" x14ac:dyDescent="0.3">
      <c r="A7">
        <v>919.03099999999995</v>
      </c>
      <c r="B7">
        <v>4.2922669530528843</v>
      </c>
      <c r="C7">
        <v>15.8414</v>
      </c>
      <c r="D7">
        <v>0.44047500000000001</v>
      </c>
    </row>
    <row r="8" spans="1:5" x14ac:dyDescent="0.3">
      <c r="A8">
        <v>942.62199999999996</v>
      </c>
      <c r="B8">
        <v>1.9116366226026122</v>
      </c>
      <c r="C8">
        <v>9.1217100000000002</v>
      </c>
      <c r="D8">
        <v>1</v>
      </c>
    </row>
    <row r="9" spans="1:5" x14ac:dyDescent="0.3">
      <c r="A9">
        <v>960.22400000000005</v>
      </c>
      <c r="B9">
        <v>1.4856684678110172</v>
      </c>
      <c r="C9">
        <v>9.45641</v>
      </c>
      <c r="D9">
        <v>0.15168499999999999</v>
      </c>
    </row>
    <row r="10" spans="1:5" x14ac:dyDescent="0.3">
      <c r="A10">
        <v>998.81600000000003</v>
      </c>
      <c r="B10">
        <v>0.53421174334636279</v>
      </c>
      <c r="C10">
        <v>12.7852</v>
      </c>
      <c r="D10">
        <v>0.33783000000000002</v>
      </c>
    </row>
    <row r="11" spans="1:5" x14ac:dyDescent="0.3">
      <c r="A11">
        <v>1027.28</v>
      </c>
      <c r="B11">
        <v>0.72945094250998244</v>
      </c>
      <c r="C11">
        <v>12.626799999999999</v>
      </c>
      <c r="D11">
        <v>0.204481</v>
      </c>
    </row>
    <row r="12" spans="1:5" x14ac:dyDescent="0.3">
      <c r="A12">
        <v>1078.3599999999999</v>
      </c>
      <c r="B12">
        <v>2.5652640934078339</v>
      </c>
      <c r="C12">
        <v>14.1615</v>
      </c>
      <c r="D12">
        <v>0.66058600000000001</v>
      </c>
    </row>
    <row r="13" spans="1:5" x14ac:dyDescent="0.3">
      <c r="A13">
        <v>1126.73</v>
      </c>
      <c r="B13">
        <v>3.2715881686694916</v>
      </c>
      <c r="C13">
        <v>11.9968</v>
      </c>
      <c r="D13">
        <v>4.09056E-2</v>
      </c>
    </row>
    <row r="14" spans="1:5" x14ac:dyDescent="0.3">
      <c r="A14">
        <v>1180.4100000000001</v>
      </c>
      <c r="B14">
        <v>2.9040072579270868</v>
      </c>
      <c r="C14">
        <v>19.851800000000001</v>
      </c>
      <c r="D14">
        <v>0.66565799999999997</v>
      </c>
    </row>
    <row r="15" spans="1:5" x14ac:dyDescent="0.3">
      <c r="A15">
        <v>1235.9000000000001</v>
      </c>
      <c r="B15">
        <v>0.6717046122264253</v>
      </c>
      <c r="C15">
        <v>10.510300000000001</v>
      </c>
      <c r="D15">
        <v>1</v>
      </c>
    </row>
    <row r="16" spans="1:5" x14ac:dyDescent="0.3">
      <c r="A16">
        <v>1292.8</v>
      </c>
      <c r="B16">
        <v>1.5053040416518131</v>
      </c>
      <c r="C16">
        <v>9.3483699999999992</v>
      </c>
      <c r="D16">
        <v>1</v>
      </c>
    </row>
    <row r="17" spans="1:4" x14ac:dyDescent="0.3">
      <c r="A17">
        <v>1313.07</v>
      </c>
      <c r="B17">
        <v>2.8541070614270194</v>
      </c>
      <c r="C17">
        <v>16.669799999999999</v>
      </c>
      <c r="D17">
        <v>0</v>
      </c>
    </row>
    <row r="18" spans="1:4" x14ac:dyDescent="0.3">
      <c r="A18">
        <v>1337.92</v>
      </c>
      <c r="B18">
        <v>10.184220932822944</v>
      </c>
      <c r="C18">
        <v>11.8703</v>
      </c>
      <c r="D18">
        <v>0.75056599999999996</v>
      </c>
    </row>
    <row r="19" spans="1:4" x14ac:dyDescent="0.3">
      <c r="A19">
        <v>1356.57</v>
      </c>
      <c r="B19">
        <v>2.5646704048670368</v>
      </c>
      <c r="C19">
        <v>26.9696</v>
      </c>
      <c r="D19">
        <v>0.92549899999999996</v>
      </c>
    </row>
    <row r="20" spans="1:4" x14ac:dyDescent="0.3">
      <c r="A20">
        <v>1384.76</v>
      </c>
      <c r="B20">
        <v>0.92122246087849158</v>
      </c>
      <c r="C20">
        <v>11.0975</v>
      </c>
      <c r="D20">
        <v>0.44659700000000002</v>
      </c>
    </row>
    <row r="21" spans="1:4" x14ac:dyDescent="0.3">
      <c r="A21">
        <v>1406.84</v>
      </c>
      <c r="B21">
        <v>3.0280881629536873</v>
      </c>
      <c r="C21">
        <v>14.776899999999999</v>
      </c>
      <c r="D21">
        <v>0.67101500000000003</v>
      </c>
    </row>
    <row r="22" spans="1:4" x14ac:dyDescent="0.3">
      <c r="A22">
        <v>1452.09</v>
      </c>
      <c r="B22">
        <v>13.17981814108937</v>
      </c>
      <c r="C22">
        <v>8.6661900000000003</v>
      </c>
      <c r="D22">
        <v>0.159022</v>
      </c>
    </row>
    <row r="23" spans="1:4" x14ac:dyDescent="0.3">
      <c r="A23">
        <v>1467.78</v>
      </c>
      <c r="B23">
        <v>2.8272055494221493</v>
      </c>
      <c r="C23">
        <v>13.0105</v>
      </c>
      <c r="D23">
        <v>0.445772</v>
      </c>
    </row>
    <row r="24" spans="1:4" x14ac:dyDescent="0.3">
      <c r="A24">
        <v>1508.37</v>
      </c>
      <c r="B24">
        <v>0.8686101871806915</v>
      </c>
      <c r="C24">
        <v>18.002700000000001</v>
      </c>
      <c r="D24">
        <v>0.98680199999999996</v>
      </c>
    </row>
    <row r="25" spans="1:4" x14ac:dyDescent="0.3">
      <c r="A25">
        <v>1555.48</v>
      </c>
      <c r="B25">
        <v>0.58427385490301154</v>
      </c>
      <c r="C25">
        <v>16.2333</v>
      </c>
      <c r="D25">
        <v>1</v>
      </c>
    </row>
    <row r="26" spans="1:4" x14ac:dyDescent="0.3">
      <c r="A26">
        <v>1578.37</v>
      </c>
      <c r="B26">
        <v>1.2396048070326795</v>
      </c>
      <c r="C26">
        <v>19.031500000000001</v>
      </c>
      <c r="D26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290F-05F7-4840-AB63-ED4CE7ED795E}">
  <dimension ref="A1:E25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547.94600000000003</v>
      </c>
      <c r="B2">
        <v>1.4536228319889004</v>
      </c>
      <c r="C2">
        <v>21.001899999999999</v>
      </c>
      <c r="D2">
        <v>0</v>
      </c>
      <c r="E2">
        <v>1</v>
      </c>
    </row>
    <row r="3" spans="1:5" x14ac:dyDescent="0.3">
      <c r="A3">
        <v>667.07899999999995</v>
      </c>
      <c r="B3">
        <v>0.98687761543408914</v>
      </c>
      <c r="C3">
        <v>23.544699999999999</v>
      </c>
      <c r="D3">
        <v>2.4251700000000001E-2</v>
      </c>
    </row>
    <row r="4" spans="1:5" x14ac:dyDescent="0.3">
      <c r="A4">
        <v>755.08799999999997</v>
      </c>
      <c r="B4">
        <v>1.7966021566386174</v>
      </c>
      <c r="C4">
        <v>21.477</v>
      </c>
      <c r="D4">
        <v>1</v>
      </c>
    </row>
    <row r="5" spans="1:5" x14ac:dyDescent="0.3">
      <c r="A5">
        <v>830.43100000000004</v>
      </c>
      <c r="B5">
        <v>2.3228383832628494</v>
      </c>
      <c r="C5">
        <v>12.2697</v>
      </c>
      <c r="D5">
        <v>1.4889700000000001E-2</v>
      </c>
    </row>
    <row r="6" spans="1:5" x14ac:dyDescent="0.3">
      <c r="A6">
        <v>850.95500000000004</v>
      </c>
      <c r="B6">
        <v>3.8684525895560475</v>
      </c>
      <c r="C6">
        <v>13.7143</v>
      </c>
      <c r="D6">
        <v>1</v>
      </c>
    </row>
    <row r="7" spans="1:5" x14ac:dyDescent="0.3">
      <c r="A7">
        <v>907.22900000000004</v>
      </c>
      <c r="B7">
        <v>2.0096006890216827</v>
      </c>
      <c r="C7">
        <v>13.781000000000001</v>
      </c>
      <c r="D7">
        <v>4.2802699999999999E-2</v>
      </c>
    </row>
    <row r="8" spans="1:5" x14ac:dyDescent="0.3">
      <c r="A8">
        <v>949.35799999999995</v>
      </c>
      <c r="B8">
        <v>1.3313990412957135</v>
      </c>
      <c r="C8">
        <v>11.917899999999999</v>
      </c>
      <c r="D8">
        <v>0.83510499999999999</v>
      </c>
    </row>
    <row r="9" spans="1:5" x14ac:dyDescent="0.3">
      <c r="A9">
        <v>962.91099999999994</v>
      </c>
      <c r="B9">
        <v>3.7359145440234185</v>
      </c>
      <c r="C9">
        <v>11.463699999999999</v>
      </c>
      <c r="D9">
        <v>8.2901699999999995E-2</v>
      </c>
    </row>
    <row r="10" spans="1:5" x14ac:dyDescent="0.3">
      <c r="A10">
        <v>998.66800000000001</v>
      </c>
      <c r="B10">
        <v>0</v>
      </c>
      <c r="C10">
        <v>14.2659</v>
      </c>
      <c r="D10">
        <v>0</v>
      </c>
    </row>
    <row r="11" spans="1:5" x14ac:dyDescent="0.3">
      <c r="A11">
        <v>1017.34</v>
      </c>
      <c r="B11">
        <v>0</v>
      </c>
      <c r="C11">
        <v>1E-3</v>
      </c>
      <c r="D11">
        <v>1</v>
      </c>
    </row>
    <row r="12" spans="1:5" x14ac:dyDescent="0.3">
      <c r="A12">
        <v>1068.3399999999999</v>
      </c>
      <c r="B12">
        <v>0</v>
      </c>
      <c r="C12">
        <v>50.588299999999997</v>
      </c>
      <c r="D12">
        <v>1</v>
      </c>
    </row>
    <row r="13" spans="1:5" x14ac:dyDescent="0.3">
      <c r="A13">
        <v>1133.6400000000001</v>
      </c>
      <c r="B13">
        <v>4.7966322017415797</v>
      </c>
      <c r="C13">
        <v>21.7742</v>
      </c>
      <c r="D13">
        <v>0.74103699999999995</v>
      </c>
    </row>
    <row r="14" spans="1:5" x14ac:dyDescent="0.3">
      <c r="A14">
        <v>1176.45</v>
      </c>
      <c r="B14">
        <v>2.2208814704735604</v>
      </c>
      <c r="C14">
        <v>21.280100000000001</v>
      </c>
      <c r="D14">
        <v>1</v>
      </c>
    </row>
    <row r="15" spans="1:5" x14ac:dyDescent="0.3">
      <c r="A15">
        <v>1242.5</v>
      </c>
      <c r="B15">
        <v>0.4720896175722934</v>
      </c>
      <c r="C15">
        <v>10.2453</v>
      </c>
      <c r="D15">
        <v>1</v>
      </c>
    </row>
    <row r="16" spans="1:5" x14ac:dyDescent="0.3">
      <c r="A16">
        <v>1270.08</v>
      </c>
      <c r="B16">
        <v>1.3352530027834291</v>
      </c>
      <c r="C16">
        <v>14.0709</v>
      </c>
      <c r="D16">
        <v>0.36140899999999998</v>
      </c>
    </row>
    <row r="17" spans="1:4" x14ac:dyDescent="0.3">
      <c r="A17">
        <v>1317.08</v>
      </c>
      <c r="B17">
        <v>2.9806207511226046</v>
      </c>
      <c r="C17">
        <v>14.7188</v>
      </c>
      <c r="D17">
        <v>0</v>
      </c>
    </row>
    <row r="18" spans="1:4" x14ac:dyDescent="0.3">
      <c r="A18">
        <v>1351.89</v>
      </c>
      <c r="B18">
        <v>6.8520180565606861</v>
      </c>
      <c r="C18">
        <v>23.406500000000001</v>
      </c>
      <c r="D18">
        <v>0.58407500000000001</v>
      </c>
    </row>
    <row r="19" spans="1:4" x14ac:dyDescent="0.3">
      <c r="A19">
        <v>1375</v>
      </c>
      <c r="B19">
        <v>0</v>
      </c>
      <c r="C19">
        <v>100</v>
      </c>
      <c r="D19">
        <v>0</v>
      </c>
    </row>
    <row r="20" spans="1:4" x14ac:dyDescent="0.3">
      <c r="A20">
        <v>1372.91</v>
      </c>
      <c r="B20">
        <v>1.5089085811320473</v>
      </c>
      <c r="C20">
        <v>30.644300000000001</v>
      </c>
      <c r="D20">
        <v>0.56031299999999995</v>
      </c>
    </row>
    <row r="21" spans="1:4" x14ac:dyDescent="0.3">
      <c r="A21">
        <v>1411.31</v>
      </c>
      <c r="B21">
        <v>4.2612363588737558</v>
      </c>
      <c r="C21">
        <v>22.7712</v>
      </c>
      <c r="D21">
        <v>0.91251099999999996</v>
      </c>
    </row>
    <row r="22" spans="1:4" x14ac:dyDescent="0.3">
      <c r="A22">
        <v>1451.87</v>
      </c>
      <c r="B22">
        <v>9.1650665510578246</v>
      </c>
      <c r="C22">
        <v>11.9376</v>
      </c>
      <c r="D22">
        <v>0</v>
      </c>
    </row>
    <row r="23" spans="1:4" x14ac:dyDescent="0.3">
      <c r="A23">
        <v>1467.82</v>
      </c>
      <c r="B23">
        <v>4.4094020632540243</v>
      </c>
      <c r="C23">
        <v>13.132199999999999</v>
      </c>
      <c r="D23">
        <v>0.71055299999999999</v>
      </c>
    </row>
    <row r="24" spans="1:4" x14ac:dyDescent="0.3">
      <c r="A24">
        <v>1508.06</v>
      </c>
      <c r="B24">
        <v>1.1389670245729642</v>
      </c>
      <c r="C24">
        <v>49.425600000000003</v>
      </c>
      <c r="D24">
        <v>0.63180000000000003</v>
      </c>
    </row>
    <row r="25" spans="1:4" x14ac:dyDescent="0.3">
      <c r="A25">
        <v>1550</v>
      </c>
      <c r="B25">
        <v>0</v>
      </c>
      <c r="C25">
        <v>0.27350799999999997</v>
      </c>
      <c r="D25">
        <v>0.30323899999999998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81241-DCD0-4620-B166-A286CA7DBFD2}">
  <dimension ref="A1:E45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547.47699999999998</v>
      </c>
      <c r="B2">
        <v>1.3728949711871041</v>
      </c>
      <c r="C2">
        <v>11.5482</v>
      </c>
      <c r="D2">
        <v>0.26083299999999998</v>
      </c>
      <c r="E2">
        <v>1</v>
      </c>
    </row>
    <row r="3" spans="1:5" x14ac:dyDescent="0.3">
      <c r="A3">
        <v>556.67899999999997</v>
      </c>
      <c r="B3">
        <v>1.4558483685244479</v>
      </c>
      <c r="C3">
        <v>10.3787</v>
      </c>
      <c r="D3">
        <v>0.62473000000000001</v>
      </c>
    </row>
    <row r="4" spans="1:5" x14ac:dyDescent="0.3">
      <c r="A4">
        <v>659.60799999999995</v>
      </c>
      <c r="B4">
        <v>0.85526987586626413</v>
      </c>
      <c r="C4">
        <v>12.4613</v>
      </c>
      <c r="D4">
        <v>0.16450600000000001</v>
      </c>
    </row>
    <row r="5" spans="1:5" x14ac:dyDescent="0.3">
      <c r="A5">
        <v>701.95899999999995</v>
      </c>
      <c r="B5">
        <v>1.3303210053578856</v>
      </c>
      <c r="C5">
        <v>10.2921</v>
      </c>
      <c r="D5">
        <v>0.20715800000000001</v>
      </c>
    </row>
    <row r="6" spans="1:5" x14ac:dyDescent="0.3">
      <c r="A6">
        <v>735.41899999999998</v>
      </c>
      <c r="B6">
        <v>0.11047399774168851</v>
      </c>
      <c r="C6">
        <v>13.550800000000001</v>
      </c>
      <c r="D6">
        <v>1</v>
      </c>
    </row>
    <row r="7" spans="1:5" x14ac:dyDescent="0.3">
      <c r="A7">
        <v>742.97</v>
      </c>
      <c r="B7">
        <v>0.27082263549040581</v>
      </c>
      <c r="C7">
        <v>2.5341</v>
      </c>
      <c r="D7">
        <v>0.177898</v>
      </c>
    </row>
    <row r="8" spans="1:5" x14ac:dyDescent="0.3">
      <c r="A8">
        <v>763.89800000000002</v>
      </c>
      <c r="B8">
        <v>0.62108171331525963</v>
      </c>
      <c r="C8">
        <v>12.617100000000001</v>
      </c>
      <c r="D8">
        <v>0.98540799999999995</v>
      </c>
    </row>
    <row r="9" spans="1:5" x14ac:dyDescent="0.3">
      <c r="A9">
        <v>785.10900000000004</v>
      </c>
      <c r="B9">
        <v>0.70147007053703925</v>
      </c>
      <c r="C9">
        <v>9.1853200000000008</v>
      </c>
      <c r="D9">
        <v>0.517374</v>
      </c>
    </row>
    <row r="10" spans="1:5" x14ac:dyDescent="0.3">
      <c r="A10">
        <v>801.09500000000003</v>
      </c>
      <c r="B10">
        <v>0.50317023925626447</v>
      </c>
      <c r="C10">
        <v>7.2490800000000002</v>
      </c>
      <c r="D10">
        <v>0.42629099999999998</v>
      </c>
    </row>
    <row r="11" spans="1:5" x14ac:dyDescent="0.3">
      <c r="A11">
        <v>860.86599999999999</v>
      </c>
      <c r="B11">
        <v>3.1954585749000364</v>
      </c>
      <c r="C11">
        <v>9.9936399999999992</v>
      </c>
      <c r="D11">
        <v>0.18082200000000001</v>
      </c>
    </row>
    <row r="12" spans="1:5" x14ac:dyDescent="0.3">
      <c r="A12">
        <v>903.79499999999996</v>
      </c>
      <c r="B12">
        <v>2.4901694446353795</v>
      </c>
      <c r="C12">
        <v>14.4422</v>
      </c>
      <c r="D12">
        <v>0.46333999999999997</v>
      </c>
    </row>
    <row r="13" spans="1:5" x14ac:dyDescent="0.3">
      <c r="A13">
        <v>932.43600000000004</v>
      </c>
      <c r="B13">
        <v>2.0823052659041008</v>
      </c>
      <c r="C13">
        <v>9.3668499999999995</v>
      </c>
      <c r="D13">
        <v>0.13725899999999999</v>
      </c>
    </row>
    <row r="14" spans="1:5" x14ac:dyDescent="0.3">
      <c r="A14">
        <v>955.26700000000005</v>
      </c>
      <c r="B14">
        <v>1.439255409021321</v>
      </c>
      <c r="C14">
        <v>9.8566800000000008</v>
      </c>
      <c r="D14">
        <v>0.15310000000000001</v>
      </c>
    </row>
    <row r="15" spans="1:5" x14ac:dyDescent="0.3">
      <c r="A15">
        <v>982.96400000000006</v>
      </c>
      <c r="B15">
        <v>0.76624018349960632</v>
      </c>
      <c r="C15">
        <v>14.2349</v>
      </c>
      <c r="D15">
        <v>0.64209899999999998</v>
      </c>
    </row>
    <row r="16" spans="1:5" x14ac:dyDescent="0.3">
      <c r="A16">
        <v>1000.24</v>
      </c>
      <c r="B16">
        <v>1.0093660858310651</v>
      </c>
      <c r="C16">
        <v>12.5794</v>
      </c>
      <c r="D16">
        <v>1</v>
      </c>
    </row>
    <row r="17" spans="1:4" x14ac:dyDescent="0.3">
      <c r="A17">
        <v>1011.94</v>
      </c>
      <c r="B17">
        <v>2.7278631620109883</v>
      </c>
      <c r="C17">
        <v>9.2405600000000003</v>
      </c>
      <c r="D17">
        <v>0.98043000000000002</v>
      </c>
    </row>
    <row r="18" spans="1:4" x14ac:dyDescent="0.3">
      <c r="A18">
        <v>1028.19</v>
      </c>
      <c r="B18">
        <v>0.92212052136701084</v>
      </c>
      <c r="C18">
        <v>13.694000000000001</v>
      </c>
      <c r="D18">
        <v>0.17549799999999999</v>
      </c>
    </row>
    <row r="19" spans="1:4" x14ac:dyDescent="0.3">
      <c r="A19">
        <v>1046.82</v>
      </c>
      <c r="B19">
        <v>3.9019219235287075</v>
      </c>
      <c r="C19">
        <v>8.0507500000000007</v>
      </c>
      <c r="D19">
        <v>0.554145</v>
      </c>
    </row>
    <row r="20" spans="1:4" x14ac:dyDescent="0.3">
      <c r="A20">
        <v>1055.52</v>
      </c>
      <c r="B20">
        <v>2.6050547413669234</v>
      </c>
      <c r="C20">
        <v>10.5336</v>
      </c>
      <c r="D20">
        <v>1.79559E-2</v>
      </c>
    </row>
    <row r="21" spans="1:4" x14ac:dyDescent="0.3">
      <c r="A21">
        <v>1078.1300000000001</v>
      </c>
      <c r="B21">
        <v>1.5906611769093526</v>
      </c>
      <c r="C21">
        <v>13.2502</v>
      </c>
      <c r="D21">
        <v>0.25969100000000001</v>
      </c>
    </row>
    <row r="22" spans="1:4" x14ac:dyDescent="0.3">
      <c r="A22">
        <v>1100.53</v>
      </c>
      <c r="B22">
        <v>0.25091906421145738</v>
      </c>
      <c r="C22">
        <v>10.676299999999999</v>
      </c>
      <c r="D22">
        <v>1</v>
      </c>
    </row>
    <row r="23" spans="1:4" x14ac:dyDescent="0.3">
      <c r="A23">
        <v>1125.06</v>
      </c>
      <c r="B23">
        <v>1.8428616211607629</v>
      </c>
      <c r="C23">
        <v>12.967599999999999</v>
      </c>
      <c r="D23">
        <v>9.0988399999999997E-2</v>
      </c>
    </row>
    <row r="24" spans="1:4" x14ac:dyDescent="0.3">
      <c r="A24">
        <v>1141.74</v>
      </c>
      <c r="B24">
        <v>3.291100370675704</v>
      </c>
      <c r="C24">
        <v>12.015700000000001</v>
      </c>
      <c r="D24">
        <v>0.48388900000000001</v>
      </c>
    </row>
    <row r="25" spans="1:4" x14ac:dyDescent="0.3">
      <c r="A25">
        <v>1155.81</v>
      </c>
      <c r="B25">
        <v>3.1497723603972667</v>
      </c>
      <c r="C25">
        <v>9.7103999999999999</v>
      </c>
      <c r="D25">
        <v>0.43042000000000002</v>
      </c>
    </row>
    <row r="26" spans="1:4" x14ac:dyDescent="0.3">
      <c r="A26">
        <v>1188.81</v>
      </c>
      <c r="B26">
        <v>1.098036672581544</v>
      </c>
      <c r="C26">
        <v>10.879</v>
      </c>
      <c r="D26">
        <v>0</v>
      </c>
    </row>
    <row r="27" spans="1:4" x14ac:dyDescent="0.3">
      <c r="A27">
        <v>1222.17</v>
      </c>
      <c r="B27">
        <v>0.20936541433931857</v>
      </c>
      <c r="C27">
        <v>6.1234700000000002</v>
      </c>
      <c r="D27">
        <v>1</v>
      </c>
    </row>
    <row r="28" spans="1:4" x14ac:dyDescent="0.3">
      <c r="A28">
        <v>1239.49</v>
      </c>
      <c r="B28">
        <v>0.56671768309707904</v>
      </c>
      <c r="C28">
        <v>9.9647199999999998</v>
      </c>
      <c r="D28">
        <v>0</v>
      </c>
    </row>
    <row r="29" spans="1:4" x14ac:dyDescent="0.3">
      <c r="A29">
        <v>1261.97</v>
      </c>
      <c r="B29">
        <v>0.98815605411992269</v>
      </c>
      <c r="C29">
        <v>11.291700000000001</v>
      </c>
      <c r="D29">
        <v>1.1599999999999999E-2</v>
      </c>
    </row>
    <row r="30" spans="1:4" x14ac:dyDescent="0.3">
      <c r="A30">
        <v>1289.74</v>
      </c>
      <c r="B30">
        <v>0.8032337620551866</v>
      </c>
      <c r="C30">
        <v>12.9382</v>
      </c>
      <c r="D30">
        <v>1</v>
      </c>
    </row>
    <row r="31" spans="1:4" x14ac:dyDescent="0.3">
      <c r="A31">
        <v>1303.06</v>
      </c>
      <c r="B31">
        <v>2.4533639690216069</v>
      </c>
      <c r="C31">
        <v>7.6543999999999999</v>
      </c>
      <c r="D31">
        <v>1</v>
      </c>
    </row>
    <row r="32" spans="1:4" x14ac:dyDescent="0.3">
      <c r="A32">
        <v>1311.9</v>
      </c>
      <c r="B32">
        <v>2.7460179459400367</v>
      </c>
      <c r="C32">
        <v>18.593</v>
      </c>
      <c r="D32">
        <v>1</v>
      </c>
    </row>
    <row r="33" spans="1:4" x14ac:dyDescent="0.3">
      <c r="A33">
        <v>1332.42</v>
      </c>
      <c r="B33">
        <v>2.8959986915416436</v>
      </c>
      <c r="C33">
        <v>17.734000000000002</v>
      </c>
      <c r="D33">
        <v>0</v>
      </c>
    </row>
    <row r="34" spans="1:4" x14ac:dyDescent="0.3">
      <c r="A34">
        <v>1349.06</v>
      </c>
      <c r="B34">
        <v>3.1567207690658723</v>
      </c>
      <c r="C34">
        <v>13.328799999999999</v>
      </c>
      <c r="D34">
        <v>0</v>
      </c>
    </row>
    <row r="35" spans="1:4" x14ac:dyDescent="0.3">
      <c r="A35">
        <v>1358.91</v>
      </c>
      <c r="B35">
        <v>1.1380626985626359</v>
      </c>
      <c r="C35">
        <v>6.7585100000000002</v>
      </c>
      <c r="D35">
        <v>0.68661799999999995</v>
      </c>
    </row>
    <row r="36" spans="1:4" x14ac:dyDescent="0.3">
      <c r="A36">
        <v>1394.98</v>
      </c>
      <c r="B36">
        <v>0.37267695842596971</v>
      </c>
      <c r="C36">
        <v>13.869400000000001</v>
      </c>
      <c r="D36">
        <v>0</v>
      </c>
    </row>
    <row r="37" spans="1:4" x14ac:dyDescent="0.3">
      <c r="A37">
        <v>1419.21</v>
      </c>
      <c r="B37">
        <v>3.4066069771241292</v>
      </c>
      <c r="C37">
        <v>15.575900000000001</v>
      </c>
      <c r="D37">
        <v>0</v>
      </c>
    </row>
    <row r="38" spans="1:4" x14ac:dyDescent="0.3">
      <c r="A38">
        <v>1438.05</v>
      </c>
      <c r="B38">
        <v>7.6677029179015621</v>
      </c>
      <c r="C38">
        <v>8.0277999999999992</v>
      </c>
      <c r="D38">
        <v>0.97620600000000002</v>
      </c>
    </row>
    <row r="39" spans="1:4" x14ac:dyDescent="0.3">
      <c r="A39">
        <v>1452.18</v>
      </c>
      <c r="B39">
        <v>4.3055167354898574</v>
      </c>
      <c r="C39">
        <v>11.444000000000001</v>
      </c>
      <c r="D39">
        <v>0</v>
      </c>
    </row>
    <row r="40" spans="1:4" x14ac:dyDescent="0.3">
      <c r="A40">
        <v>1465.89</v>
      </c>
      <c r="B40">
        <v>3.1884588654291193</v>
      </c>
      <c r="C40">
        <v>23.950399999999998</v>
      </c>
      <c r="D40">
        <v>1</v>
      </c>
    </row>
    <row r="41" spans="1:4" x14ac:dyDescent="0.3">
      <c r="A41">
        <v>1490.13</v>
      </c>
      <c r="B41">
        <v>0.4455275177614782</v>
      </c>
      <c r="C41">
        <v>22.605</v>
      </c>
      <c r="D41">
        <v>0</v>
      </c>
    </row>
    <row r="42" spans="1:4" x14ac:dyDescent="0.3">
      <c r="A42">
        <v>1546.37</v>
      </c>
      <c r="B42">
        <v>0.26409539028065299</v>
      </c>
      <c r="C42">
        <v>19.988</v>
      </c>
      <c r="D42">
        <v>0</v>
      </c>
    </row>
    <row r="43" spans="1:4" x14ac:dyDescent="0.3">
      <c r="A43">
        <v>1558.79</v>
      </c>
      <c r="B43">
        <v>0.43423963122625242</v>
      </c>
      <c r="C43">
        <v>95.157499999999999</v>
      </c>
      <c r="D43">
        <v>1</v>
      </c>
    </row>
    <row r="44" spans="1:4" x14ac:dyDescent="0.3">
      <c r="A44">
        <v>1574.19</v>
      </c>
      <c r="B44">
        <v>2.3838456818006737</v>
      </c>
      <c r="C44">
        <v>16.4892</v>
      </c>
      <c r="D44">
        <v>0.181397</v>
      </c>
    </row>
    <row r="45" spans="1:4" x14ac:dyDescent="0.3">
      <c r="A45">
        <v>1598.42</v>
      </c>
      <c r="B45">
        <v>0.45136098899318566</v>
      </c>
      <c r="C45">
        <v>14.3795</v>
      </c>
      <c r="D45">
        <v>0</v>
      </c>
    </row>
  </sheetData>
  <sortState xmlns:xlrd2="http://schemas.microsoft.com/office/spreadsheetml/2017/richdata2" ref="A2:J47">
    <sortCondition ref="A2:A47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37A42-F383-44E8-8DC3-5DA73B01B543}">
  <dimension ref="A1:E40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525.57100000000003</v>
      </c>
      <c r="B2">
        <v>0.68392614799555462</v>
      </c>
      <c r="C2">
        <v>22.009399999999999</v>
      </c>
      <c r="D2">
        <v>0</v>
      </c>
      <c r="E2">
        <v>1</v>
      </c>
    </row>
    <row r="3" spans="1:5" x14ac:dyDescent="0.3">
      <c r="A3">
        <v>542.053</v>
      </c>
      <c r="B3">
        <v>0.54893594904021414</v>
      </c>
      <c r="C3">
        <v>15.064299999999999</v>
      </c>
      <c r="D3">
        <v>0.49566199999999999</v>
      </c>
    </row>
    <row r="4" spans="1:5" x14ac:dyDescent="0.3">
      <c r="A4">
        <v>663.25699999999995</v>
      </c>
      <c r="B4">
        <v>0.90760130521153592</v>
      </c>
      <c r="C4">
        <v>25.39</v>
      </c>
      <c r="D4">
        <v>0</v>
      </c>
    </row>
    <row r="5" spans="1:5" x14ac:dyDescent="0.3">
      <c r="A5">
        <v>703.43</v>
      </c>
      <c r="B5">
        <v>13.862805691682793</v>
      </c>
      <c r="C5">
        <v>8.9080599999999996E-2</v>
      </c>
      <c r="D5">
        <v>0.462559</v>
      </c>
    </row>
    <row r="6" spans="1:5" x14ac:dyDescent="0.3">
      <c r="A6">
        <v>762.31299999999999</v>
      </c>
      <c r="B6">
        <v>0.84177908932199497</v>
      </c>
      <c r="C6">
        <v>5.0997199999999996</v>
      </c>
      <c r="D6">
        <v>0.15251100000000001</v>
      </c>
    </row>
    <row r="7" spans="1:5" x14ac:dyDescent="0.3">
      <c r="A7">
        <v>788.64800000000002</v>
      </c>
      <c r="B7">
        <v>0.52297969971646252</v>
      </c>
      <c r="C7">
        <v>8.20181</v>
      </c>
      <c r="D7">
        <v>1</v>
      </c>
    </row>
    <row r="8" spans="1:5" x14ac:dyDescent="0.3">
      <c r="A8">
        <v>807.19600000000003</v>
      </c>
      <c r="B8">
        <v>0.90099385760022133</v>
      </c>
      <c r="C8">
        <v>10.8691</v>
      </c>
      <c r="D8">
        <v>0.63142200000000004</v>
      </c>
    </row>
    <row r="9" spans="1:5" x14ac:dyDescent="0.3">
      <c r="A9">
        <v>846.048</v>
      </c>
      <c r="B9">
        <v>2.8580463748135552</v>
      </c>
      <c r="C9">
        <v>28.442599999999999</v>
      </c>
      <c r="D9">
        <v>0.97703200000000001</v>
      </c>
    </row>
    <row r="10" spans="1:5" x14ac:dyDescent="0.3">
      <c r="A10">
        <v>890.56899999999996</v>
      </c>
      <c r="B10">
        <v>1.4097850261432912</v>
      </c>
      <c r="C10">
        <v>31.495899999999999</v>
      </c>
      <c r="D10">
        <v>1</v>
      </c>
    </row>
    <row r="11" spans="1:5" x14ac:dyDescent="0.3">
      <c r="A11">
        <v>928.721</v>
      </c>
      <c r="B11">
        <v>1.5535777792171215</v>
      </c>
      <c r="C11">
        <v>7.9687000000000001</v>
      </c>
      <c r="D11">
        <v>0.133912</v>
      </c>
    </row>
    <row r="12" spans="1:5" x14ac:dyDescent="0.3">
      <c r="A12">
        <v>956.36800000000005</v>
      </c>
      <c r="B12">
        <v>2.0067699093536624</v>
      </c>
      <c r="C12">
        <v>24.999300000000002</v>
      </c>
      <c r="D12">
        <v>0.92864199999999997</v>
      </c>
    </row>
    <row r="13" spans="1:5" x14ac:dyDescent="0.3">
      <c r="A13">
        <v>987.27800000000002</v>
      </c>
      <c r="B13">
        <v>0.98666939564941258</v>
      </c>
      <c r="C13">
        <v>14.3933</v>
      </c>
      <c r="D13">
        <v>1</v>
      </c>
    </row>
    <row r="14" spans="1:5" x14ac:dyDescent="0.3">
      <c r="A14">
        <v>1002.22</v>
      </c>
      <c r="B14">
        <v>2.1651937553966865</v>
      </c>
      <c r="C14">
        <v>17.538499999999999</v>
      </c>
      <c r="D14">
        <v>0.256303</v>
      </c>
    </row>
    <row r="15" spans="1:5" x14ac:dyDescent="0.3">
      <c r="A15">
        <v>1021.29</v>
      </c>
      <c r="B15">
        <v>1.6141158072647936</v>
      </c>
      <c r="C15">
        <v>22.186699999999998</v>
      </c>
      <c r="D15">
        <v>1</v>
      </c>
    </row>
    <row r="16" spans="1:5" x14ac:dyDescent="0.3">
      <c r="A16">
        <v>1026.03</v>
      </c>
      <c r="B16">
        <v>0.64514888344743671</v>
      </c>
      <c r="C16">
        <v>8.9970199999999991</v>
      </c>
      <c r="D16">
        <v>0.816523</v>
      </c>
    </row>
    <row r="17" spans="1:4" x14ac:dyDescent="0.3">
      <c r="A17">
        <v>1048.72</v>
      </c>
      <c r="B17">
        <v>2.1088600644091273</v>
      </c>
      <c r="C17">
        <v>21.5288</v>
      </c>
      <c r="D17">
        <v>1</v>
      </c>
    </row>
    <row r="18" spans="1:4" x14ac:dyDescent="0.3">
      <c r="A18">
        <v>1068.21</v>
      </c>
      <c r="B18">
        <v>2.9113263894100845</v>
      </c>
      <c r="C18">
        <v>19.062899999999999</v>
      </c>
      <c r="D18">
        <v>0.15124499999999999</v>
      </c>
    </row>
    <row r="19" spans="1:4" x14ac:dyDescent="0.3">
      <c r="A19">
        <v>1083.31</v>
      </c>
      <c r="B19">
        <v>1.4551387589770177</v>
      </c>
      <c r="C19">
        <v>28.4863</v>
      </c>
      <c r="D19">
        <v>0.40313700000000002</v>
      </c>
    </row>
    <row r="20" spans="1:4" x14ac:dyDescent="0.3">
      <c r="A20">
        <v>1109.49</v>
      </c>
      <c r="B20">
        <v>1.2524410308820224</v>
      </c>
      <c r="C20">
        <v>5.3883799999999997</v>
      </c>
      <c r="D20">
        <v>1</v>
      </c>
    </row>
    <row r="21" spans="1:4" x14ac:dyDescent="0.3">
      <c r="A21">
        <v>1127.69</v>
      </c>
      <c r="B21">
        <v>0.76862805009398294</v>
      </c>
      <c r="C21">
        <v>5.4764200000000001</v>
      </c>
      <c r="D21">
        <v>1</v>
      </c>
    </row>
    <row r="22" spans="1:4" x14ac:dyDescent="0.3">
      <c r="A22">
        <v>1138.6300000000001</v>
      </c>
      <c r="B22">
        <v>1.5872655831135232</v>
      </c>
      <c r="C22">
        <v>11.632099999999999</v>
      </c>
      <c r="D22">
        <v>0.35793900000000001</v>
      </c>
    </row>
    <row r="23" spans="1:4" x14ac:dyDescent="0.3">
      <c r="A23">
        <v>1154.57</v>
      </c>
      <c r="B23">
        <v>0.41747695065357293</v>
      </c>
      <c r="C23">
        <v>12.784599999999999</v>
      </c>
      <c r="D23">
        <v>1</v>
      </c>
    </row>
    <row r="24" spans="1:4" x14ac:dyDescent="0.3">
      <c r="A24">
        <v>1177.92</v>
      </c>
      <c r="B24">
        <v>0.48745083874952677</v>
      </c>
      <c r="C24">
        <v>16.666399999999999</v>
      </c>
      <c r="D24">
        <v>1</v>
      </c>
    </row>
    <row r="25" spans="1:4" x14ac:dyDescent="0.3">
      <c r="A25">
        <v>1231.3800000000001</v>
      </c>
      <c r="B25">
        <v>0.39547233560453199</v>
      </c>
      <c r="C25">
        <v>17.527000000000001</v>
      </c>
      <c r="D25">
        <v>1</v>
      </c>
    </row>
    <row r="26" spans="1:4" x14ac:dyDescent="0.3">
      <c r="A26">
        <v>1265.82</v>
      </c>
      <c r="B26">
        <v>1.2725820182089438</v>
      </c>
      <c r="C26">
        <v>22.376100000000001</v>
      </c>
      <c r="D26">
        <v>1</v>
      </c>
    </row>
    <row r="27" spans="1:4" x14ac:dyDescent="0.3">
      <c r="A27">
        <v>1286.8800000000001</v>
      </c>
      <c r="B27">
        <v>2.3270386041212556</v>
      </c>
      <c r="C27">
        <v>12.9313</v>
      </c>
      <c r="D27">
        <v>1</v>
      </c>
    </row>
    <row r="28" spans="1:4" x14ac:dyDescent="0.3">
      <c r="A28">
        <v>1306.27</v>
      </c>
      <c r="B28">
        <v>2.1680128740359415</v>
      </c>
      <c r="C28">
        <v>17.088000000000001</v>
      </c>
      <c r="D28">
        <v>1</v>
      </c>
    </row>
    <row r="29" spans="1:4" x14ac:dyDescent="0.3">
      <c r="A29">
        <v>1321.9</v>
      </c>
      <c r="B29">
        <v>6.1074855505979446</v>
      </c>
      <c r="C29">
        <v>13.8559</v>
      </c>
      <c r="D29">
        <v>0.76546499999999995</v>
      </c>
    </row>
    <row r="30" spans="1:4" x14ac:dyDescent="0.3">
      <c r="A30">
        <v>1333.5</v>
      </c>
      <c r="B30">
        <v>3.4966099387394678</v>
      </c>
      <c r="C30">
        <v>13.2486</v>
      </c>
      <c r="D30">
        <v>0.88112699999999999</v>
      </c>
    </row>
    <row r="31" spans="1:4" x14ac:dyDescent="0.3">
      <c r="A31">
        <v>1345.76</v>
      </c>
      <c r="B31">
        <v>3.7022639796304162</v>
      </c>
      <c r="C31">
        <v>13.623699999999999</v>
      </c>
      <c r="D31">
        <v>0.89630600000000005</v>
      </c>
    </row>
    <row r="32" spans="1:4" x14ac:dyDescent="0.3">
      <c r="A32">
        <v>1355.85</v>
      </c>
      <c r="B32">
        <v>2.3720958205517952</v>
      </c>
      <c r="C32">
        <v>12.491400000000001</v>
      </c>
      <c r="D32">
        <v>0.29463400000000001</v>
      </c>
    </row>
    <row r="33" spans="1:4" x14ac:dyDescent="0.3">
      <c r="A33">
        <v>1394.56</v>
      </c>
      <c r="B33">
        <v>1.0402857572107511</v>
      </c>
      <c r="C33">
        <v>23.406400000000001</v>
      </c>
      <c r="D33">
        <v>1</v>
      </c>
    </row>
    <row r="34" spans="1:4" x14ac:dyDescent="0.3">
      <c r="A34">
        <v>1411.81</v>
      </c>
      <c r="B34">
        <v>3.2387557340337443</v>
      </c>
      <c r="C34">
        <v>22.918500000000002</v>
      </c>
      <c r="D34">
        <v>1</v>
      </c>
    </row>
    <row r="35" spans="1:4" x14ac:dyDescent="0.3">
      <c r="A35">
        <v>1441.24</v>
      </c>
      <c r="B35">
        <v>5.2924637474501024</v>
      </c>
      <c r="C35">
        <v>14.440099999999999</v>
      </c>
      <c r="D35">
        <v>1</v>
      </c>
    </row>
    <row r="36" spans="1:4" x14ac:dyDescent="0.3">
      <c r="A36">
        <v>1453.08</v>
      </c>
      <c r="B36">
        <v>2.7742074682169395</v>
      </c>
      <c r="C36">
        <v>14.708600000000001</v>
      </c>
      <c r="D36">
        <v>1</v>
      </c>
    </row>
    <row r="37" spans="1:4" x14ac:dyDescent="0.3">
      <c r="A37">
        <v>1467.82</v>
      </c>
      <c r="B37">
        <v>1.9434702957001893</v>
      </c>
      <c r="C37">
        <v>14.1516</v>
      </c>
      <c r="D37">
        <v>1</v>
      </c>
    </row>
    <row r="38" spans="1:4" x14ac:dyDescent="0.3">
      <c r="A38">
        <v>1484.56</v>
      </c>
      <c r="B38">
        <v>0.16536764061914802</v>
      </c>
      <c r="C38">
        <v>26.713200000000001</v>
      </c>
      <c r="D38">
        <v>1</v>
      </c>
    </row>
    <row r="39" spans="1:4" x14ac:dyDescent="0.3">
      <c r="A39">
        <v>1569.94</v>
      </c>
      <c r="B39">
        <v>0.75729846812146739</v>
      </c>
      <c r="C39">
        <v>11.1244</v>
      </c>
      <c r="D39">
        <v>1</v>
      </c>
    </row>
    <row r="40" spans="1:4" x14ac:dyDescent="0.3">
      <c r="A40">
        <v>1594.3</v>
      </c>
      <c r="B40">
        <v>1.0084876921824213</v>
      </c>
      <c r="C40">
        <v>17.3522</v>
      </c>
      <c r="D40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38702-FD2F-4020-BC50-922F390E0B1D}">
  <dimension ref="A1:E36"/>
  <sheetViews>
    <sheetView workbookViewId="0">
      <selection activeCell="E2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524.61199999999997</v>
      </c>
      <c r="B2">
        <v>1.8940851321010908</v>
      </c>
      <c r="C2">
        <v>10.783899999999999</v>
      </c>
      <c r="D2">
        <v>0</v>
      </c>
      <c r="E2">
        <v>20</v>
      </c>
    </row>
    <row r="3" spans="1:5" x14ac:dyDescent="0.3">
      <c r="A3">
        <v>602.52499999999998</v>
      </c>
      <c r="B3">
        <v>1.6206419927329025</v>
      </c>
      <c r="C3">
        <v>9.4083199999999998</v>
      </c>
      <c r="D3">
        <v>0.26894499999999999</v>
      </c>
    </row>
    <row r="4" spans="1:5" x14ac:dyDescent="0.3">
      <c r="A4">
        <v>619.46400000000006</v>
      </c>
      <c r="B4">
        <v>4.3359501933643996</v>
      </c>
      <c r="C4">
        <v>7.3511499999999996</v>
      </c>
      <c r="D4">
        <v>0.84279499999999996</v>
      </c>
    </row>
    <row r="5" spans="1:5" x14ac:dyDescent="0.3">
      <c r="A5">
        <v>680.60299999999995</v>
      </c>
      <c r="B5">
        <v>0.77890200691284284</v>
      </c>
      <c r="C5">
        <v>11.817500000000001</v>
      </c>
      <c r="D5">
        <v>0</v>
      </c>
    </row>
    <row r="6" spans="1:5" x14ac:dyDescent="0.3">
      <c r="A6">
        <v>745.43100000000004</v>
      </c>
      <c r="B6">
        <v>2.7447060584225165</v>
      </c>
      <c r="C6">
        <v>8.2625799999999998</v>
      </c>
      <c r="D6">
        <v>1</v>
      </c>
    </row>
    <row r="7" spans="1:5" x14ac:dyDescent="0.3">
      <c r="A7">
        <v>783.89800000000002</v>
      </c>
      <c r="B7">
        <v>0.61306734369259608</v>
      </c>
      <c r="C7">
        <v>8.5858299999999996</v>
      </c>
      <c r="D7">
        <v>1</v>
      </c>
    </row>
    <row r="8" spans="1:5" x14ac:dyDescent="0.3">
      <c r="A8">
        <v>818.13099999999997</v>
      </c>
      <c r="B8">
        <v>4.0823757274536474</v>
      </c>
      <c r="C8">
        <v>12.2601</v>
      </c>
      <c r="D8">
        <v>0.96938500000000005</v>
      </c>
    </row>
    <row r="9" spans="1:5" x14ac:dyDescent="0.3">
      <c r="A9">
        <v>830.85900000000004</v>
      </c>
      <c r="B9">
        <v>4.3558744305788837</v>
      </c>
      <c r="C9">
        <v>11.38</v>
      </c>
      <c r="D9">
        <v>1</v>
      </c>
    </row>
    <row r="10" spans="1:5" x14ac:dyDescent="0.3">
      <c r="A10">
        <v>851.54200000000003</v>
      </c>
      <c r="B10">
        <v>2.5842842312012779</v>
      </c>
      <c r="C10">
        <v>10.6395</v>
      </c>
      <c r="D10">
        <v>0.89392099999999997</v>
      </c>
    </row>
    <row r="11" spans="1:5" x14ac:dyDescent="0.3">
      <c r="A11">
        <v>912.36300000000006</v>
      </c>
      <c r="B11">
        <v>0.62249003082517185</v>
      </c>
      <c r="C11">
        <v>7.0129900000000003</v>
      </c>
      <c r="D11">
        <v>1</v>
      </c>
    </row>
    <row r="12" spans="1:5" x14ac:dyDescent="0.3">
      <c r="A12">
        <v>949.70100000000002</v>
      </c>
      <c r="B12">
        <v>1.358848721092262</v>
      </c>
      <c r="C12">
        <v>10.458299999999999</v>
      </c>
      <c r="D12">
        <v>1</v>
      </c>
    </row>
    <row r="13" spans="1:5" x14ac:dyDescent="0.3">
      <c r="A13">
        <v>969</v>
      </c>
      <c r="B13">
        <v>0.37042504698086665</v>
      </c>
      <c r="C13">
        <v>9</v>
      </c>
      <c r="D13">
        <v>0</v>
      </c>
    </row>
    <row r="14" spans="1:5" x14ac:dyDescent="0.3">
      <c r="A14">
        <v>1001.58</v>
      </c>
      <c r="B14">
        <v>28.841803492369873</v>
      </c>
      <c r="C14">
        <v>8</v>
      </c>
      <c r="D14">
        <v>0.30949500000000002</v>
      </c>
    </row>
    <row r="15" spans="1:5" x14ac:dyDescent="0.3">
      <c r="A15">
        <v>1031.79</v>
      </c>
      <c r="B15">
        <v>6.4847997818396692</v>
      </c>
      <c r="C15">
        <v>12.8857</v>
      </c>
      <c r="D15">
        <v>1</v>
      </c>
    </row>
    <row r="16" spans="1:5" x14ac:dyDescent="0.3">
      <c r="A16">
        <v>1072</v>
      </c>
      <c r="B16">
        <v>0.46303130872608328</v>
      </c>
      <c r="C16">
        <v>10.7081</v>
      </c>
      <c r="D16">
        <v>0.69648699999999997</v>
      </c>
    </row>
    <row r="17" spans="1:4" x14ac:dyDescent="0.3">
      <c r="A17">
        <v>1085.8900000000001</v>
      </c>
      <c r="B17">
        <v>0.23151565436304164</v>
      </c>
      <c r="C17">
        <v>12</v>
      </c>
      <c r="D17">
        <v>1</v>
      </c>
    </row>
    <row r="18" spans="1:4" x14ac:dyDescent="0.3">
      <c r="A18">
        <v>1105.08</v>
      </c>
      <c r="B18">
        <v>0.11575782718152082</v>
      </c>
      <c r="C18">
        <v>12.9596</v>
      </c>
      <c r="D18">
        <v>1</v>
      </c>
    </row>
    <row r="19" spans="1:4" x14ac:dyDescent="0.3">
      <c r="A19">
        <v>1126.07</v>
      </c>
      <c r="B19">
        <v>0.46612898818146081</v>
      </c>
      <c r="C19">
        <v>11.616199999999999</v>
      </c>
      <c r="D19">
        <v>1</v>
      </c>
    </row>
    <row r="20" spans="1:4" x14ac:dyDescent="0.3">
      <c r="A20">
        <v>1157.8599999999999</v>
      </c>
      <c r="B20">
        <v>2.8786563857238852</v>
      </c>
      <c r="C20">
        <v>9.06</v>
      </c>
      <c r="D20">
        <v>1</v>
      </c>
    </row>
    <row r="21" spans="1:4" x14ac:dyDescent="0.3">
      <c r="A21">
        <v>1183.8399999999999</v>
      </c>
      <c r="B21">
        <v>2.3757719722557482</v>
      </c>
      <c r="C21">
        <v>10.1896</v>
      </c>
      <c r="D21">
        <v>1</v>
      </c>
    </row>
    <row r="22" spans="1:4" x14ac:dyDescent="0.3">
      <c r="A22">
        <v>1215.1300000000001</v>
      </c>
      <c r="B22">
        <v>6.7003408560516613</v>
      </c>
      <c r="C22">
        <v>20.494399999999999</v>
      </c>
      <c r="D22">
        <v>1</v>
      </c>
    </row>
    <row r="23" spans="1:4" x14ac:dyDescent="0.3">
      <c r="A23">
        <v>1261</v>
      </c>
      <c r="B23">
        <v>0.1268863216554435</v>
      </c>
      <c r="C23">
        <v>13.4779</v>
      </c>
      <c r="D23">
        <v>1</v>
      </c>
    </row>
    <row r="24" spans="1:4" x14ac:dyDescent="0.3">
      <c r="A24">
        <v>1291.1400000000001</v>
      </c>
      <c r="B24">
        <v>0.86684554337918784</v>
      </c>
      <c r="C24">
        <v>9.5224700000000002</v>
      </c>
      <c r="D24">
        <v>1</v>
      </c>
    </row>
    <row r="25" spans="1:4" x14ac:dyDescent="0.3">
      <c r="A25">
        <v>1305.82</v>
      </c>
      <c r="B25">
        <v>3.2203920128160841</v>
      </c>
      <c r="C25">
        <v>10.3627</v>
      </c>
      <c r="D25">
        <v>1</v>
      </c>
    </row>
    <row r="26" spans="1:4" x14ac:dyDescent="0.3">
      <c r="A26">
        <v>1318.3</v>
      </c>
      <c r="B26">
        <v>2.3397620273761204</v>
      </c>
      <c r="C26">
        <v>9.4862900000000003</v>
      </c>
      <c r="D26">
        <v>1</v>
      </c>
    </row>
    <row r="27" spans="1:4" x14ac:dyDescent="0.3">
      <c r="A27">
        <v>1334.77</v>
      </c>
      <c r="B27">
        <v>3.3647373929983528</v>
      </c>
      <c r="C27">
        <v>14.618499999999999</v>
      </c>
      <c r="D27">
        <v>1</v>
      </c>
    </row>
    <row r="28" spans="1:4" x14ac:dyDescent="0.3">
      <c r="A28">
        <v>1350.96</v>
      </c>
      <c r="B28">
        <v>2.4490188949831273</v>
      </c>
      <c r="C28">
        <v>12.033300000000001</v>
      </c>
      <c r="D28">
        <v>1</v>
      </c>
    </row>
    <row r="29" spans="1:4" x14ac:dyDescent="0.3">
      <c r="A29">
        <v>1365.84</v>
      </c>
      <c r="B29">
        <v>0.82533941686498158</v>
      </c>
      <c r="C29">
        <v>7.8303000000000003</v>
      </c>
      <c r="D29">
        <v>1</v>
      </c>
    </row>
    <row r="30" spans="1:4" x14ac:dyDescent="0.3">
      <c r="A30">
        <v>1408.63</v>
      </c>
      <c r="B30">
        <v>1.2884957440444209</v>
      </c>
      <c r="C30">
        <v>9.1860300000000006</v>
      </c>
      <c r="D30">
        <v>1</v>
      </c>
    </row>
    <row r="31" spans="1:4" x14ac:dyDescent="0.3">
      <c r="A31">
        <v>1435.08</v>
      </c>
      <c r="B31">
        <v>1.2951078311330295</v>
      </c>
      <c r="C31">
        <v>6.7894300000000003</v>
      </c>
      <c r="D31">
        <v>1</v>
      </c>
    </row>
    <row r="32" spans="1:4" x14ac:dyDescent="0.3">
      <c r="A32">
        <v>1444.1</v>
      </c>
      <c r="B32">
        <v>2.0558867926223332</v>
      </c>
      <c r="C32">
        <v>7.7720599999999997</v>
      </c>
      <c r="D32">
        <v>0.45441900000000002</v>
      </c>
    </row>
    <row r="33" spans="1:4" x14ac:dyDescent="0.3">
      <c r="A33">
        <v>1488.78</v>
      </c>
      <c r="B33">
        <v>0.47299574248986864</v>
      </c>
      <c r="C33">
        <v>15.455</v>
      </c>
      <c r="D33">
        <v>1</v>
      </c>
    </row>
    <row r="34" spans="1:4" x14ac:dyDescent="0.3">
      <c r="A34">
        <v>1584.3</v>
      </c>
      <c r="B34">
        <v>3.9919734947379668</v>
      </c>
      <c r="C34">
        <v>7.2466999999999997</v>
      </c>
      <c r="D34">
        <v>0.41824099999999997</v>
      </c>
    </row>
    <row r="35" spans="1:4" x14ac:dyDescent="0.3">
      <c r="A35">
        <v>1599.54</v>
      </c>
      <c r="B35">
        <v>4.5801251237080134</v>
      </c>
      <c r="C35">
        <v>8.5299999999999994</v>
      </c>
      <c r="D35">
        <v>0.60292199999999996</v>
      </c>
    </row>
    <row r="36" spans="1:4" x14ac:dyDescent="0.3">
      <c r="A36">
        <v>1607.44</v>
      </c>
      <c r="B36">
        <v>5.457055488991255</v>
      </c>
      <c r="C36">
        <v>9.0048999999999992</v>
      </c>
      <c r="D36">
        <v>0</v>
      </c>
    </row>
  </sheetData>
  <sortState xmlns:xlrd2="http://schemas.microsoft.com/office/spreadsheetml/2017/richdata2" ref="A2:D33">
    <sortCondition ref="A2:A33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1B67E-2411-41C6-B5EF-A4D4E86F565D}">
  <dimension ref="A1:E36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526.59500000000003</v>
      </c>
      <c r="B2">
        <v>0.94002222327303186</v>
      </c>
      <c r="C2">
        <v>14</v>
      </c>
      <c r="D2">
        <v>0</v>
      </c>
      <c r="E2">
        <v>20</v>
      </c>
    </row>
    <row r="3" spans="1:5" x14ac:dyDescent="0.3">
      <c r="A3">
        <v>602.52499999999998</v>
      </c>
      <c r="B3">
        <v>0.51049592903286634</v>
      </c>
      <c r="C3">
        <v>9.4083199999999998</v>
      </c>
      <c r="D3">
        <v>0.237312</v>
      </c>
    </row>
    <row r="4" spans="1:5" x14ac:dyDescent="0.3">
      <c r="A4">
        <v>621.78399999999999</v>
      </c>
      <c r="B4">
        <v>2.8808073846271931</v>
      </c>
      <c r="C4">
        <v>9.9229500000000002</v>
      </c>
      <c r="D4">
        <v>8.5827200000000006E-2</v>
      </c>
    </row>
    <row r="5" spans="1:5" x14ac:dyDescent="0.3">
      <c r="A5">
        <v>682.26900000000001</v>
      </c>
      <c r="B5">
        <v>0.41264963085621159</v>
      </c>
      <c r="C5">
        <v>6.9856600000000002</v>
      </c>
      <c r="D5">
        <v>0.89635600000000004</v>
      </c>
    </row>
    <row r="6" spans="1:5" x14ac:dyDescent="0.3">
      <c r="A6">
        <v>748.25900000000001</v>
      </c>
      <c r="B6">
        <v>2.161041327678106</v>
      </c>
      <c r="C6">
        <v>14.463900000000001</v>
      </c>
      <c r="D6">
        <v>0.43021999999999999</v>
      </c>
    </row>
    <row r="7" spans="1:5" x14ac:dyDescent="0.3">
      <c r="A7">
        <v>769.33399999999995</v>
      </c>
      <c r="B7">
        <v>1.3888394531078705</v>
      </c>
      <c r="C7">
        <v>19.944700000000001</v>
      </c>
      <c r="D7">
        <v>0</v>
      </c>
    </row>
    <row r="8" spans="1:5" x14ac:dyDescent="0.3">
      <c r="A8">
        <v>821.71699999999998</v>
      </c>
      <c r="B8">
        <v>2.4407640441742693</v>
      </c>
      <c r="C8">
        <v>18.060600000000001</v>
      </c>
      <c r="D8">
        <v>0.79907099999999998</v>
      </c>
    </row>
    <row r="9" spans="1:5" x14ac:dyDescent="0.3">
      <c r="A9">
        <v>833.89700000000005</v>
      </c>
      <c r="B9">
        <v>1.3825557877700185</v>
      </c>
      <c r="C9">
        <v>11.3307</v>
      </c>
      <c r="D9">
        <v>1</v>
      </c>
    </row>
    <row r="10" spans="1:5" x14ac:dyDescent="0.3">
      <c r="A10">
        <v>854.57500000000005</v>
      </c>
      <c r="B10">
        <v>2.3386731591145096</v>
      </c>
      <c r="C10">
        <v>15.202400000000001</v>
      </c>
      <c r="D10">
        <v>0.194937</v>
      </c>
    </row>
    <row r="11" spans="1:5" x14ac:dyDescent="0.3">
      <c r="A11">
        <v>912</v>
      </c>
      <c r="B11">
        <v>0.41503734067712711</v>
      </c>
      <c r="C11">
        <v>12</v>
      </c>
      <c r="D11">
        <v>0</v>
      </c>
    </row>
    <row r="12" spans="1:5" x14ac:dyDescent="0.3">
      <c r="A12">
        <v>951.07</v>
      </c>
      <c r="B12">
        <v>0.7220902660568792</v>
      </c>
      <c r="C12">
        <v>7.3779500000000002</v>
      </c>
      <c r="D12">
        <v>0</v>
      </c>
    </row>
    <row r="13" spans="1:5" x14ac:dyDescent="0.3">
      <c r="A13">
        <v>969</v>
      </c>
      <c r="B13">
        <v>0.33202987254170169</v>
      </c>
      <c r="C13">
        <v>9</v>
      </c>
      <c r="D13">
        <v>0</v>
      </c>
    </row>
    <row r="14" spans="1:5" x14ac:dyDescent="0.3">
      <c r="A14">
        <v>1003.83</v>
      </c>
      <c r="B14">
        <v>25.042689076712769</v>
      </c>
      <c r="C14">
        <v>9.6509850000000004</v>
      </c>
      <c r="D14">
        <v>0.58918700000000002</v>
      </c>
    </row>
    <row r="15" spans="1:5" x14ac:dyDescent="0.3">
      <c r="A15">
        <v>1032.99</v>
      </c>
      <c r="B15">
        <v>5.1694145893358208</v>
      </c>
      <c r="C15">
        <v>12.439500000000001</v>
      </c>
      <c r="D15">
        <v>1</v>
      </c>
    </row>
    <row r="16" spans="1:5" x14ac:dyDescent="0.3">
      <c r="A16">
        <v>1068.3499999999999</v>
      </c>
      <c r="B16">
        <v>0.62947883385818515</v>
      </c>
      <c r="C16">
        <v>10.7081</v>
      </c>
      <c r="D16">
        <v>0.69648699999999997</v>
      </c>
    </row>
    <row r="17" spans="1:4" x14ac:dyDescent="0.3">
      <c r="A17">
        <v>1085.8900000000001</v>
      </c>
      <c r="B17">
        <v>0.80555427526704959</v>
      </c>
      <c r="C17">
        <v>22.570799999999998</v>
      </c>
      <c r="D17">
        <v>1</v>
      </c>
    </row>
    <row r="18" spans="1:4" x14ac:dyDescent="0.3">
      <c r="A18">
        <v>1105.08</v>
      </c>
      <c r="B18">
        <v>0.88883566804732184</v>
      </c>
      <c r="C18">
        <v>12.9596</v>
      </c>
      <c r="D18">
        <v>1</v>
      </c>
    </row>
    <row r="19" spans="1:4" x14ac:dyDescent="0.3">
      <c r="A19">
        <v>1131.6099999999999</v>
      </c>
      <c r="B19">
        <v>0.52028665989943979</v>
      </c>
      <c r="C19">
        <v>30.833200000000001</v>
      </c>
      <c r="D19">
        <v>0.718468</v>
      </c>
    </row>
    <row r="20" spans="1:4" x14ac:dyDescent="0.3">
      <c r="A20">
        <v>1160.9100000000001</v>
      </c>
      <c r="B20">
        <v>2.1171843318887538</v>
      </c>
      <c r="C20">
        <v>9.9318000000000008</v>
      </c>
      <c r="D20">
        <v>1</v>
      </c>
    </row>
    <row r="21" spans="1:4" x14ac:dyDescent="0.3">
      <c r="A21">
        <v>1185.0999999999999</v>
      </c>
      <c r="B21">
        <v>1.3862413193552314</v>
      </c>
      <c r="C21">
        <v>9.9991000000000003</v>
      </c>
      <c r="D21">
        <v>1</v>
      </c>
    </row>
    <row r="22" spans="1:4" x14ac:dyDescent="0.3">
      <c r="A22">
        <v>1210.8399999999999</v>
      </c>
      <c r="B22">
        <v>5.0173864114457896</v>
      </c>
      <c r="C22">
        <v>20.522600000000001</v>
      </c>
      <c r="D22">
        <v>0.38672400000000001</v>
      </c>
    </row>
    <row r="23" spans="1:4" x14ac:dyDescent="0.3">
      <c r="A23">
        <v>1266.18</v>
      </c>
      <c r="B23">
        <v>0.32125301295367942</v>
      </c>
      <c r="C23">
        <v>13.4779</v>
      </c>
      <c r="D23">
        <v>1</v>
      </c>
    </row>
    <row r="24" spans="1:4" x14ac:dyDescent="0.3">
      <c r="A24">
        <v>1293.45</v>
      </c>
      <c r="B24">
        <v>0.7190646438433429</v>
      </c>
      <c r="C24">
        <v>15.039</v>
      </c>
      <c r="D24">
        <v>0</v>
      </c>
    </row>
    <row r="25" spans="1:4" x14ac:dyDescent="0.3">
      <c r="A25">
        <v>1308.3599999999999</v>
      </c>
      <c r="B25">
        <v>1.3432434508610813</v>
      </c>
      <c r="C25">
        <v>14.9529</v>
      </c>
      <c r="D25">
        <v>5.2885799999999997E-2</v>
      </c>
    </row>
    <row r="26" spans="1:4" x14ac:dyDescent="0.3">
      <c r="A26">
        <v>1318.3</v>
      </c>
      <c r="B26">
        <v>2.0972417876692178</v>
      </c>
      <c r="C26">
        <v>9.4862900000000003</v>
      </c>
      <c r="D26">
        <v>1</v>
      </c>
    </row>
    <row r="27" spans="1:4" x14ac:dyDescent="0.3">
      <c r="A27">
        <v>1337.41</v>
      </c>
      <c r="B27">
        <v>3.1292902404905893</v>
      </c>
      <c r="C27">
        <v>18.6584</v>
      </c>
      <c r="D27">
        <v>1</v>
      </c>
    </row>
    <row r="28" spans="1:4" x14ac:dyDescent="0.3">
      <c r="A28">
        <v>1350.96</v>
      </c>
      <c r="B28">
        <v>2.1951739985753931</v>
      </c>
      <c r="C28">
        <v>12.033300000000001</v>
      </c>
      <c r="D28">
        <v>1</v>
      </c>
    </row>
    <row r="29" spans="1:4" x14ac:dyDescent="0.3">
      <c r="A29">
        <v>1365.79</v>
      </c>
      <c r="B29">
        <v>1.3836805389632536</v>
      </c>
      <c r="C29">
        <v>18.229099999999999</v>
      </c>
      <c r="D29">
        <v>0.99411400000000005</v>
      </c>
    </row>
    <row r="30" spans="1:4" x14ac:dyDescent="0.3">
      <c r="A30">
        <v>1408.21</v>
      </c>
      <c r="B30">
        <v>1.0847830973278072</v>
      </c>
      <c r="C30">
        <v>18.202999999999999</v>
      </c>
      <c r="D30">
        <v>1</v>
      </c>
    </row>
    <row r="31" spans="1:4" x14ac:dyDescent="0.3">
      <c r="A31">
        <v>1436.21</v>
      </c>
      <c r="B31">
        <v>0.47024560773399854</v>
      </c>
      <c r="C31">
        <v>8.6980000000000004</v>
      </c>
      <c r="D31">
        <v>1</v>
      </c>
    </row>
    <row r="32" spans="1:4" x14ac:dyDescent="0.3">
      <c r="A32">
        <v>1446.57</v>
      </c>
      <c r="B32">
        <v>1.833518760656158</v>
      </c>
      <c r="C32">
        <v>10.9588</v>
      </c>
      <c r="D32">
        <v>0.77896900000000002</v>
      </c>
    </row>
    <row r="33" spans="1:4" x14ac:dyDescent="0.3">
      <c r="A33">
        <v>1493.85</v>
      </c>
      <c r="B33">
        <v>0.18866435402628301</v>
      </c>
      <c r="C33">
        <v>13.851100000000001</v>
      </c>
      <c r="D33">
        <v>1</v>
      </c>
    </row>
    <row r="34" spans="1:4" x14ac:dyDescent="0.3">
      <c r="A34">
        <v>1585.81</v>
      </c>
      <c r="B34">
        <v>1.6207623190782492</v>
      </c>
      <c r="C34">
        <v>7.3573199999999996</v>
      </c>
      <c r="D34">
        <v>1</v>
      </c>
    </row>
    <row r="35" spans="1:4" x14ac:dyDescent="0.3">
      <c r="A35">
        <v>1599.17</v>
      </c>
      <c r="B35">
        <v>3.4579707616930269</v>
      </c>
      <c r="C35">
        <v>16.5626</v>
      </c>
      <c r="D35">
        <v>0</v>
      </c>
    </row>
    <row r="36" spans="1:4" x14ac:dyDescent="0.3">
      <c r="A36">
        <v>1606.13</v>
      </c>
      <c r="B36">
        <v>4.1854025583244203</v>
      </c>
      <c r="C36">
        <v>10.104900000000001</v>
      </c>
      <c r="D36">
        <v>0.86637500000000001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1DFA0-EB58-4A78-8E6D-EAD9984EDF27}">
  <dimension ref="A1:E35"/>
  <sheetViews>
    <sheetView workbookViewId="0">
      <selection activeCell="L27" sqref="L27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559.36699999999996</v>
      </c>
      <c r="B2">
        <v>0.80156750866619797</v>
      </c>
      <c r="C2">
        <v>15.7036</v>
      </c>
      <c r="D2">
        <v>0.13694799999999999</v>
      </c>
      <c r="E2">
        <v>5</v>
      </c>
    </row>
    <row r="3" spans="1:5" x14ac:dyDescent="0.3">
      <c r="A3">
        <v>624.29899999999998</v>
      </c>
      <c r="B3">
        <v>0.38912228187879672</v>
      </c>
      <c r="C3">
        <v>31.046299999999999</v>
      </c>
      <c r="D3">
        <v>0</v>
      </c>
    </row>
    <row r="4" spans="1:5" x14ac:dyDescent="0.3">
      <c r="A4">
        <v>638.41600000000005</v>
      </c>
      <c r="B4">
        <v>0.5591746948826658</v>
      </c>
      <c r="C4">
        <v>18.526599999999998</v>
      </c>
      <c r="D4">
        <v>0.98822299999999996</v>
      </c>
    </row>
    <row r="5" spans="1:5" x14ac:dyDescent="0.3">
      <c r="A5">
        <v>677.20299999999997</v>
      </c>
      <c r="B5">
        <v>1.4145398813371117</v>
      </c>
      <c r="C5">
        <v>15.102</v>
      </c>
      <c r="D5">
        <v>0</v>
      </c>
    </row>
    <row r="6" spans="1:5" x14ac:dyDescent="0.3">
      <c r="A6">
        <v>766.68100000000004</v>
      </c>
      <c r="B6">
        <v>0.15948618080626645</v>
      </c>
      <c r="C6">
        <v>12</v>
      </c>
      <c r="D6">
        <v>1</v>
      </c>
    </row>
    <row r="7" spans="1:5" x14ac:dyDescent="0.3">
      <c r="A7">
        <v>790.03</v>
      </c>
      <c r="B7">
        <v>0.59680994274734567</v>
      </c>
      <c r="C7">
        <v>14</v>
      </c>
      <c r="D7">
        <v>0</v>
      </c>
    </row>
    <row r="8" spans="1:5" x14ac:dyDescent="0.3">
      <c r="A8">
        <v>815</v>
      </c>
      <c r="B8">
        <v>5.5124620266583992</v>
      </c>
      <c r="C8">
        <v>14.1183</v>
      </c>
      <c r="D8">
        <v>0.33225100000000002</v>
      </c>
    </row>
    <row r="9" spans="1:5" x14ac:dyDescent="0.3">
      <c r="A9">
        <v>850</v>
      </c>
      <c r="B9">
        <v>1.7559232148954993</v>
      </c>
      <c r="C9">
        <v>18</v>
      </c>
      <c r="D9">
        <v>1</v>
      </c>
    </row>
    <row r="10" spans="1:5" x14ac:dyDescent="0.3">
      <c r="A10">
        <v>874.79100000000005</v>
      </c>
      <c r="B10">
        <v>3.8885654430256964</v>
      </c>
      <c r="C10">
        <v>13.225</v>
      </c>
      <c r="D10">
        <v>0.16414000000000001</v>
      </c>
    </row>
    <row r="11" spans="1:5" x14ac:dyDescent="0.3">
      <c r="A11">
        <v>890</v>
      </c>
      <c r="B11">
        <v>2.3481645658150976</v>
      </c>
      <c r="C11">
        <v>12.062200000000001</v>
      </c>
      <c r="D11">
        <v>0.698986</v>
      </c>
    </row>
    <row r="12" spans="1:5" x14ac:dyDescent="0.3">
      <c r="A12">
        <v>916</v>
      </c>
      <c r="B12">
        <v>7.0694049589014609</v>
      </c>
      <c r="C12">
        <v>10.7979</v>
      </c>
      <c r="D12">
        <v>0.244534</v>
      </c>
    </row>
    <row r="13" spans="1:5" x14ac:dyDescent="0.3">
      <c r="A13">
        <v>930</v>
      </c>
      <c r="B13">
        <v>3.5571309054245805</v>
      </c>
      <c r="C13">
        <v>9.3139400000000006</v>
      </c>
      <c r="D13">
        <v>0.613201</v>
      </c>
    </row>
    <row r="14" spans="1:5" x14ac:dyDescent="0.3">
      <c r="A14">
        <v>945.47699999999998</v>
      </c>
      <c r="B14">
        <v>1.1534232590217137</v>
      </c>
      <c r="C14">
        <v>15.7538</v>
      </c>
      <c r="D14">
        <v>0.42241600000000001</v>
      </c>
    </row>
    <row r="15" spans="1:5" x14ac:dyDescent="0.3">
      <c r="A15">
        <v>991.86699999999996</v>
      </c>
      <c r="B15">
        <v>4.0367501407050614</v>
      </c>
      <c r="C15">
        <v>14.4719</v>
      </c>
      <c r="D15">
        <v>0</v>
      </c>
    </row>
    <row r="16" spans="1:5" x14ac:dyDescent="0.3">
      <c r="A16">
        <v>1041.58</v>
      </c>
      <c r="B16">
        <v>2.914386324500831</v>
      </c>
      <c r="C16">
        <v>22.5779</v>
      </c>
      <c r="D16">
        <v>0.63993599999999995</v>
      </c>
    </row>
    <row r="17" spans="1:4" x14ac:dyDescent="0.3">
      <c r="A17">
        <v>1081.5999999999999</v>
      </c>
      <c r="B17">
        <v>0.42400197507373222</v>
      </c>
      <c r="C17">
        <v>12</v>
      </c>
      <c r="D17">
        <v>1</v>
      </c>
    </row>
    <row r="18" spans="1:4" x14ac:dyDescent="0.3">
      <c r="A18">
        <v>1095.75</v>
      </c>
      <c r="B18">
        <v>0.35445552782540296</v>
      </c>
      <c r="C18">
        <v>12</v>
      </c>
      <c r="D18">
        <v>0.28670899999999999</v>
      </c>
    </row>
    <row r="19" spans="1:4" x14ac:dyDescent="0.3">
      <c r="A19">
        <v>1161.1500000000001</v>
      </c>
      <c r="B19">
        <v>1.9287355460761113</v>
      </c>
      <c r="C19">
        <v>16</v>
      </c>
      <c r="D19">
        <v>0.28408899999999998</v>
      </c>
    </row>
    <row r="20" spans="1:4" x14ac:dyDescent="0.3">
      <c r="A20">
        <v>1188.49</v>
      </c>
      <c r="B20">
        <v>0.92568310174016355</v>
      </c>
      <c r="C20">
        <v>17.442299999999999</v>
      </c>
      <c r="D20">
        <v>0.37687500000000002</v>
      </c>
    </row>
    <row r="21" spans="1:4" x14ac:dyDescent="0.3">
      <c r="A21">
        <v>1233.71</v>
      </c>
      <c r="B21">
        <v>2.4213362146780328</v>
      </c>
      <c r="C21">
        <v>16.2727</v>
      </c>
      <c r="D21">
        <v>0.64095299999999999</v>
      </c>
    </row>
    <row r="22" spans="1:4" x14ac:dyDescent="0.3">
      <c r="A22">
        <v>1263.25</v>
      </c>
      <c r="B22">
        <v>2.1926535398847409</v>
      </c>
      <c r="C22">
        <v>19.007999999999999</v>
      </c>
      <c r="D22">
        <v>0</v>
      </c>
    </row>
    <row r="23" spans="1:4" x14ac:dyDescent="0.3">
      <c r="A23">
        <v>1280.8499999999999</v>
      </c>
      <c r="B23">
        <v>1.2953114161018058</v>
      </c>
      <c r="C23">
        <v>18</v>
      </c>
      <c r="D23">
        <v>0.89870399999999995</v>
      </c>
    </row>
    <row r="24" spans="1:4" x14ac:dyDescent="0.3">
      <c r="A24">
        <v>1294.43</v>
      </c>
      <c r="B24">
        <v>0</v>
      </c>
      <c r="C24">
        <v>13.906599999999999</v>
      </c>
      <c r="D24">
        <v>1</v>
      </c>
    </row>
    <row r="25" spans="1:4" x14ac:dyDescent="0.3">
      <c r="A25">
        <v>1313.38</v>
      </c>
      <c r="B25">
        <v>1.3654766086425654</v>
      </c>
      <c r="C25">
        <v>18</v>
      </c>
      <c r="D25">
        <v>1</v>
      </c>
    </row>
    <row r="26" spans="1:4" x14ac:dyDescent="0.3">
      <c r="A26">
        <v>1330.4</v>
      </c>
      <c r="B26">
        <v>2.2822014305141858</v>
      </c>
      <c r="C26">
        <v>11.2582</v>
      </c>
      <c r="D26">
        <v>0.66671400000000003</v>
      </c>
    </row>
    <row r="27" spans="1:4" x14ac:dyDescent="0.3">
      <c r="A27">
        <v>1348.38</v>
      </c>
      <c r="B27">
        <v>0.91608338634279607</v>
      </c>
      <c r="C27">
        <v>18</v>
      </c>
      <c r="D27">
        <v>1</v>
      </c>
    </row>
    <row r="28" spans="1:4" x14ac:dyDescent="0.3">
      <c r="A28">
        <v>1370.46</v>
      </c>
      <c r="B28">
        <v>1.7043858337326314</v>
      </c>
      <c r="C28">
        <v>17.077300000000001</v>
      </c>
      <c r="D28">
        <v>0.56887500000000002</v>
      </c>
    </row>
    <row r="29" spans="1:4" x14ac:dyDescent="0.3">
      <c r="A29">
        <v>1387.06</v>
      </c>
      <c r="B29">
        <v>2.3243790891646201</v>
      </c>
      <c r="C29">
        <v>17.436</v>
      </c>
      <c r="D29">
        <v>0.16694700000000001</v>
      </c>
    </row>
    <row r="30" spans="1:4" x14ac:dyDescent="0.3">
      <c r="A30">
        <v>1407.19</v>
      </c>
      <c r="B30">
        <v>0.62550000126447836</v>
      </c>
      <c r="C30">
        <v>18</v>
      </c>
      <c r="D30">
        <v>0</v>
      </c>
    </row>
    <row r="31" spans="1:4" x14ac:dyDescent="0.3">
      <c r="A31">
        <v>1429.35</v>
      </c>
      <c r="B31">
        <v>0.38610055328212534</v>
      </c>
      <c r="C31">
        <v>36.379399999999997</v>
      </c>
      <c r="D31">
        <v>0</v>
      </c>
    </row>
    <row r="32" spans="1:4" x14ac:dyDescent="0.3">
      <c r="A32">
        <v>1453.45</v>
      </c>
      <c r="B32">
        <v>5.3857457834131468</v>
      </c>
      <c r="C32">
        <v>18.2377</v>
      </c>
      <c r="D32">
        <v>0.28736899999999999</v>
      </c>
    </row>
    <row r="33" spans="1:4" x14ac:dyDescent="0.3">
      <c r="A33">
        <v>1475.4</v>
      </c>
      <c r="B33">
        <v>1.1840899862093044</v>
      </c>
      <c r="C33">
        <v>11.4268</v>
      </c>
      <c r="D33">
        <v>0.189806</v>
      </c>
    </row>
    <row r="34" spans="1:4" x14ac:dyDescent="0.3">
      <c r="A34">
        <v>1522.22</v>
      </c>
      <c r="B34">
        <v>0</v>
      </c>
      <c r="C34">
        <v>16</v>
      </c>
      <c r="D34">
        <v>0.5</v>
      </c>
    </row>
    <row r="35" spans="1:4" x14ac:dyDescent="0.3">
      <c r="A35">
        <v>1547.83</v>
      </c>
      <c r="B35">
        <v>0.58104895546766755</v>
      </c>
      <c r="C35">
        <v>25</v>
      </c>
      <c r="D35">
        <v>0.71074400000000004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693A-2878-45F3-9735-3C34DF3C4D50}">
  <dimension ref="A1:E35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559.36699999999996</v>
      </c>
      <c r="B2">
        <v>0.2228230000259783</v>
      </c>
      <c r="C2">
        <v>15</v>
      </c>
      <c r="D2">
        <v>0</v>
      </c>
      <c r="E2">
        <v>5</v>
      </c>
    </row>
    <row r="3" spans="1:5" x14ac:dyDescent="0.3">
      <c r="A3">
        <v>620</v>
      </c>
      <c r="B3">
        <v>0.26308893758228341</v>
      </c>
      <c r="C3">
        <v>30</v>
      </c>
      <c r="D3">
        <v>0</v>
      </c>
    </row>
    <row r="4" spans="1:5" x14ac:dyDescent="0.3">
      <c r="A4">
        <v>638.41600000000005</v>
      </c>
      <c r="B4">
        <v>4.8919684164292265E-2</v>
      </c>
      <c r="C4">
        <v>18.526599999999998</v>
      </c>
      <c r="D4">
        <v>1</v>
      </c>
    </row>
    <row r="5" spans="1:5" x14ac:dyDescent="0.3">
      <c r="A5">
        <v>677.20299999999997</v>
      </c>
      <c r="B5">
        <v>0.50549729513275687</v>
      </c>
      <c r="C5">
        <v>22</v>
      </c>
      <c r="D5">
        <v>0</v>
      </c>
    </row>
    <row r="6" spans="1:5" x14ac:dyDescent="0.3">
      <c r="A6">
        <v>764.32799999999997</v>
      </c>
      <c r="B6">
        <v>0.43718808793203229</v>
      </c>
      <c r="C6">
        <v>18</v>
      </c>
      <c r="D6">
        <v>0</v>
      </c>
    </row>
    <row r="7" spans="1:5" x14ac:dyDescent="0.3">
      <c r="A7">
        <v>780.03</v>
      </c>
      <c r="B7">
        <v>0.60911397173101711</v>
      </c>
      <c r="C7">
        <v>20</v>
      </c>
      <c r="D7">
        <v>0</v>
      </c>
    </row>
    <row r="8" spans="1:5" x14ac:dyDescent="0.3">
      <c r="A8">
        <v>844.97500000000002</v>
      </c>
      <c r="B8">
        <v>1.3357477234818345</v>
      </c>
      <c r="C8">
        <v>18.853200000000001</v>
      </c>
      <c r="D8">
        <v>0.55567699999999998</v>
      </c>
    </row>
    <row r="9" spans="1:5" x14ac:dyDescent="0.3">
      <c r="A9">
        <v>859.73800000000006</v>
      </c>
      <c r="B9">
        <v>3.5893064143516993</v>
      </c>
      <c r="C9">
        <v>22</v>
      </c>
      <c r="D9">
        <v>0.71324399999999999</v>
      </c>
    </row>
    <row r="10" spans="1:5" x14ac:dyDescent="0.3">
      <c r="A10">
        <v>870.70299999999997</v>
      </c>
      <c r="B10">
        <v>1.3099189487014555</v>
      </c>
      <c r="C10">
        <v>18.119399999999999</v>
      </c>
      <c r="D10">
        <v>0.61716099999999996</v>
      </c>
    </row>
    <row r="11" spans="1:5" x14ac:dyDescent="0.3">
      <c r="A11">
        <v>892</v>
      </c>
      <c r="B11">
        <v>1.9379292306841542</v>
      </c>
      <c r="C11">
        <v>18</v>
      </c>
      <c r="D11">
        <v>1</v>
      </c>
    </row>
    <row r="12" spans="1:5" x14ac:dyDescent="0.3">
      <c r="A12">
        <v>917</v>
      </c>
      <c r="B12">
        <v>5.6674424496669156</v>
      </c>
      <c r="C12">
        <v>16</v>
      </c>
      <c r="D12">
        <v>0.564191</v>
      </c>
    </row>
    <row r="13" spans="1:5" x14ac:dyDescent="0.3">
      <c r="A13">
        <v>917.505</v>
      </c>
      <c r="B13">
        <v>0</v>
      </c>
      <c r="C13">
        <v>16</v>
      </c>
      <c r="D13">
        <v>0</v>
      </c>
    </row>
    <row r="14" spans="1:5" x14ac:dyDescent="0.3">
      <c r="A14">
        <v>945.71600000000001</v>
      </c>
      <c r="B14">
        <v>0</v>
      </c>
      <c r="C14">
        <v>16</v>
      </c>
      <c r="D14">
        <v>1</v>
      </c>
    </row>
    <row r="15" spans="1:5" x14ac:dyDescent="0.3">
      <c r="A15">
        <v>988.774</v>
      </c>
      <c r="B15">
        <v>0.92882808888022284</v>
      </c>
      <c r="C15">
        <v>16</v>
      </c>
      <c r="D15">
        <v>1</v>
      </c>
    </row>
    <row r="16" spans="1:5" x14ac:dyDescent="0.3">
      <c r="A16">
        <v>1041.32</v>
      </c>
      <c r="B16">
        <v>3.0396681019582976</v>
      </c>
      <c r="C16">
        <v>20</v>
      </c>
      <c r="D16">
        <v>0.72611999999999999</v>
      </c>
    </row>
    <row r="17" spans="1:4" x14ac:dyDescent="0.3">
      <c r="A17">
        <v>1086.3399999999999</v>
      </c>
      <c r="B17">
        <v>0.59197368222999702</v>
      </c>
      <c r="C17">
        <v>17.020900000000001</v>
      </c>
      <c r="D17">
        <v>0</v>
      </c>
    </row>
    <row r="18" spans="1:4" x14ac:dyDescent="0.3">
      <c r="A18">
        <v>1101.68</v>
      </c>
      <c r="B18">
        <v>0.26703387637300813</v>
      </c>
      <c r="C18">
        <v>14.9307</v>
      </c>
      <c r="D18">
        <v>1</v>
      </c>
    </row>
    <row r="19" spans="1:4" x14ac:dyDescent="0.3">
      <c r="A19">
        <v>1165.1099999999999</v>
      </c>
      <c r="B19">
        <v>0.68848992709732237</v>
      </c>
      <c r="C19">
        <v>15.9603</v>
      </c>
      <c r="D19">
        <v>0</v>
      </c>
    </row>
    <row r="20" spans="1:4" x14ac:dyDescent="0.3">
      <c r="A20">
        <v>1182.75</v>
      </c>
      <c r="B20">
        <v>1.5873969493608426</v>
      </c>
      <c r="C20">
        <v>26.603999999999999</v>
      </c>
      <c r="D20">
        <v>0.96190200000000003</v>
      </c>
    </row>
    <row r="21" spans="1:4" x14ac:dyDescent="0.3">
      <c r="A21">
        <v>1238.97</v>
      </c>
      <c r="B21">
        <v>1.92534314282561</v>
      </c>
      <c r="C21">
        <v>29.728200000000001</v>
      </c>
      <c r="D21">
        <v>0</v>
      </c>
    </row>
    <row r="22" spans="1:4" x14ac:dyDescent="0.3">
      <c r="A22">
        <v>1262.3399999999999</v>
      </c>
      <c r="B22">
        <v>0.78830825446317399</v>
      </c>
      <c r="C22">
        <v>31.6572</v>
      </c>
      <c r="D22">
        <v>0</v>
      </c>
    </row>
    <row r="23" spans="1:4" x14ac:dyDescent="0.3">
      <c r="A23">
        <v>1277.45</v>
      </c>
      <c r="B23">
        <v>1.2178920090575598</v>
      </c>
      <c r="C23">
        <v>20.061800000000002</v>
      </c>
      <c r="D23">
        <v>0</v>
      </c>
    </row>
    <row r="24" spans="1:4" x14ac:dyDescent="0.3">
      <c r="A24">
        <v>1294.43</v>
      </c>
      <c r="B24">
        <v>1.1100456129120546</v>
      </c>
      <c r="C24">
        <v>13.906599999999999</v>
      </c>
      <c r="D24">
        <v>1</v>
      </c>
    </row>
    <row r="25" spans="1:4" x14ac:dyDescent="0.3">
      <c r="A25">
        <v>1314.4</v>
      </c>
      <c r="B25">
        <v>1.529864365158198</v>
      </c>
      <c r="C25">
        <v>24.186699999999998</v>
      </c>
      <c r="D25">
        <v>0</v>
      </c>
    </row>
    <row r="26" spans="1:4" x14ac:dyDescent="0.3">
      <c r="A26">
        <v>1332.06</v>
      </c>
      <c r="B26">
        <v>1.8949639838391694</v>
      </c>
      <c r="C26">
        <v>18.292000000000002</v>
      </c>
      <c r="D26">
        <v>1</v>
      </c>
    </row>
    <row r="27" spans="1:4" x14ac:dyDescent="0.3">
      <c r="A27">
        <v>1349.51</v>
      </c>
      <c r="B27">
        <v>2.1004718557763442</v>
      </c>
      <c r="C27">
        <v>34.034599999999998</v>
      </c>
      <c r="D27">
        <v>1</v>
      </c>
    </row>
    <row r="28" spans="1:4" x14ac:dyDescent="0.3">
      <c r="A28">
        <v>1381.7</v>
      </c>
      <c r="B28">
        <v>1.5308263591346474</v>
      </c>
      <c r="C28">
        <v>40.179400000000001</v>
      </c>
      <c r="D28">
        <v>0</v>
      </c>
    </row>
    <row r="29" spans="1:4" x14ac:dyDescent="0.3">
      <c r="A29">
        <v>1396.22</v>
      </c>
      <c r="B29">
        <v>0.68615365601166001</v>
      </c>
      <c r="C29">
        <v>11.968</v>
      </c>
      <c r="D29">
        <v>1</v>
      </c>
    </row>
    <row r="30" spans="1:4" x14ac:dyDescent="0.3">
      <c r="A30">
        <v>1409.72</v>
      </c>
      <c r="B30">
        <v>2.2979058496968916</v>
      </c>
      <c r="C30">
        <v>25.936800000000002</v>
      </c>
      <c r="D30">
        <v>0.67217000000000005</v>
      </c>
    </row>
    <row r="31" spans="1:4" x14ac:dyDescent="0.3">
      <c r="A31">
        <v>1429.35</v>
      </c>
      <c r="B31">
        <v>1.1012693265951625</v>
      </c>
      <c r="C31">
        <v>36.379399999999997</v>
      </c>
      <c r="D31">
        <v>0</v>
      </c>
    </row>
    <row r="32" spans="1:4" x14ac:dyDescent="0.3">
      <c r="A32">
        <v>1458.45</v>
      </c>
      <c r="B32">
        <v>5.315932904621496</v>
      </c>
      <c r="C32">
        <v>17.251899999999999</v>
      </c>
      <c r="D32">
        <v>1</v>
      </c>
    </row>
    <row r="33" spans="1:4" x14ac:dyDescent="0.3">
      <c r="A33">
        <v>1478.36</v>
      </c>
      <c r="B33">
        <v>1.5248062619090104</v>
      </c>
      <c r="C33">
        <v>16.073899999999998</v>
      </c>
      <c r="D33">
        <v>0</v>
      </c>
    </row>
    <row r="34" spans="1:4" x14ac:dyDescent="0.3">
      <c r="A34">
        <v>1562.61</v>
      </c>
      <c r="B34">
        <v>0.4368712407096304</v>
      </c>
      <c r="C34">
        <v>12.9932</v>
      </c>
      <c r="D34">
        <v>0.427757</v>
      </c>
    </row>
    <row r="35" spans="1:4" x14ac:dyDescent="0.3">
      <c r="A35">
        <v>1591.26</v>
      </c>
      <c r="B35">
        <v>0.69283035230058743</v>
      </c>
      <c r="C35">
        <v>27.7745</v>
      </c>
      <c r="D3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E7261-4E5B-4028-A600-F6268991B71C}">
  <dimension ref="A1:AH44"/>
  <sheetViews>
    <sheetView workbookViewId="0">
      <selection activeCell="C2" sqref="C2:C34"/>
    </sheetView>
  </sheetViews>
  <sheetFormatPr defaultRowHeight="14.4" x14ac:dyDescent="0.3"/>
  <cols>
    <col min="5" max="5" width="18" bestFit="1" customWidth="1"/>
    <col min="6" max="6" width="13" bestFit="1" customWidth="1"/>
    <col min="7" max="7" width="12.21875" bestFit="1" customWidth="1"/>
    <col min="12" max="12" width="13" bestFit="1" customWidth="1"/>
    <col min="13" max="13" width="12.21875" bestFit="1" customWidth="1"/>
  </cols>
  <sheetData>
    <row r="1" spans="1:32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32" x14ac:dyDescent="0.3">
      <c r="A2">
        <v>1629.72</v>
      </c>
      <c r="B2">
        <v>2.374347774611608</v>
      </c>
      <c r="C2">
        <f>'Collagen H'!C2</f>
        <v>32</v>
      </c>
      <c r="D2">
        <v>0.95347400000000004</v>
      </c>
      <c r="E2">
        <v>1</v>
      </c>
    </row>
    <row r="3" spans="1:32" x14ac:dyDescent="0.3">
      <c r="A3">
        <v>1638.69</v>
      </c>
      <c r="B3">
        <v>3.0164668124276259</v>
      </c>
      <c r="C3">
        <f>'Collagen H'!C3</f>
        <v>18</v>
      </c>
      <c r="D3">
        <v>1</v>
      </c>
      <c r="G3" s="1"/>
      <c r="M3" s="1"/>
    </row>
    <row r="4" spans="1:32" x14ac:dyDescent="0.3">
      <c r="A4" s="1">
        <v>1646.16</v>
      </c>
      <c r="B4">
        <v>3.585062068782245</v>
      </c>
      <c r="C4">
        <f>'Collagen H'!C4</f>
        <v>18</v>
      </c>
      <c r="D4">
        <v>1</v>
      </c>
      <c r="G4" s="1"/>
      <c r="M4" s="1"/>
    </row>
    <row r="5" spans="1:32" x14ac:dyDescent="0.3">
      <c r="A5" s="1">
        <v>1653.74</v>
      </c>
      <c r="B5">
        <v>5.5001822455814091</v>
      </c>
      <c r="C5">
        <f>'Collagen H'!C5</f>
        <v>18</v>
      </c>
      <c r="D5">
        <v>1</v>
      </c>
      <c r="G5" s="1"/>
      <c r="M5" s="1"/>
    </row>
    <row r="6" spans="1:32" x14ac:dyDescent="0.3">
      <c r="A6" s="1">
        <v>1662.53</v>
      </c>
      <c r="B6">
        <v>10.116052820270177</v>
      </c>
      <c r="C6">
        <f>'Collagen H'!C6</f>
        <v>18</v>
      </c>
      <c r="D6">
        <v>1</v>
      </c>
      <c r="G6" s="1"/>
      <c r="M6" s="1"/>
    </row>
    <row r="7" spans="1:32" x14ac:dyDescent="0.3">
      <c r="A7" s="1">
        <v>1671.81</v>
      </c>
      <c r="B7">
        <v>10.241291236875641</v>
      </c>
      <c r="C7">
        <f>'Collagen H'!C7</f>
        <v>18</v>
      </c>
      <c r="D7">
        <v>1</v>
      </c>
      <c r="G7" s="1"/>
      <c r="M7" s="1"/>
    </row>
    <row r="8" spans="1:32" x14ac:dyDescent="0.3">
      <c r="A8" s="1">
        <v>1681.52</v>
      </c>
      <c r="B8">
        <v>7.000699038587455</v>
      </c>
      <c r="C8">
        <f>'Collagen H'!C8</f>
        <v>18</v>
      </c>
      <c r="D8">
        <v>1</v>
      </c>
      <c r="G8" s="1"/>
      <c r="M8" s="1"/>
    </row>
    <row r="9" spans="1:32" x14ac:dyDescent="0.3">
      <c r="A9" s="1">
        <v>1692.22</v>
      </c>
      <c r="B9">
        <v>4.4823343101728268</v>
      </c>
      <c r="C9">
        <f>'Collagen H'!C9</f>
        <v>18</v>
      </c>
      <c r="D9">
        <v>1</v>
      </c>
      <c r="G9" s="1"/>
      <c r="M9" s="1"/>
    </row>
    <row r="10" spans="1:32" x14ac:dyDescent="0.3">
      <c r="A10" s="1">
        <v>1702.65</v>
      </c>
      <c r="B10">
        <v>0.66241488659936887</v>
      </c>
      <c r="C10">
        <f>'Collagen H'!C10</f>
        <v>18</v>
      </c>
      <c r="D10">
        <v>1</v>
      </c>
      <c r="G10" s="1"/>
      <c r="M10" s="1"/>
    </row>
    <row r="11" spans="1:32" x14ac:dyDescent="0.3">
      <c r="A11" s="1">
        <f>A3-328-(A3-1634)</f>
        <v>1306</v>
      </c>
      <c r="B11" s="2">
        <f>B3*0.55</f>
        <v>1.6590567468351944</v>
      </c>
      <c r="C11">
        <f>'Collagen H'!C11</f>
        <v>16</v>
      </c>
      <c r="D11">
        <v>1</v>
      </c>
      <c r="G11" s="1"/>
      <c r="H11" s="2"/>
      <c r="M11" s="1"/>
      <c r="N11" s="2"/>
      <c r="T11" s="2"/>
      <c r="Z11" s="2"/>
      <c r="AF11" s="2"/>
    </row>
    <row r="12" spans="1:32" x14ac:dyDescent="0.3">
      <c r="A12" s="1">
        <f>A4-358-(A4-1644)</f>
        <v>1286</v>
      </c>
      <c r="B12" s="2">
        <f t="shared" ref="B12:B18" si="0">B4*0.55</f>
        <v>1.971784137830235</v>
      </c>
      <c r="C12">
        <f>'Collagen H'!C12</f>
        <v>16</v>
      </c>
      <c r="D12">
        <v>1</v>
      </c>
      <c r="G12" s="1"/>
      <c r="H12" s="2"/>
      <c r="M12" s="1"/>
      <c r="N12" s="2"/>
      <c r="T12" s="2"/>
      <c r="Z12" s="2"/>
      <c r="AF12" s="2"/>
    </row>
    <row r="13" spans="1:32" x14ac:dyDescent="0.3">
      <c r="A13" s="1">
        <f>A5-388-(A5-1657)</f>
        <v>1269</v>
      </c>
      <c r="B13" s="2">
        <f t="shared" si="0"/>
        <v>3.0251002350697753</v>
      </c>
      <c r="C13">
        <f>'Collagen H'!C13</f>
        <v>16</v>
      </c>
      <c r="D13">
        <v>1</v>
      </c>
      <c r="G13" s="1"/>
      <c r="H13" s="2"/>
      <c r="M13" s="1"/>
      <c r="N13" s="2"/>
      <c r="T13" s="2"/>
      <c r="Z13" s="2"/>
      <c r="AF13" s="2"/>
    </row>
    <row r="14" spans="1:32" x14ac:dyDescent="0.3">
      <c r="A14" s="1">
        <f>A6-410-(A6-1668)</f>
        <v>1258</v>
      </c>
      <c r="B14" s="2">
        <f t="shared" si="0"/>
        <v>5.5638290511485975</v>
      </c>
      <c r="C14">
        <f>'Collagen H'!C14</f>
        <v>16</v>
      </c>
      <c r="D14">
        <v>1</v>
      </c>
      <c r="G14" s="1"/>
      <c r="H14" s="2"/>
      <c r="M14" s="1"/>
      <c r="N14" s="2"/>
      <c r="T14" s="2"/>
      <c r="Z14" s="2"/>
      <c r="AF14" s="2"/>
    </row>
    <row r="15" spans="1:32" x14ac:dyDescent="0.3">
      <c r="A15" s="1">
        <f>A7-430-(A7-1677)</f>
        <v>1247</v>
      </c>
      <c r="B15" s="2">
        <f t="shared" si="0"/>
        <v>5.6327101802816033</v>
      </c>
      <c r="C15">
        <f>'Collagen H'!C15</f>
        <v>16</v>
      </c>
      <c r="D15">
        <v>1</v>
      </c>
      <c r="G15" s="1"/>
      <c r="H15" s="2"/>
      <c r="M15" s="1"/>
      <c r="N15" s="2"/>
      <c r="T15" s="2"/>
      <c r="Z15" s="2"/>
      <c r="AF15" s="2"/>
    </row>
    <row r="16" spans="1:32" x14ac:dyDescent="0.3">
      <c r="A16" s="1">
        <f>A8-449-(A8-1685)</f>
        <v>1236</v>
      </c>
      <c r="B16" s="2">
        <f t="shared" si="0"/>
        <v>3.8503844712231006</v>
      </c>
      <c r="C16">
        <f>'Collagen H'!C16</f>
        <v>16</v>
      </c>
      <c r="D16">
        <v>1</v>
      </c>
      <c r="G16" s="1"/>
      <c r="H16" s="2"/>
      <c r="M16" s="1"/>
      <c r="N16" s="2"/>
      <c r="T16" s="2"/>
      <c r="Z16" s="2"/>
      <c r="AF16" s="2"/>
    </row>
    <row r="17" spans="1:34" x14ac:dyDescent="0.3">
      <c r="A17" s="1">
        <f>A9-465-(A9-1693)</f>
        <v>1228</v>
      </c>
      <c r="B17" s="2">
        <f t="shared" si="0"/>
        <v>2.465283870595055</v>
      </c>
      <c r="C17">
        <f>'Collagen H'!C17</f>
        <v>16</v>
      </c>
      <c r="D17">
        <v>1</v>
      </c>
      <c r="G17" s="1"/>
      <c r="H17" s="2"/>
      <c r="M17" s="1"/>
      <c r="N17" s="2"/>
      <c r="T17" s="2"/>
      <c r="Z17" s="2"/>
      <c r="AF17" s="2"/>
    </row>
    <row r="18" spans="1:34" x14ac:dyDescent="0.3">
      <c r="A18" s="1">
        <f>A10-485-(A10-1703)</f>
        <v>1218</v>
      </c>
      <c r="B18" s="2">
        <f t="shared" si="0"/>
        <v>0.36432818762965291</v>
      </c>
      <c r="C18">
        <f>'Collagen H'!C18</f>
        <v>16</v>
      </c>
      <c r="D18">
        <v>1</v>
      </c>
      <c r="G18" s="1"/>
      <c r="H18" s="2"/>
      <c r="M18" s="1"/>
      <c r="N18" s="2"/>
      <c r="T18" s="2"/>
      <c r="Z18" s="2"/>
      <c r="AF18" s="2"/>
    </row>
    <row r="19" spans="1:34" x14ac:dyDescent="0.3">
      <c r="A19">
        <f>A3-711</f>
        <v>927.69</v>
      </c>
      <c r="B19" s="1">
        <f>B3*0.35</f>
        <v>1.055763384349669</v>
      </c>
      <c r="C19">
        <f>'Collagen H'!C19</f>
        <v>12</v>
      </c>
      <c r="D19" s="1">
        <v>1</v>
      </c>
      <c r="F19" s="1"/>
      <c r="G19" s="1"/>
      <c r="H19" s="1"/>
      <c r="J19" s="1"/>
      <c r="L19" s="1"/>
      <c r="M19" s="1"/>
      <c r="N19" s="1"/>
      <c r="P19" s="1"/>
      <c r="T19" s="1"/>
      <c r="V19" s="1"/>
      <c r="Z19" s="1"/>
      <c r="AB19" s="1"/>
      <c r="AF19" s="1"/>
      <c r="AH19" s="1"/>
    </row>
    <row r="20" spans="1:34" x14ac:dyDescent="0.3">
      <c r="A20">
        <f>A4-708</f>
        <v>938.16000000000008</v>
      </c>
      <c r="B20" s="1">
        <f t="shared" ref="B20:B26" si="1">B4*0.35</f>
        <v>1.2547717240737857</v>
      </c>
      <c r="C20">
        <f>'Collagen H'!C20</f>
        <v>12</v>
      </c>
      <c r="D20" s="1">
        <v>1</v>
      </c>
      <c r="G20" s="1"/>
      <c r="H20" s="1"/>
      <c r="J20" s="1"/>
      <c r="M20" s="1"/>
      <c r="N20" s="1"/>
      <c r="P20" s="1"/>
      <c r="T20" s="1"/>
      <c r="V20" s="1"/>
      <c r="Z20" s="1"/>
      <c r="AB20" s="1"/>
      <c r="AF20" s="1"/>
      <c r="AH20" s="1"/>
    </row>
    <row r="21" spans="1:34" x14ac:dyDescent="0.3">
      <c r="A21">
        <f>A5-716</f>
        <v>937.74</v>
      </c>
      <c r="B21" s="1">
        <f t="shared" si="1"/>
        <v>1.9250637859534931</v>
      </c>
      <c r="C21">
        <f>'Collagen H'!C21</f>
        <v>12</v>
      </c>
      <c r="D21" s="1">
        <v>1</v>
      </c>
      <c r="G21" s="1"/>
      <c r="H21" s="1"/>
      <c r="J21" s="1"/>
      <c r="M21" s="1"/>
      <c r="N21" s="1"/>
      <c r="P21" s="1"/>
      <c r="T21" s="1"/>
      <c r="V21" s="1"/>
      <c r="Z21" s="1"/>
      <c r="AB21" s="1"/>
      <c r="AF21" s="1"/>
      <c r="AH21" s="1"/>
    </row>
    <row r="22" spans="1:34" x14ac:dyDescent="0.3">
      <c r="A22">
        <f>A6-720</f>
        <v>942.53</v>
      </c>
      <c r="B22" s="1">
        <f t="shared" si="1"/>
        <v>3.5406184870945618</v>
      </c>
      <c r="C22">
        <f>'Collagen H'!C22</f>
        <v>12</v>
      </c>
      <c r="D22" s="1">
        <v>1</v>
      </c>
      <c r="G22" s="1"/>
      <c r="H22" s="1"/>
      <c r="J22" s="1"/>
      <c r="M22" s="1"/>
      <c r="N22" s="1"/>
      <c r="P22" s="1"/>
      <c r="T22" s="1"/>
      <c r="V22" s="1"/>
      <c r="Z22" s="1"/>
      <c r="AB22" s="1"/>
      <c r="AF22" s="1"/>
      <c r="AH22" s="1"/>
    </row>
    <row r="23" spans="1:34" x14ac:dyDescent="0.3">
      <c r="A23">
        <f>A7-705</f>
        <v>966.81</v>
      </c>
      <c r="B23" s="1">
        <f t="shared" si="1"/>
        <v>3.5844519329064743</v>
      </c>
      <c r="C23">
        <f>'Collagen H'!C23</f>
        <v>12</v>
      </c>
      <c r="D23" s="1">
        <v>1</v>
      </c>
      <c r="H23" s="1"/>
      <c r="J23" s="1"/>
      <c r="N23" s="1"/>
      <c r="P23" s="1"/>
      <c r="T23" s="1"/>
      <c r="V23" s="1"/>
      <c r="Z23" s="1"/>
      <c r="AB23" s="1"/>
      <c r="AF23" s="1"/>
      <c r="AH23" s="1"/>
    </row>
    <row r="24" spans="1:34" x14ac:dyDescent="0.3">
      <c r="A24">
        <f>A8-703</f>
        <v>978.52</v>
      </c>
      <c r="B24" s="1">
        <f t="shared" si="1"/>
        <v>2.4502446635056092</v>
      </c>
      <c r="C24">
        <f>'Collagen H'!C24</f>
        <v>12</v>
      </c>
      <c r="D24" s="1">
        <v>1</v>
      </c>
      <c r="G24" s="1"/>
      <c r="H24" s="1"/>
      <c r="J24" s="1"/>
      <c r="M24" s="1"/>
      <c r="N24" s="1"/>
      <c r="P24" s="1"/>
      <c r="T24" s="1"/>
      <c r="V24" s="1"/>
      <c r="Z24" s="1"/>
      <c r="AB24" s="1"/>
      <c r="AF24" s="1"/>
      <c r="AH24" s="1"/>
    </row>
    <row r="25" spans="1:34" x14ac:dyDescent="0.3">
      <c r="A25">
        <f>A9-697</f>
        <v>995.22</v>
      </c>
      <c r="B25" s="1">
        <f t="shared" si="1"/>
        <v>1.5688170085604893</v>
      </c>
      <c r="C25">
        <f>'Collagen H'!C25</f>
        <v>12</v>
      </c>
      <c r="D25" s="1">
        <v>1</v>
      </c>
      <c r="G25" s="1"/>
      <c r="H25" s="1"/>
      <c r="J25" s="1"/>
      <c r="M25" s="1"/>
      <c r="N25" s="1"/>
      <c r="P25" s="1"/>
      <c r="T25" s="1"/>
      <c r="V25" s="1"/>
      <c r="Z25" s="1"/>
      <c r="AB25" s="1"/>
      <c r="AF25" s="1"/>
      <c r="AH25" s="1"/>
    </row>
    <row r="26" spans="1:34" x14ac:dyDescent="0.3">
      <c r="A26">
        <f>A10-696</f>
        <v>1006.6500000000001</v>
      </c>
      <c r="B26" s="1">
        <f t="shared" si="1"/>
        <v>0.23184521030977909</v>
      </c>
      <c r="C26">
        <f>'Collagen H'!C26</f>
        <v>12</v>
      </c>
      <c r="D26" s="1">
        <v>1</v>
      </c>
      <c r="G26" s="1"/>
      <c r="H26" s="1"/>
      <c r="J26" s="1"/>
      <c r="M26" s="1"/>
      <c r="N26" s="1"/>
      <c r="P26" s="1"/>
      <c r="T26" s="1"/>
      <c r="V26" s="1"/>
      <c r="Z26" s="1"/>
      <c r="AB26" s="1"/>
      <c r="AF26" s="1"/>
      <c r="AH26" s="1"/>
    </row>
    <row r="27" spans="1:34" x14ac:dyDescent="0.3">
      <c r="A27">
        <v>535</v>
      </c>
      <c r="B27">
        <f>B3/15</f>
        <v>0.20109778749517507</v>
      </c>
      <c r="C27">
        <f>'Collagen H'!C27</f>
        <v>12</v>
      </c>
      <c r="D27" s="1">
        <v>1</v>
      </c>
      <c r="G27" s="1"/>
      <c r="J27" s="1"/>
      <c r="M27" s="1"/>
      <c r="P27" s="1"/>
      <c r="V27" s="1"/>
      <c r="AB27" s="1"/>
      <c r="AH27" s="1"/>
    </row>
    <row r="28" spans="1:34" x14ac:dyDescent="0.3">
      <c r="A28">
        <v>544</v>
      </c>
      <c r="B28">
        <f t="shared" ref="B28:B34" si="2">B4/15</f>
        <v>0.23900413791881633</v>
      </c>
      <c r="C28">
        <f>'Collagen H'!C28</f>
        <v>12</v>
      </c>
      <c r="D28" s="1">
        <v>1</v>
      </c>
      <c r="J28" s="1"/>
      <c r="P28" s="1"/>
      <c r="V28" s="1"/>
      <c r="AB28" s="1"/>
      <c r="AH28" s="1"/>
    </row>
    <row r="29" spans="1:34" x14ac:dyDescent="0.3">
      <c r="A29">
        <v>565</v>
      </c>
      <c r="B29">
        <f t="shared" si="2"/>
        <v>0.36667881637209393</v>
      </c>
      <c r="C29">
        <f>'Collagen H'!C29</f>
        <v>12</v>
      </c>
      <c r="D29" s="1">
        <v>1</v>
      </c>
      <c r="G29" s="1"/>
      <c r="J29" s="1"/>
      <c r="M29" s="1"/>
      <c r="P29" s="1"/>
      <c r="V29" s="1"/>
      <c r="AB29" s="1"/>
      <c r="AH29" s="1"/>
    </row>
    <row r="30" spans="1:34" x14ac:dyDescent="0.3">
      <c r="A30">
        <v>572</v>
      </c>
      <c r="B30">
        <f t="shared" si="2"/>
        <v>0.67440352135134518</v>
      </c>
      <c r="C30">
        <f>'Collagen H'!C30</f>
        <v>12</v>
      </c>
      <c r="D30" s="1">
        <v>1</v>
      </c>
      <c r="J30" s="1"/>
      <c r="P30" s="1"/>
      <c r="V30" s="1"/>
      <c r="AB30" s="1"/>
      <c r="AH30" s="1"/>
    </row>
    <row r="31" spans="1:34" x14ac:dyDescent="0.3">
      <c r="A31">
        <v>585</v>
      </c>
      <c r="B31">
        <f t="shared" si="2"/>
        <v>0.6827527491250428</v>
      </c>
      <c r="C31">
        <f>'Collagen H'!C31</f>
        <v>12</v>
      </c>
      <c r="D31" s="1">
        <v>1</v>
      </c>
      <c r="J31" s="1"/>
      <c r="P31" s="1"/>
      <c r="V31" s="1"/>
      <c r="AB31" s="1"/>
      <c r="AH31" s="1"/>
    </row>
    <row r="32" spans="1:34" x14ac:dyDescent="0.3">
      <c r="A32">
        <v>597</v>
      </c>
      <c r="B32">
        <f t="shared" si="2"/>
        <v>0.46671326923916368</v>
      </c>
      <c r="C32">
        <f>'Collagen H'!C32</f>
        <v>12</v>
      </c>
      <c r="D32" s="1">
        <v>1</v>
      </c>
      <c r="J32" s="1"/>
      <c r="P32" s="1"/>
      <c r="V32" s="1"/>
      <c r="AB32" s="1"/>
      <c r="AH32" s="1"/>
    </row>
    <row r="33" spans="1:34" x14ac:dyDescent="0.3">
      <c r="A33">
        <v>612</v>
      </c>
      <c r="B33">
        <f t="shared" si="2"/>
        <v>0.29882228734485511</v>
      </c>
      <c r="C33">
        <f>'Collagen H'!C33</f>
        <v>12</v>
      </c>
      <c r="D33" s="1">
        <v>1</v>
      </c>
      <c r="J33" s="1"/>
      <c r="P33" s="1"/>
      <c r="V33" s="1"/>
      <c r="AB33" s="1"/>
      <c r="AH33" s="1"/>
    </row>
    <row r="34" spans="1:34" x14ac:dyDescent="0.3">
      <c r="A34">
        <v>618</v>
      </c>
      <c r="B34">
        <f t="shared" si="2"/>
        <v>4.4160992439957927E-2</v>
      </c>
      <c r="C34">
        <f>'Collagen H'!C34</f>
        <v>12</v>
      </c>
      <c r="D34" s="1">
        <v>1</v>
      </c>
      <c r="J34" s="1"/>
      <c r="P34" s="1"/>
      <c r="V34" s="1"/>
      <c r="AB34" s="1"/>
      <c r="AH34" s="1"/>
    </row>
    <row r="35" spans="1:34" x14ac:dyDescent="0.3">
      <c r="A35">
        <f>'Collagen H'!A35</f>
        <v>1440</v>
      </c>
      <c r="B35">
        <v>0.58804765250049418</v>
      </c>
      <c r="C35">
        <f>'Collagen H'!C35</f>
        <v>25</v>
      </c>
      <c r="D35">
        <f>'Collagen H'!D35</f>
        <v>0.8</v>
      </c>
      <c r="H35" s="1"/>
      <c r="J35" s="1"/>
      <c r="P35" s="1"/>
      <c r="V35" s="1"/>
      <c r="AB35" s="1"/>
      <c r="AH35" s="1"/>
    </row>
    <row r="36" spans="1:34" x14ac:dyDescent="0.3">
      <c r="A36">
        <f>'Collagen H'!A36</f>
        <v>1456</v>
      </c>
      <c r="B36">
        <v>8.0444918862067603</v>
      </c>
      <c r="C36">
        <f>'Collagen H'!C36</f>
        <v>22</v>
      </c>
      <c r="D36">
        <f>'Collagen H'!D36</f>
        <v>0.8</v>
      </c>
      <c r="H36" s="1"/>
      <c r="J36" s="1"/>
      <c r="P36" s="1"/>
      <c r="V36" s="1"/>
      <c r="AB36" s="1"/>
      <c r="AH36" s="1"/>
    </row>
    <row r="37" spans="1:34" x14ac:dyDescent="0.3">
      <c r="A37">
        <f>'Collagen H'!A37</f>
        <v>1472</v>
      </c>
      <c r="B37">
        <v>2.7991068259023524</v>
      </c>
      <c r="C37">
        <f>'Collagen H'!C37</f>
        <v>25</v>
      </c>
      <c r="D37">
        <f>'Collagen H'!D37</f>
        <v>0.8</v>
      </c>
      <c r="F37" s="2"/>
      <c r="G37" s="1"/>
      <c r="H37" s="1"/>
      <c r="I37" s="1"/>
      <c r="J37" s="1"/>
      <c r="M37" s="1"/>
      <c r="N37" s="2"/>
      <c r="O37" s="1"/>
      <c r="P37" s="1"/>
      <c r="S37" s="1"/>
      <c r="T37" s="2"/>
      <c r="U37" s="1"/>
      <c r="V37" s="1"/>
      <c r="Y37" s="1"/>
      <c r="Z37" s="2"/>
      <c r="AA37" s="1"/>
      <c r="AB37" s="1"/>
      <c r="AE37" s="1"/>
      <c r="AF37" s="2"/>
      <c r="AG37" s="1"/>
      <c r="AH37" s="1"/>
    </row>
    <row r="38" spans="1:34" x14ac:dyDescent="0.3">
      <c r="A38">
        <f>'Collagen H'!A38</f>
        <v>1295</v>
      </c>
      <c r="B38">
        <v>2.3521906100019767</v>
      </c>
      <c r="C38">
        <f>'Collagen H'!C38</f>
        <v>21</v>
      </c>
      <c r="D38">
        <f>'Collagen H'!D38</f>
        <v>0.5</v>
      </c>
      <c r="F38" s="1"/>
      <c r="G38" s="1"/>
      <c r="H38" s="1"/>
      <c r="I38" s="1"/>
      <c r="J38" s="1"/>
      <c r="N38" s="1"/>
      <c r="O38" s="1"/>
      <c r="P38" s="1"/>
      <c r="U38" s="1"/>
      <c r="V38" s="1"/>
      <c r="AA38" s="1"/>
      <c r="AB38" s="1"/>
      <c r="AG38" s="1"/>
      <c r="AH38" s="1"/>
    </row>
    <row r="39" spans="1:34" x14ac:dyDescent="0.3">
      <c r="A39">
        <f>'Collagen H'!A39-1</f>
        <v>1047</v>
      </c>
      <c r="B39">
        <f>'Collagen H'!B39*0.9</f>
        <v>0.19373021489558398</v>
      </c>
      <c r="C39">
        <f>'Collagen H'!C39</f>
        <v>12</v>
      </c>
      <c r="D39">
        <f>'Collagen H'!D39</f>
        <v>0.9</v>
      </c>
    </row>
    <row r="40" spans="1:34" x14ac:dyDescent="0.3">
      <c r="A40">
        <f>'Collagen H'!A40+2</f>
        <v>1067</v>
      </c>
      <c r="B40">
        <f>'Collagen H'!B40*1.2</f>
        <v>1.0332278127764478</v>
      </c>
      <c r="C40">
        <f>'Collagen H'!C40</f>
        <v>16</v>
      </c>
      <c r="D40">
        <f>'Collagen H'!D40</f>
        <v>0.7</v>
      </c>
    </row>
    <row r="41" spans="1:34" x14ac:dyDescent="0.3">
      <c r="A41">
        <f>'Collagen H'!A41-3</f>
        <v>1082</v>
      </c>
      <c r="B41">
        <f>'Collagen H'!B41*0.92</f>
        <v>0.99017665391076259</v>
      </c>
      <c r="C41">
        <f>'Collagen H'!C41</f>
        <v>25</v>
      </c>
      <c r="D41">
        <f>'Collagen H'!D41</f>
        <v>1</v>
      </c>
    </row>
    <row r="42" spans="1:34" x14ac:dyDescent="0.3">
      <c r="A42">
        <f>'Collagen H'!A42+1</f>
        <v>1101</v>
      </c>
      <c r="B42">
        <f>'Collagen H'!B42*1.05</f>
        <v>1.582130088313936</v>
      </c>
      <c r="C42">
        <f>'Collagen H'!C42</f>
        <v>22</v>
      </c>
      <c r="D42">
        <f>'Collagen H'!D42</f>
        <v>0.9</v>
      </c>
    </row>
    <row r="43" spans="1:34" x14ac:dyDescent="0.3">
      <c r="A43">
        <f>'Collagen H'!A43-1</f>
        <v>1124</v>
      </c>
      <c r="B43">
        <f>'Collagen H'!B43*0.9</f>
        <v>0.77492085958233592</v>
      </c>
      <c r="C43">
        <f>'Collagen H'!C43</f>
        <v>10</v>
      </c>
      <c r="D43">
        <f>'Collagen H'!D43</f>
        <v>0.5</v>
      </c>
    </row>
    <row r="44" spans="1:34" x14ac:dyDescent="0.3">
      <c r="A44">
        <f>'Collagen H'!A44+2</f>
        <v>962</v>
      </c>
      <c r="B44">
        <f>'Collagen H'!B44*1.1</f>
        <v>1.5390789294482505</v>
      </c>
      <c r="C44">
        <f>'Collagen H'!C44</f>
        <v>15</v>
      </c>
      <c r="D44">
        <f>'Collagen H'!D44</f>
        <v>0.8</v>
      </c>
    </row>
  </sheetData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379EC-9E08-4AA9-A35F-A5AC0CE3D9D6}">
  <dimension ref="A1:E30"/>
  <sheetViews>
    <sheetView workbookViewId="0">
      <selection activeCell="E2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511.524</v>
      </c>
      <c r="B2">
        <v>9.2328265056683385</v>
      </c>
      <c r="C2">
        <v>16.586300000000001</v>
      </c>
      <c r="D2">
        <v>6.3848000000000002E-2</v>
      </c>
      <c r="E2">
        <v>2</v>
      </c>
    </row>
    <row r="3" spans="1:5" x14ac:dyDescent="0.3">
      <c r="A3">
        <v>578.63199999999995</v>
      </c>
      <c r="B3">
        <v>0.59174803177781232</v>
      </c>
      <c r="C3">
        <v>26.485499999999998</v>
      </c>
      <c r="D3">
        <v>1</v>
      </c>
    </row>
    <row r="4" spans="1:5" x14ac:dyDescent="0.3">
      <c r="A4">
        <v>606.78700000000003</v>
      </c>
      <c r="B4">
        <v>5.9350051220512166</v>
      </c>
      <c r="C4">
        <v>16.271599999999999</v>
      </c>
      <c r="D4">
        <v>0.266042</v>
      </c>
    </row>
    <row r="5" spans="1:5" x14ac:dyDescent="0.3">
      <c r="A5">
        <v>767.67899999999997</v>
      </c>
      <c r="B5">
        <v>0</v>
      </c>
      <c r="C5">
        <v>18.158300000000001</v>
      </c>
      <c r="D5">
        <v>1</v>
      </c>
    </row>
    <row r="6" spans="1:5" x14ac:dyDescent="0.3">
      <c r="A6">
        <v>810.84100000000001</v>
      </c>
      <c r="B6">
        <v>3.9658487578104729</v>
      </c>
      <c r="C6">
        <v>8.5312300000000008</v>
      </c>
      <c r="D6">
        <v>1.6978099999999999E-2</v>
      </c>
    </row>
    <row r="7" spans="1:5" x14ac:dyDescent="0.3">
      <c r="A7">
        <v>850.39800000000002</v>
      </c>
      <c r="B7">
        <v>10.130596013618511</v>
      </c>
      <c r="C7">
        <v>11.0642</v>
      </c>
      <c r="D7">
        <v>0.20684900000000001</v>
      </c>
    </row>
    <row r="8" spans="1:5" x14ac:dyDescent="0.3">
      <c r="A8">
        <v>865</v>
      </c>
      <c r="B8">
        <v>0</v>
      </c>
      <c r="C8">
        <v>18.174900000000001</v>
      </c>
      <c r="D8">
        <v>1</v>
      </c>
    </row>
    <row r="9" spans="1:5" x14ac:dyDescent="0.3">
      <c r="A9">
        <v>906.98</v>
      </c>
      <c r="B9">
        <v>0.41929074704182928</v>
      </c>
      <c r="C9">
        <v>9.8832500000000003</v>
      </c>
      <c r="D9">
        <v>1</v>
      </c>
    </row>
    <row r="10" spans="1:5" x14ac:dyDescent="0.3">
      <c r="A10">
        <v>919.30200000000002</v>
      </c>
      <c r="B10">
        <v>3.2133968259293044</v>
      </c>
      <c r="C10">
        <v>11.5755</v>
      </c>
      <c r="D10">
        <v>0</v>
      </c>
    </row>
    <row r="11" spans="1:5" x14ac:dyDescent="0.3">
      <c r="A11">
        <v>965.88300000000004</v>
      </c>
      <c r="B11">
        <v>5.1178001736745271</v>
      </c>
      <c r="C11">
        <v>15.089700000000001</v>
      </c>
      <c r="D11">
        <v>0.13764699999999999</v>
      </c>
    </row>
    <row r="12" spans="1:5" x14ac:dyDescent="0.3">
      <c r="A12">
        <v>1005.02</v>
      </c>
      <c r="B12">
        <v>4.7321099877584265</v>
      </c>
      <c r="C12">
        <v>12.6632</v>
      </c>
      <c r="D12">
        <v>0.30073100000000003</v>
      </c>
    </row>
    <row r="13" spans="1:5" x14ac:dyDescent="0.3">
      <c r="A13">
        <v>1031.79</v>
      </c>
      <c r="B13">
        <v>0</v>
      </c>
      <c r="C13">
        <v>25.442799999999998</v>
      </c>
      <c r="D13">
        <v>0.257247</v>
      </c>
    </row>
    <row r="14" spans="1:5" x14ac:dyDescent="0.3">
      <c r="A14">
        <v>1053.43</v>
      </c>
      <c r="B14">
        <v>0</v>
      </c>
      <c r="C14">
        <v>0.76051400000000002</v>
      </c>
      <c r="D14">
        <v>0</v>
      </c>
    </row>
    <row r="15" spans="1:5" x14ac:dyDescent="0.3">
      <c r="A15">
        <v>1085.22</v>
      </c>
      <c r="B15">
        <v>0.86460655088874394</v>
      </c>
      <c r="C15">
        <v>13.7645</v>
      </c>
      <c r="D15">
        <v>8.54631E-2</v>
      </c>
    </row>
    <row r="16" spans="1:5" x14ac:dyDescent="0.3">
      <c r="A16">
        <v>1126.19</v>
      </c>
      <c r="B16">
        <v>1.0329416879058377</v>
      </c>
      <c r="C16">
        <v>22.6248</v>
      </c>
      <c r="D16">
        <v>1</v>
      </c>
    </row>
    <row r="17" spans="1:4" x14ac:dyDescent="0.3">
      <c r="A17">
        <v>1151.9000000000001</v>
      </c>
      <c r="B17">
        <v>0</v>
      </c>
      <c r="C17">
        <v>34.558399999999999</v>
      </c>
      <c r="D17">
        <v>1</v>
      </c>
    </row>
    <row r="18" spans="1:4" x14ac:dyDescent="0.3">
      <c r="A18">
        <v>1215.1400000000001</v>
      </c>
      <c r="B18">
        <v>3.5676909844020877</v>
      </c>
      <c r="C18">
        <v>19.6235</v>
      </c>
      <c r="D18">
        <v>0.43355199999999999</v>
      </c>
    </row>
    <row r="19" spans="1:4" x14ac:dyDescent="0.3">
      <c r="A19">
        <v>1251.1099999999999</v>
      </c>
      <c r="B19">
        <v>0</v>
      </c>
      <c r="C19">
        <v>1E-3</v>
      </c>
      <c r="D19">
        <v>1</v>
      </c>
    </row>
    <row r="20" spans="1:4" x14ac:dyDescent="0.3">
      <c r="A20">
        <v>1296.51</v>
      </c>
      <c r="B20">
        <v>3.2572397991637598</v>
      </c>
      <c r="C20">
        <v>9.7647099999999991</v>
      </c>
      <c r="D20">
        <v>0.68298899999999996</v>
      </c>
    </row>
    <row r="21" spans="1:4" x14ac:dyDescent="0.3">
      <c r="A21">
        <v>1310.49</v>
      </c>
      <c r="B21">
        <v>2.2653441339870719</v>
      </c>
      <c r="C21">
        <v>9.7371200000000009</v>
      </c>
      <c r="D21">
        <v>0.661999</v>
      </c>
    </row>
    <row r="22" spans="1:4" x14ac:dyDescent="0.3">
      <c r="A22">
        <v>1324.15</v>
      </c>
      <c r="B22">
        <v>4.8434306820396964</v>
      </c>
      <c r="C22">
        <v>12.5587</v>
      </c>
      <c r="D22">
        <v>0.172459</v>
      </c>
    </row>
    <row r="23" spans="1:4" x14ac:dyDescent="0.3">
      <c r="A23">
        <v>1351.07</v>
      </c>
      <c r="B23">
        <v>0</v>
      </c>
      <c r="C23">
        <v>27.075299999999999</v>
      </c>
      <c r="D23">
        <v>0.73376200000000003</v>
      </c>
    </row>
    <row r="24" spans="1:4" x14ac:dyDescent="0.3">
      <c r="A24">
        <v>1365.21</v>
      </c>
      <c r="B24">
        <v>1.3942375114074006</v>
      </c>
      <c r="C24">
        <v>10.148400000000001</v>
      </c>
      <c r="D24">
        <v>0</v>
      </c>
    </row>
    <row r="25" spans="1:4" x14ac:dyDescent="0.3">
      <c r="A25">
        <v>1382.87</v>
      </c>
      <c r="B25">
        <v>0.60855450485102014</v>
      </c>
      <c r="C25">
        <v>15.1595</v>
      </c>
      <c r="D25">
        <v>0.93669500000000006</v>
      </c>
    </row>
    <row r="26" spans="1:4" x14ac:dyDescent="0.3">
      <c r="A26">
        <v>1410.65</v>
      </c>
      <c r="B26">
        <v>1.7955802993026391</v>
      </c>
      <c r="C26">
        <v>17.290299999999998</v>
      </c>
      <c r="D26">
        <v>0</v>
      </c>
    </row>
    <row r="27" spans="1:4" x14ac:dyDescent="0.3">
      <c r="A27">
        <v>1425.75</v>
      </c>
      <c r="B27">
        <v>1.319033601621576</v>
      </c>
      <c r="C27">
        <v>18.684699999999999</v>
      </c>
      <c r="D27">
        <v>0.53526600000000002</v>
      </c>
    </row>
    <row r="28" spans="1:4" x14ac:dyDescent="0.3">
      <c r="A28">
        <v>1459.42</v>
      </c>
      <c r="B28">
        <v>1.6753176200848499</v>
      </c>
      <c r="C28">
        <v>8.4642300000000006</v>
      </c>
      <c r="D28">
        <v>0.54294900000000001</v>
      </c>
    </row>
    <row r="29" spans="1:4" x14ac:dyDescent="0.3">
      <c r="A29">
        <v>1471.58</v>
      </c>
      <c r="B29">
        <v>2.2312646853947529</v>
      </c>
      <c r="C29">
        <v>19.1447</v>
      </c>
      <c r="D29">
        <v>0.54274500000000003</v>
      </c>
    </row>
    <row r="30" spans="1:4" x14ac:dyDescent="0.3">
      <c r="A30">
        <v>1532.19</v>
      </c>
      <c r="B30">
        <v>6.6745147073137403</v>
      </c>
      <c r="C30">
        <v>0.15436</v>
      </c>
      <c r="D30">
        <v>0.34114899999999998</v>
      </c>
    </row>
  </sheetData>
  <sortState xmlns:xlrd2="http://schemas.microsoft.com/office/spreadsheetml/2017/richdata2" ref="A2:D34">
    <sortCondition ref="A2:A34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AED3E-AA0E-494D-9EC7-B03B8B0E7ECB}">
  <dimension ref="A1:E29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508.2</v>
      </c>
      <c r="B2">
        <v>0.55621489604047192</v>
      </c>
      <c r="C2">
        <v>30.636500000000002</v>
      </c>
      <c r="D2">
        <v>0.93830499999999994</v>
      </c>
      <c r="E2">
        <v>2</v>
      </c>
    </row>
    <row r="3" spans="1:5" x14ac:dyDescent="0.3">
      <c r="A3">
        <v>541.17700000000002</v>
      </c>
      <c r="B3">
        <v>0.59640480259528306</v>
      </c>
      <c r="C3">
        <v>37.620600000000003</v>
      </c>
      <c r="D3">
        <v>0</v>
      </c>
    </row>
    <row r="4" spans="1:5" x14ac:dyDescent="0.3">
      <c r="A4">
        <v>626.16</v>
      </c>
      <c r="B4">
        <v>0.26650738698479448</v>
      </c>
      <c r="C4">
        <v>36.853299999999997</v>
      </c>
      <c r="D4">
        <v>0.81263600000000002</v>
      </c>
    </row>
    <row r="5" spans="1:5" x14ac:dyDescent="0.3">
      <c r="A5">
        <v>668.10900000000004</v>
      </c>
      <c r="B5">
        <v>0.41142696617614671</v>
      </c>
      <c r="C5">
        <v>16.350000000000001</v>
      </c>
      <c r="D5">
        <v>0.99457099999999998</v>
      </c>
    </row>
    <row r="6" spans="1:5" x14ac:dyDescent="0.3">
      <c r="A6">
        <v>767.67899999999997</v>
      </c>
      <c r="B6">
        <v>0.51325684296937257</v>
      </c>
      <c r="C6">
        <v>18.158300000000001</v>
      </c>
      <c r="D6">
        <v>1</v>
      </c>
    </row>
    <row r="7" spans="1:5" x14ac:dyDescent="0.3">
      <c r="A7">
        <v>809.59</v>
      </c>
      <c r="B7">
        <v>1.8380001377333448</v>
      </c>
      <c r="C7">
        <v>17.7026</v>
      </c>
      <c r="D7">
        <v>0.55032499999999995</v>
      </c>
    </row>
    <row r="8" spans="1:5" x14ac:dyDescent="0.3">
      <c r="A8">
        <v>848.69399999999996</v>
      </c>
      <c r="B8">
        <v>5.1203338189020133</v>
      </c>
      <c r="C8">
        <v>18.64</v>
      </c>
      <c r="D8">
        <v>0.50843799999999995</v>
      </c>
    </row>
    <row r="9" spans="1:5" x14ac:dyDescent="0.3">
      <c r="A9">
        <v>865</v>
      </c>
      <c r="B9">
        <v>3.5106487207207429</v>
      </c>
      <c r="C9">
        <v>18.174900000000001</v>
      </c>
      <c r="D9">
        <v>1</v>
      </c>
    </row>
    <row r="10" spans="1:5" x14ac:dyDescent="0.3">
      <c r="A10">
        <v>910.04399999999998</v>
      </c>
      <c r="B10">
        <v>0.64055472090706711</v>
      </c>
      <c r="C10">
        <v>10.8734</v>
      </c>
      <c r="D10">
        <v>1</v>
      </c>
    </row>
    <row r="11" spans="1:5" x14ac:dyDescent="0.3">
      <c r="A11">
        <v>925.23099999999999</v>
      </c>
      <c r="B11">
        <v>0.81176730369225736</v>
      </c>
      <c r="C11">
        <v>16.041399999999999</v>
      </c>
      <c r="D11">
        <v>0.99808600000000003</v>
      </c>
    </row>
    <row r="12" spans="1:5" x14ac:dyDescent="0.3">
      <c r="A12">
        <v>975.10799999999995</v>
      </c>
      <c r="B12">
        <v>1.6006030499407666</v>
      </c>
      <c r="C12">
        <v>20.9312</v>
      </c>
      <c r="D12">
        <v>1</v>
      </c>
    </row>
    <row r="13" spans="1:5" x14ac:dyDescent="0.3">
      <c r="A13">
        <v>1031.79</v>
      </c>
      <c r="B13">
        <v>1.1633219112608721</v>
      </c>
      <c r="C13">
        <v>25.442799999999998</v>
      </c>
      <c r="D13">
        <v>0.257247</v>
      </c>
    </row>
    <row r="14" spans="1:5" x14ac:dyDescent="0.3">
      <c r="A14">
        <v>1053.6199999999999</v>
      </c>
      <c r="B14">
        <v>1.8071064289910024</v>
      </c>
      <c r="C14">
        <v>20.735299999999999</v>
      </c>
      <c r="D14">
        <v>0.91869500000000004</v>
      </c>
    </row>
    <row r="15" spans="1:5" x14ac:dyDescent="0.3">
      <c r="A15">
        <v>1085.69</v>
      </c>
      <c r="B15">
        <v>1.3473325639574498</v>
      </c>
      <c r="C15">
        <v>31.882999999999999</v>
      </c>
      <c r="D15">
        <v>1.4985200000000001E-2</v>
      </c>
    </row>
    <row r="16" spans="1:5" x14ac:dyDescent="0.3">
      <c r="A16">
        <v>1123.8800000000001</v>
      </c>
      <c r="B16">
        <v>0.98850389223950164</v>
      </c>
      <c r="C16">
        <v>23.7333</v>
      </c>
      <c r="D16">
        <v>0.73610699999999996</v>
      </c>
    </row>
    <row r="17" spans="1:4" x14ac:dyDescent="0.3">
      <c r="A17">
        <v>1151.9000000000001</v>
      </c>
      <c r="B17">
        <v>1.3514347569876122</v>
      </c>
      <c r="C17">
        <v>34.558399999999999</v>
      </c>
      <c r="D17">
        <v>1</v>
      </c>
    </row>
    <row r="18" spans="1:4" x14ac:dyDescent="0.3">
      <c r="A18">
        <v>1241.06</v>
      </c>
      <c r="B18">
        <v>1.4970406680038653</v>
      </c>
      <c r="C18">
        <v>26.290199999999999</v>
      </c>
      <c r="D18">
        <v>1</v>
      </c>
    </row>
    <row r="19" spans="1:4" x14ac:dyDescent="0.3">
      <c r="A19">
        <v>1262.52</v>
      </c>
      <c r="B19">
        <v>0.44479392694223702</v>
      </c>
      <c r="C19">
        <v>11.212199999999999</v>
      </c>
      <c r="D19">
        <v>1</v>
      </c>
    </row>
    <row r="20" spans="1:4" x14ac:dyDescent="0.3">
      <c r="A20">
        <v>1287.46</v>
      </c>
      <c r="B20">
        <v>1.7429844301070379</v>
      </c>
      <c r="C20">
        <v>25.208100000000002</v>
      </c>
      <c r="D20">
        <v>1</v>
      </c>
    </row>
    <row r="21" spans="1:4" x14ac:dyDescent="0.3">
      <c r="A21">
        <v>1310.19</v>
      </c>
      <c r="B21">
        <v>0.98172834020851074</v>
      </c>
      <c r="C21">
        <v>15.5305</v>
      </c>
      <c r="D21">
        <v>0.72055599999999997</v>
      </c>
    </row>
    <row r="22" spans="1:4" x14ac:dyDescent="0.3">
      <c r="A22">
        <v>1331.25</v>
      </c>
      <c r="B22">
        <v>2.25146679081623</v>
      </c>
      <c r="C22">
        <v>26.112400000000001</v>
      </c>
      <c r="D22">
        <v>1</v>
      </c>
    </row>
    <row r="23" spans="1:4" x14ac:dyDescent="0.3">
      <c r="A23">
        <v>1351.07</v>
      </c>
      <c r="B23">
        <v>6.3473582065247243</v>
      </c>
      <c r="C23">
        <v>27.075299999999999</v>
      </c>
      <c r="D23">
        <v>0.73376200000000003</v>
      </c>
    </row>
    <row r="24" spans="1:4" x14ac:dyDescent="0.3">
      <c r="A24">
        <v>1375.21</v>
      </c>
      <c r="B24">
        <v>0.39406505292782229</v>
      </c>
      <c r="C24">
        <v>12.1579</v>
      </c>
      <c r="D24">
        <v>1</v>
      </c>
    </row>
    <row r="25" spans="1:4" x14ac:dyDescent="0.3">
      <c r="A25">
        <v>1385.4</v>
      </c>
      <c r="B25">
        <v>0.47525407056757052</v>
      </c>
      <c r="C25">
        <v>17.6279</v>
      </c>
      <c r="D25">
        <v>0</v>
      </c>
    </row>
    <row r="26" spans="1:4" x14ac:dyDescent="0.3">
      <c r="A26">
        <v>1408.3</v>
      </c>
      <c r="B26">
        <v>4.1969103326472332</v>
      </c>
      <c r="C26">
        <v>25.9</v>
      </c>
      <c r="D26">
        <v>0.76128799999999996</v>
      </c>
    </row>
    <row r="27" spans="1:4" x14ac:dyDescent="0.3">
      <c r="A27">
        <v>1422.3</v>
      </c>
      <c r="B27">
        <v>1.6132887790930912</v>
      </c>
      <c r="C27">
        <v>43.473799999999997</v>
      </c>
      <c r="D27">
        <v>0</v>
      </c>
    </row>
    <row r="28" spans="1:4" x14ac:dyDescent="0.3">
      <c r="A28">
        <v>1461.12</v>
      </c>
      <c r="B28">
        <v>0.62971383765748135</v>
      </c>
      <c r="C28">
        <v>5.6492599999999999</v>
      </c>
      <c r="D28">
        <v>0</v>
      </c>
    </row>
    <row r="29" spans="1:4" x14ac:dyDescent="0.3">
      <c r="A29">
        <v>1467.85</v>
      </c>
      <c r="B29">
        <v>3.6056468751034463</v>
      </c>
      <c r="C29">
        <v>17.541599999999999</v>
      </c>
      <c r="D29">
        <v>0.88752299999999995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3FDE1-E7BD-49A8-8510-CD6AEE1942FE}">
  <dimension ref="A1:E25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537.12099999999998</v>
      </c>
      <c r="B2">
        <v>1.2504202227122387</v>
      </c>
      <c r="C2">
        <v>14.125500000000001</v>
      </c>
      <c r="D2">
        <v>0.80927700000000002</v>
      </c>
      <c r="E2">
        <v>2</v>
      </c>
    </row>
    <row r="3" spans="1:5" x14ac:dyDescent="0.3">
      <c r="A3">
        <v>637.096</v>
      </c>
      <c r="B3">
        <v>13.283177743439097</v>
      </c>
      <c r="C3">
        <v>11.5128</v>
      </c>
      <c r="D3">
        <v>0.30241000000000001</v>
      </c>
    </row>
    <row r="4" spans="1:5" x14ac:dyDescent="0.3">
      <c r="A4">
        <v>689.91600000000005</v>
      </c>
      <c r="B4">
        <v>10.193623935642753</v>
      </c>
      <c r="C4">
        <v>12.1351</v>
      </c>
      <c r="D4">
        <v>0.39747199999999999</v>
      </c>
    </row>
    <row r="5" spans="1:5" x14ac:dyDescent="0.3">
      <c r="A5">
        <v>718.88900000000001</v>
      </c>
      <c r="B5">
        <v>0.24591370790549083</v>
      </c>
      <c r="C5">
        <v>100</v>
      </c>
      <c r="D5">
        <v>1</v>
      </c>
    </row>
    <row r="6" spans="1:5" x14ac:dyDescent="0.3">
      <c r="A6">
        <v>753.45</v>
      </c>
      <c r="B6">
        <v>0.4481283895574032</v>
      </c>
      <c r="C6">
        <v>14.1448</v>
      </c>
      <c r="D6">
        <v>0</v>
      </c>
    </row>
    <row r="7" spans="1:5" x14ac:dyDescent="0.3">
      <c r="A7">
        <v>770.779</v>
      </c>
      <c r="B7">
        <v>3.8048333571897643</v>
      </c>
      <c r="C7">
        <v>10.6594</v>
      </c>
      <c r="D7">
        <v>0.35387600000000002</v>
      </c>
    </row>
    <row r="8" spans="1:5" x14ac:dyDescent="0.3">
      <c r="A8">
        <v>803.649</v>
      </c>
      <c r="B8">
        <v>1.3633710422370739</v>
      </c>
      <c r="C8">
        <v>12.604799999999999</v>
      </c>
      <c r="D8">
        <v>0.219996</v>
      </c>
    </row>
    <row r="9" spans="1:5" x14ac:dyDescent="0.3">
      <c r="A9">
        <v>820.40800000000002</v>
      </c>
      <c r="B9">
        <v>3.5885633299618447</v>
      </c>
      <c r="C9">
        <v>9.5292200000000005</v>
      </c>
      <c r="D9">
        <v>0.43169299999999999</v>
      </c>
    </row>
    <row r="10" spans="1:5" x14ac:dyDescent="0.3">
      <c r="A10">
        <v>867.75</v>
      </c>
      <c r="B10">
        <v>1.0262583250649264</v>
      </c>
      <c r="C10">
        <v>17.9267</v>
      </c>
      <c r="D10">
        <v>0</v>
      </c>
    </row>
    <row r="11" spans="1:5" x14ac:dyDescent="0.3">
      <c r="A11">
        <v>896.47400000000005</v>
      </c>
      <c r="B11">
        <v>0.31517054390545002</v>
      </c>
      <c r="C11">
        <v>26.523700000000002</v>
      </c>
      <c r="D11">
        <v>0.75339100000000003</v>
      </c>
    </row>
    <row r="12" spans="1:5" x14ac:dyDescent="0.3">
      <c r="A12">
        <v>939.49300000000005</v>
      </c>
      <c r="B12">
        <v>1.5319589178775384</v>
      </c>
      <c r="C12">
        <v>13.3909</v>
      </c>
      <c r="D12">
        <v>0.83642099999999997</v>
      </c>
    </row>
    <row r="13" spans="1:5" x14ac:dyDescent="0.3">
      <c r="A13">
        <v>1003.09</v>
      </c>
      <c r="B13">
        <v>1.8177618705018783</v>
      </c>
      <c r="C13">
        <v>19.458200000000001</v>
      </c>
      <c r="D13">
        <v>0.397092</v>
      </c>
    </row>
    <row r="14" spans="1:5" x14ac:dyDescent="0.3">
      <c r="A14">
        <v>1061.1300000000001</v>
      </c>
      <c r="B14">
        <v>1.2917075639638527</v>
      </c>
      <c r="C14">
        <v>18.1479</v>
      </c>
      <c r="D14">
        <v>0.99292999999999998</v>
      </c>
    </row>
    <row r="15" spans="1:5" x14ac:dyDescent="0.3">
      <c r="A15">
        <v>1103.6400000000001</v>
      </c>
      <c r="B15">
        <v>0.88624696264036928</v>
      </c>
      <c r="C15">
        <v>19.714400000000001</v>
      </c>
      <c r="D15">
        <v>1</v>
      </c>
    </row>
    <row r="16" spans="1:5" x14ac:dyDescent="0.3">
      <c r="A16">
        <v>1138.3800000000001</v>
      </c>
      <c r="B16">
        <v>1.2793245132938076</v>
      </c>
      <c r="C16">
        <v>17.0792</v>
      </c>
      <c r="D16">
        <v>0</v>
      </c>
    </row>
    <row r="17" spans="1:4" x14ac:dyDescent="0.3">
      <c r="A17">
        <v>1196.83</v>
      </c>
      <c r="B17">
        <v>2.9385398416840496</v>
      </c>
      <c r="C17">
        <v>15.1351</v>
      </c>
      <c r="D17">
        <v>0.67264299999999999</v>
      </c>
    </row>
    <row r="18" spans="1:4" x14ac:dyDescent="0.3">
      <c r="A18">
        <v>1264</v>
      </c>
      <c r="B18">
        <v>0.81471270429014941</v>
      </c>
      <c r="C18">
        <v>16.115600000000001</v>
      </c>
      <c r="D18">
        <v>1</v>
      </c>
    </row>
    <row r="19" spans="1:4" x14ac:dyDescent="0.3">
      <c r="A19">
        <v>1292.07</v>
      </c>
      <c r="B19">
        <v>4.1383783438049031</v>
      </c>
      <c r="C19">
        <v>12.547499999999999</v>
      </c>
      <c r="D19">
        <v>0.28067799999999998</v>
      </c>
    </row>
    <row r="20" spans="1:4" x14ac:dyDescent="0.3">
      <c r="A20">
        <v>1342.54</v>
      </c>
      <c r="B20">
        <v>8.5951104540087009</v>
      </c>
      <c r="C20">
        <v>12.5631</v>
      </c>
      <c r="D20">
        <v>0.41000599999999998</v>
      </c>
    </row>
    <row r="21" spans="1:4" x14ac:dyDescent="0.3">
      <c r="A21">
        <v>1395.7</v>
      </c>
      <c r="B21">
        <v>5.3962870186403338</v>
      </c>
      <c r="C21">
        <v>14.540699999999999</v>
      </c>
      <c r="D21">
        <v>0.52620400000000001</v>
      </c>
    </row>
    <row r="22" spans="1:4" x14ac:dyDescent="0.3">
      <c r="A22">
        <v>1423.02</v>
      </c>
      <c r="B22">
        <v>6.4491457376108805</v>
      </c>
      <c r="C22">
        <v>12.3696</v>
      </c>
      <c r="D22">
        <v>0.53336600000000001</v>
      </c>
    </row>
    <row r="23" spans="1:4" x14ac:dyDescent="0.3">
      <c r="A23">
        <v>1496.02</v>
      </c>
      <c r="B23">
        <v>9.5450029562853353E-2</v>
      </c>
      <c r="C23">
        <v>8.5970499999999994</v>
      </c>
      <c r="D23">
        <v>0</v>
      </c>
    </row>
    <row r="24" spans="1:4" x14ac:dyDescent="0.3">
      <c r="A24">
        <v>1522.04</v>
      </c>
      <c r="B24">
        <v>1.2404104062378016</v>
      </c>
      <c r="C24">
        <v>17.572600000000001</v>
      </c>
      <c r="D24">
        <v>0.37223400000000001</v>
      </c>
    </row>
    <row r="25" spans="1:4" x14ac:dyDescent="0.3">
      <c r="A25">
        <v>1577.5</v>
      </c>
      <c r="B25">
        <v>1.0759418096061815</v>
      </c>
      <c r="C25">
        <v>19.606200000000001</v>
      </c>
      <c r="D25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0455A-BEBF-4DFB-879C-C3FEC763FED7}">
  <dimension ref="A1:E25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551.38699999999994</v>
      </c>
      <c r="B2">
        <v>1.6290722461558607</v>
      </c>
      <c r="C2">
        <v>19.202000000000002</v>
      </c>
      <c r="D2">
        <v>0.98162400000000005</v>
      </c>
      <c r="E2">
        <v>2</v>
      </c>
    </row>
    <row r="3" spans="1:5" x14ac:dyDescent="0.3">
      <c r="A3">
        <v>660.13900000000001</v>
      </c>
      <c r="B3">
        <v>0.78716218097520108</v>
      </c>
      <c r="C3">
        <v>21.423300000000001</v>
      </c>
      <c r="D3">
        <v>0.54313699999999998</v>
      </c>
    </row>
    <row r="4" spans="1:5" x14ac:dyDescent="0.3">
      <c r="A4">
        <v>679.91600000000005</v>
      </c>
      <c r="B4">
        <v>6.2518497630093886E-2</v>
      </c>
      <c r="C4">
        <v>1E-3</v>
      </c>
      <c r="D4">
        <v>0</v>
      </c>
    </row>
    <row r="5" spans="1:5" x14ac:dyDescent="0.3">
      <c r="A5">
        <v>708.88900000000001</v>
      </c>
      <c r="B5">
        <v>0</v>
      </c>
      <c r="C5">
        <v>1E-3</v>
      </c>
      <c r="D5">
        <v>1</v>
      </c>
    </row>
    <row r="6" spans="1:5" x14ac:dyDescent="0.3">
      <c r="A6">
        <v>750.202</v>
      </c>
      <c r="B6">
        <v>0.44670943096545096</v>
      </c>
      <c r="C6">
        <v>25.979900000000001</v>
      </c>
      <c r="D6">
        <v>0.37178800000000001</v>
      </c>
    </row>
    <row r="7" spans="1:5" x14ac:dyDescent="0.3">
      <c r="A7">
        <v>771.88300000000004</v>
      </c>
      <c r="B7">
        <v>2.8320705447252017</v>
      </c>
      <c r="C7">
        <v>23.7041</v>
      </c>
      <c r="D7">
        <v>0.37018600000000002</v>
      </c>
    </row>
    <row r="8" spans="1:5" x14ac:dyDescent="0.3">
      <c r="A8">
        <v>793.649</v>
      </c>
      <c r="B8">
        <v>6.0946444282468288</v>
      </c>
      <c r="C8">
        <v>1E-3</v>
      </c>
      <c r="D8">
        <v>0</v>
      </c>
    </row>
    <row r="9" spans="1:5" x14ac:dyDescent="0.3">
      <c r="A9">
        <v>843.41</v>
      </c>
      <c r="B9">
        <v>1.9885987766643485</v>
      </c>
      <c r="C9">
        <v>18.728200000000001</v>
      </c>
      <c r="D9">
        <v>5.4830599999999997E-3</v>
      </c>
    </row>
    <row r="10" spans="1:5" x14ac:dyDescent="0.3">
      <c r="A10">
        <v>865.71500000000003</v>
      </c>
      <c r="B10">
        <v>2.3714899652731978</v>
      </c>
      <c r="C10">
        <v>13.934200000000001</v>
      </c>
      <c r="D10">
        <v>1</v>
      </c>
    </row>
    <row r="11" spans="1:5" x14ac:dyDescent="0.3">
      <c r="A11">
        <v>896.47400000000005</v>
      </c>
      <c r="B11">
        <v>1.2499939870936829</v>
      </c>
      <c r="C11">
        <v>26.523700000000002</v>
      </c>
      <c r="D11">
        <v>0.75339100000000003</v>
      </c>
    </row>
    <row r="12" spans="1:5" x14ac:dyDescent="0.3">
      <c r="A12">
        <v>932.59100000000001</v>
      </c>
      <c r="B12">
        <v>2.4786020819196088</v>
      </c>
      <c r="C12">
        <v>22.359100000000002</v>
      </c>
      <c r="D12">
        <v>0.93739799999999995</v>
      </c>
    </row>
    <row r="13" spans="1:5" x14ac:dyDescent="0.3">
      <c r="A13">
        <v>990.45399999999995</v>
      </c>
      <c r="B13">
        <v>1.2103790951249536</v>
      </c>
      <c r="C13">
        <v>16.723400000000002</v>
      </c>
      <c r="D13">
        <v>0.94398000000000004</v>
      </c>
    </row>
    <row r="14" spans="1:5" x14ac:dyDescent="0.3">
      <c r="A14">
        <v>1039.47</v>
      </c>
      <c r="B14">
        <v>2.0321772888085401</v>
      </c>
      <c r="C14">
        <v>27.072900000000001</v>
      </c>
      <c r="D14">
        <v>0.174737</v>
      </c>
    </row>
    <row r="15" spans="1:5" x14ac:dyDescent="0.3">
      <c r="A15">
        <v>1103.6099999999999</v>
      </c>
      <c r="B15">
        <v>2.7333301296782686</v>
      </c>
      <c r="C15">
        <v>46.286799999999999</v>
      </c>
      <c r="D15">
        <v>1</v>
      </c>
    </row>
    <row r="16" spans="1:5" x14ac:dyDescent="0.3">
      <c r="A16">
        <v>1150.18</v>
      </c>
      <c r="B16">
        <v>1.0557902976441214</v>
      </c>
      <c r="C16">
        <v>27.8886</v>
      </c>
      <c r="D16">
        <v>0.56752100000000005</v>
      </c>
    </row>
    <row r="17" spans="1:4" x14ac:dyDescent="0.3">
      <c r="A17">
        <v>1177.3499999999999</v>
      </c>
      <c r="B17">
        <v>0.6164692738721006</v>
      </c>
      <c r="C17">
        <v>22.985299999999999</v>
      </c>
      <c r="D17">
        <v>0.888235</v>
      </c>
    </row>
    <row r="18" spans="1:4" x14ac:dyDescent="0.3">
      <c r="A18">
        <v>1268.8399999999999</v>
      </c>
      <c r="B18">
        <v>0.90246334391346517</v>
      </c>
      <c r="C18">
        <v>18.041599999999999</v>
      </c>
      <c r="D18">
        <v>1</v>
      </c>
    </row>
    <row r="19" spans="1:4" x14ac:dyDescent="0.3">
      <c r="A19">
        <v>1300.3</v>
      </c>
      <c r="B19">
        <v>1.1280380824476159</v>
      </c>
      <c r="C19">
        <v>45.527999999999999</v>
      </c>
      <c r="D19">
        <v>0</v>
      </c>
    </row>
    <row r="20" spans="1:4" x14ac:dyDescent="0.3">
      <c r="A20">
        <v>1342.81</v>
      </c>
      <c r="B20">
        <v>4.2109659045373915</v>
      </c>
      <c r="C20">
        <v>40.765799999999999</v>
      </c>
      <c r="D20">
        <v>1</v>
      </c>
    </row>
    <row r="21" spans="1:4" x14ac:dyDescent="0.3">
      <c r="A21">
        <v>1402.35</v>
      </c>
      <c r="B21">
        <v>5.9486419523519336</v>
      </c>
      <c r="C21">
        <v>32.494399999999999</v>
      </c>
      <c r="D21">
        <v>0.376446</v>
      </c>
    </row>
    <row r="22" spans="1:4" x14ac:dyDescent="0.3">
      <c r="A22">
        <v>1455.02</v>
      </c>
      <c r="B22">
        <v>2.9248594409986879</v>
      </c>
      <c r="C22">
        <v>21.909700000000001</v>
      </c>
      <c r="D22">
        <v>0.62976799999999999</v>
      </c>
    </row>
    <row r="23" spans="1:4" x14ac:dyDescent="0.3">
      <c r="A23">
        <v>1496.02</v>
      </c>
      <c r="B23">
        <v>0</v>
      </c>
      <c r="C23">
        <v>8.5970499999999994</v>
      </c>
      <c r="D23">
        <v>0</v>
      </c>
    </row>
    <row r="24" spans="1:4" x14ac:dyDescent="0.3">
      <c r="A24">
        <v>1523.24</v>
      </c>
      <c r="B24">
        <v>0.12016466492929163</v>
      </c>
      <c r="C24">
        <v>17.991599999999998</v>
      </c>
      <c r="D24">
        <v>1</v>
      </c>
    </row>
    <row r="25" spans="1:4" x14ac:dyDescent="0.3">
      <c r="A25">
        <v>1580.69</v>
      </c>
      <c r="B25">
        <v>0.73268066909336238</v>
      </c>
      <c r="C25">
        <v>27.377500000000001</v>
      </c>
      <c r="D25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B266-9FA9-47B5-B658-44DE154468EB}">
  <dimension ref="A1:E31"/>
  <sheetViews>
    <sheetView workbookViewId="0">
      <selection activeCell="E2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488.45699999999999</v>
      </c>
      <c r="B2">
        <v>1.6311038804864944</v>
      </c>
      <c r="C2">
        <v>8.7242899999999999</v>
      </c>
      <c r="D2">
        <v>0.75328099999999998</v>
      </c>
      <c r="E2">
        <v>20</v>
      </c>
    </row>
    <row r="3" spans="1:5" x14ac:dyDescent="0.3">
      <c r="A3">
        <v>523.57799999999997</v>
      </c>
      <c r="B3">
        <v>2.3315943726563808</v>
      </c>
      <c r="C3">
        <v>10.717599999999999</v>
      </c>
      <c r="D3">
        <v>0.19825300000000001</v>
      </c>
    </row>
    <row r="4" spans="1:5" x14ac:dyDescent="0.3">
      <c r="A4">
        <v>572.30399999999997</v>
      </c>
      <c r="B4">
        <v>0.41887518697734044</v>
      </c>
      <c r="C4">
        <v>9.6425999999999998</v>
      </c>
      <c r="D4">
        <v>0.73418899999999998</v>
      </c>
    </row>
    <row r="5" spans="1:5" x14ac:dyDescent="0.3">
      <c r="A5">
        <v>638.80499999999995</v>
      </c>
      <c r="B5">
        <v>4.4293412188807908</v>
      </c>
      <c r="C5">
        <v>7.9259000000000004</v>
      </c>
      <c r="D5">
        <v>0</v>
      </c>
    </row>
    <row r="6" spans="1:5" x14ac:dyDescent="0.3">
      <c r="A6">
        <v>711.48400000000004</v>
      </c>
      <c r="B6">
        <v>0.95765323675109426</v>
      </c>
      <c r="C6">
        <v>7.1256199999999996</v>
      </c>
      <c r="D6">
        <v>0.99129800000000001</v>
      </c>
    </row>
    <row r="7" spans="1:5" x14ac:dyDescent="0.3">
      <c r="A7">
        <v>739.38699999999994</v>
      </c>
      <c r="B7">
        <v>0.71863597185501549</v>
      </c>
      <c r="C7">
        <v>8.64391</v>
      </c>
      <c r="D7">
        <v>1</v>
      </c>
    </row>
    <row r="8" spans="1:5" x14ac:dyDescent="0.3">
      <c r="A8">
        <v>794.50400000000002</v>
      </c>
      <c r="B8">
        <v>1.6617534761292523</v>
      </c>
      <c r="C8">
        <v>8.4937100000000001</v>
      </c>
      <c r="D8">
        <v>0.97533800000000004</v>
      </c>
    </row>
    <row r="9" spans="1:5" x14ac:dyDescent="0.3">
      <c r="A9">
        <v>820</v>
      </c>
      <c r="B9">
        <v>26.423410029322266</v>
      </c>
      <c r="C9">
        <v>10</v>
      </c>
      <c r="D9">
        <v>0.79778700000000002</v>
      </c>
    </row>
    <row r="10" spans="1:5" x14ac:dyDescent="0.3">
      <c r="A10">
        <v>845.52499999999998</v>
      </c>
      <c r="B10">
        <v>13.211705014661133</v>
      </c>
      <c r="C10">
        <v>10</v>
      </c>
      <c r="D10">
        <v>0</v>
      </c>
    </row>
    <row r="11" spans="1:5" x14ac:dyDescent="0.3">
      <c r="A11">
        <v>878.10400000000004</v>
      </c>
      <c r="B11">
        <v>0.56528036633752832</v>
      </c>
      <c r="C11">
        <v>7.6454599999999999</v>
      </c>
      <c r="D11">
        <v>1</v>
      </c>
    </row>
    <row r="12" spans="1:5" x14ac:dyDescent="0.3">
      <c r="A12">
        <v>893.71</v>
      </c>
      <c r="B12">
        <v>1.0291588824546365</v>
      </c>
      <c r="C12">
        <v>9.0085899999999999</v>
      </c>
      <c r="D12">
        <v>0.78305499999999995</v>
      </c>
    </row>
    <row r="13" spans="1:5" x14ac:dyDescent="0.3">
      <c r="A13">
        <v>965.82299999999998</v>
      </c>
      <c r="B13">
        <v>0.2753638518615053</v>
      </c>
      <c r="C13">
        <v>7.8212999999999999</v>
      </c>
      <c r="D13">
        <v>1</v>
      </c>
    </row>
    <row r="14" spans="1:5" x14ac:dyDescent="0.3">
      <c r="A14">
        <v>980.70100000000002</v>
      </c>
      <c r="B14">
        <v>4.6720528816734417</v>
      </c>
      <c r="C14">
        <v>9.1145700000000005</v>
      </c>
      <c r="D14">
        <v>0.60815900000000001</v>
      </c>
    </row>
    <row r="15" spans="1:5" x14ac:dyDescent="0.3">
      <c r="A15">
        <v>1013.62</v>
      </c>
      <c r="B15">
        <v>0.15771632526054438</v>
      </c>
      <c r="C15">
        <v>5.2304399999999998</v>
      </c>
      <c r="D15">
        <v>1</v>
      </c>
    </row>
    <row r="16" spans="1:5" x14ac:dyDescent="0.3">
      <c r="A16">
        <v>1040.6199999999999</v>
      </c>
      <c r="B16">
        <v>1.6813682499041798</v>
      </c>
      <c r="C16">
        <v>9.0311299999999992</v>
      </c>
      <c r="D16">
        <v>0.80839300000000003</v>
      </c>
    </row>
    <row r="17" spans="1:4" x14ac:dyDescent="0.3">
      <c r="A17">
        <v>1095.81</v>
      </c>
      <c r="B17">
        <v>0.25955412652571536</v>
      </c>
      <c r="C17">
        <v>8.9927600000000005</v>
      </c>
      <c r="D17">
        <v>1</v>
      </c>
    </row>
    <row r="18" spans="1:4" x14ac:dyDescent="0.3">
      <c r="A18">
        <v>1110.42</v>
      </c>
      <c r="B18">
        <v>0.28761643434532552</v>
      </c>
      <c r="C18">
        <v>7.2740099999999996</v>
      </c>
      <c r="D18">
        <v>1</v>
      </c>
    </row>
    <row r="19" spans="1:4" x14ac:dyDescent="0.3">
      <c r="A19">
        <v>1175.51</v>
      </c>
      <c r="B19">
        <v>14.01573539157882</v>
      </c>
      <c r="C19">
        <v>6.4478400000000002</v>
      </c>
      <c r="D19">
        <v>0.50019499999999995</v>
      </c>
    </row>
    <row r="20" spans="1:4" x14ac:dyDescent="0.3">
      <c r="A20">
        <v>1197.42</v>
      </c>
      <c r="B20">
        <v>4.5820087352319439</v>
      </c>
      <c r="C20">
        <v>8.0118100000000005</v>
      </c>
      <c r="D20">
        <v>0.85333300000000001</v>
      </c>
    </row>
    <row r="21" spans="1:4" x14ac:dyDescent="0.3">
      <c r="A21">
        <v>1210.3599999999999</v>
      </c>
      <c r="B21">
        <v>6.1369330427251247</v>
      </c>
      <c r="C21">
        <v>9.0418299999999991</v>
      </c>
      <c r="D21">
        <v>0.76094600000000001</v>
      </c>
    </row>
    <row r="22" spans="1:4" x14ac:dyDescent="0.3">
      <c r="A22">
        <v>1244.67</v>
      </c>
      <c r="B22">
        <v>3.3364101357466969</v>
      </c>
      <c r="C22">
        <v>10.986599999999999</v>
      </c>
      <c r="D22">
        <v>0.129164</v>
      </c>
    </row>
    <row r="23" spans="1:4" x14ac:dyDescent="0.3">
      <c r="A23">
        <v>1261.8900000000001</v>
      </c>
      <c r="B23">
        <v>5.6403660586727478</v>
      </c>
      <c r="C23">
        <v>11.175599999999999</v>
      </c>
      <c r="D23">
        <v>0.13562099999999999</v>
      </c>
    </row>
    <row r="24" spans="1:4" x14ac:dyDescent="0.3">
      <c r="A24">
        <v>1323.79</v>
      </c>
      <c r="B24">
        <v>4.2609528604165634</v>
      </c>
      <c r="C24">
        <v>9.6952999999999996</v>
      </c>
      <c r="D24">
        <v>0.64791900000000002</v>
      </c>
    </row>
    <row r="25" spans="1:4" x14ac:dyDescent="0.3">
      <c r="A25">
        <v>1362.17</v>
      </c>
      <c r="B25">
        <v>1.2053230112870994</v>
      </c>
      <c r="C25">
        <v>10.0427</v>
      </c>
      <c r="D25">
        <v>0.79516600000000004</v>
      </c>
    </row>
    <row r="26" spans="1:4" x14ac:dyDescent="0.3">
      <c r="A26">
        <v>1415.71</v>
      </c>
      <c r="B26">
        <v>0.69190449378505425</v>
      </c>
      <c r="C26">
        <v>12.0847</v>
      </c>
      <c r="D26">
        <v>0.559311</v>
      </c>
    </row>
    <row r="27" spans="1:4" x14ac:dyDescent="0.3">
      <c r="A27">
        <v>1430.77</v>
      </c>
      <c r="B27">
        <v>0.77350775730737864</v>
      </c>
      <c r="C27">
        <v>10.4283</v>
      </c>
      <c r="D27">
        <v>0.44252900000000001</v>
      </c>
    </row>
    <row r="28" spans="1:4" x14ac:dyDescent="0.3">
      <c r="A28">
        <v>1280.49</v>
      </c>
      <c r="B28">
        <v>0.49749874627146368</v>
      </c>
      <c r="C28">
        <v>8.3383900000000004</v>
      </c>
      <c r="D28">
        <v>1</v>
      </c>
    </row>
    <row r="29" spans="1:4" x14ac:dyDescent="0.3">
      <c r="A29">
        <v>1513.8</v>
      </c>
      <c r="B29">
        <v>0.20311025686204481</v>
      </c>
      <c r="C29">
        <v>12.919</v>
      </c>
      <c r="D29">
        <v>1</v>
      </c>
    </row>
    <row r="30" spans="1:4" x14ac:dyDescent="0.3">
      <c r="A30">
        <v>1589.54</v>
      </c>
      <c r="B30">
        <v>1.0809106853953281</v>
      </c>
      <c r="C30">
        <v>22.9666</v>
      </c>
      <c r="D30">
        <v>0.53047</v>
      </c>
    </row>
    <row r="31" spans="1:4" x14ac:dyDescent="0.3">
      <c r="A31">
        <v>1612.29</v>
      </c>
      <c r="B31">
        <v>3.2688165611382152</v>
      </c>
      <c r="C31">
        <v>13.464399999999999</v>
      </c>
      <c r="D31">
        <v>4.5027499999999998E-2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153FE-DBEA-40A3-803C-0410C91FA1A5}">
  <dimension ref="A1:E31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498.45699999999999</v>
      </c>
      <c r="B2">
        <v>0</v>
      </c>
      <c r="C2">
        <v>100</v>
      </c>
      <c r="D2">
        <v>1</v>
      </c>
      <c r="E2">
        <v>20</v>
      </c>
    </row>
    <row r="3" spans="1:5" x14ac:dyDescent="0.3">
      <c r="A3">
        <v>523</v>
      </c>
      <c r="B3">
        <v>0.76171401154439367</v>
      </c>
      <c r="C3">
        <v>16</v>
      </c>
      <c r="D3">
        <v>1</v>
      </c>
    </row>
    <row r="4" spans="1:5" x14ac:dyDescent="0.3">
      <c r="A4">
        <v>575.24099999999999</v>
      </c>
      <c r="B4">
        <v>0</v>
      </c>
      <c r="C4">
        <v>19.673999999999999</v>
      </c>
      <c r="D4">
        <v>1</v>
      </c>
    </row>
    <row r="5" spans="1:5" x14ac:dyDescent="0.3">
      <c r="A5">
        <v>641.41600000000005</v>
      </c>
      <c r="B5">
        <v>1.5234280230887873</v>
      </c>
      <c r="C5">
        <v>16.915900000000001</v>
      </c>
      <c r="D5">
        <v>1</v>
      </c>
    </row>
    <row r="6" spans="1:5" x14ac:dyDescent="0.3">
      <c r="A6">
        <v>713.82</v>
      </c>
      <c r="B6">
        <v>1.9042850288609841</v>
      </c>
      <c r="C6">
        <v>10.9107</v>
      </c>
      <c r="D6">
        <v>1</v>
      </c>
    </row>
    <row r="7" spans="1:5" x14ac:dyDescent="0.3">
      <c r="A7">
        <v>737.81</v>
      </c>
      <c r="B7">
        <v>1.1425710173165904</v>
      </c>
      <c r="C7">
        <v>10.078200000000001</v>
      </c>
      <c r="D7">
        <v>1</v>
      </c>
    </row>
    <row r="8" spans="1:5" x14ac:dyDescent="0.3">
      <c r="A8">
        <v>797.74800000000005</v>
      </c>
      <c r="B8">
        <v>2.6659990404053779</v>
      </c>
      <c r="C8">
        <v>13.538399999999999</v>
      </c>
      <c r="D8">
        <v>1</v>
      </c>
    </row>
    <row r="9" spans="1:5" x14ac:dyDescent="0.3">
      <c r="A9">
        <v>828.57399999999996</v>
      </c>
      <c r="B9">
        <v>11.214029849357717</v>
      </c>
      <c r="C9">
        <v>10.924799999999999</v>
      </c>
      <c r="D9">
        <v>0.66745299999999996</v>
      </c>
    </row>
    <row r="10" spans="1:5" x14ac:dyDescent="0.3">
      <c r="A10">
        <v>850.59</v>
      </c>
      <c r="B10">
        <v>9.1405681385327231</v>
      </c>
      <c r="C10">
        <v>11</v>
      </c>
      <c r="D10">
        <v>0.67</v>
      </c>
    </row>
    <row r="11" spans="1:5" x14ac:dyDescent="0.3">
      <c r="A11">
        <v>870.80600000000004</v>
      </c>
      <c r="B11">
        <v>0.34244757674007076</v>
      </c>
      <c r="C11">
        <v>8.1949400000000008</v>
      </c>
      <c r="D11">
        <v>1</v>
      </c>
    </row>
    <row r="12" spans="1:5" x14ac:dyDescent="0.3">
      <c r="A12">
        <v>890.46900000000005</v>
      </c>
      <c r="B12">
        <v>1.0306523776003726</v>
      </c>
      <c r="C12">
        <v>13.626200000000001</v>
      </c>
      <c r="D12">
        <v>1</v>
      </c>
    </row>
    <row r="13" spans="1:5" x14ac:dyDescent="0.3">
      <c r="A13">
        <v>960</v>
      </c>
      <c r="B13">
        <v>0.76171401154439367</v>
      </c>
      <c r="C13">
        <v>16</v>
      </c>
      <c r="D13">
        <v>1</v>
      </c>
    </row>
    <row r="14" spans="1:5" x14ac:dyDescent="0.3">
      <c r="A14">
        <v>985.05399999999997</v>
      </c>
      <c r="B14">
        <v>2.6659990404053779</v>
      </c>
      <c r="C14">
        <v>12.842000000000001</v>
      </c>
      <c r="D14">
        <v>1</v>
      </c>
    </row>
    <row r="15" spans="1:5" x14ac:dyDescent="0.3">
      <c r="A15">
        <v>1015</v>
      </c>
      <c r="B15">
        <v>1.5234280230887873</v>
      </c>
      <c r="C15">
        <v>12</v>
      </c>
      <c r="D15">
        <v>0</v>
      </c>
    </row>
    <row r="16" spans="1:5" x14ac:dyDescent="0.3">
      <c r="A16">
        <v>1046.05</v>
      </c>
      <c r="B16">
        <v>1.5234280230887873</v>
      </c>
      <c r="C16">
        <v>12</v>
      </c>
      <c r="D16">
        <v>1</v>
      </c>
    </row>
    <row r="17" spans="1:4" x14ac:dyDescent="0.3">
      <c r="A17">
        <v>1099.99</v>
      </c>
      <c r="B17">
        <v>0</v>
      </c>
      <c r="C17">
        <v>1E-3</v>
      </c>
      <c r="D17">
        <v>1</v>
      </c>
    </row>
    <row r="18" spans="1:4" x14ac:dyDescent="0.3">
      <c r="A18">
        <v>1111.58</v>
      </c>
      <c r="B18">
        <v>0</v>
      </c>
      <c r="C18">
        <v>16.8963</v>
      </c>
      <c r="D18">
        <v>1</v>
      </c>
    </row>
    <row r="19" spans="1:4" x14ac:dyDescent="0.3">
      <c r="A19">
        <v>1177.5</v>
      </c>
      <c r="B19">
        <v>1.6780178817317219</v>
      </c>
      <c r="C19">
        <v>7.5353199999999996</v>
      </c>
      <c r="D19">
        <v>1</v>
      </c>
    </row>
    <row r="20" spans="1:4" x14ac:dyDescent="0.3">
      <c r="A20">
        <v>1199.92</v>
      </c>
      <c r="B20">
        <v>2.6024644747024599</v>
      </c>
      <c r="C20">
        <v>7.3739499999999998</v>
      </c>
      <c r="D20">
        <v>1</v>
      </c>
    </row>
    <row r="21" spans="1:4" x14ac:dyDescent="0.3">
      <c r="A21">
        <v>1210.77</v>
      </c>
      <c r="B21">
        <v>2.4729350070393354</v>
      </c>
      <c r="C21">
        <v>16.285799999999998</v>
      </c>
      <c r="D21">
        <v>0.34056500000000001</v>
      </c>
    </row>
    <row r="22" spans="1:4" x14ac:dyDescent="0.3">
      <c r="A22">
        <v>1243.6500000000001</v>
      </c>
      <c r="B22">
        <v>2.2470563340559613</v>
      </c>
      <c r="C22">
        <v>14</v>
      </c>
      <c r="D22">
        <v>1</v>
      </c>
    </row>
    <row r="23" spans="1:4" x14ac:dyDescent="0.3">
      <c r="A23">
        <v>1264.54</v>
      </c>
      <c r="B23">
        <v>3.5001368201674121</v>
      </c>
      <c r="C23">
        <v>8.4148099999999992</v>
      </c>
      <c r="D23">
        <v>0.24601700000000001</v>
      </c>
    </row>
    <row r="24" spans="1:4" x14ac:dyDescent="0.3">
      <c r="A24">
        <v>1325.75</v>
      </c>
      <c r="B24">
        <v>6.0566623228336303</v>
      </c>
      <c r="C24">
        <v>16</v>
      </c>
      <c r="D24">
        <v>1</v>
      </c>
    </row>
    <row r="25" spans="1:4" x14ac:dyDescent="0.3">
      <c r="A25">
        <v>1363.63</v>
      </c>
      <c r="B25">
        <v>3.6887067408653422</v>
      </c>
      <c r="C25">
        <v>30</v>
      </c>
      <c r="D25">
        <v>1</v>
      </c>
    </row>
    <row r="26" spans="1:4" x14ac:dyDescent="0.3">
      <c r="A26">
        <v>1420.06</v>
      </c>
      <c r="B26">
        <v>0</v>
      </c>
      <c r="C26">
        <v>9.2919800000000006</v>
      </c>
      <c r="D26">
        <v>1</v>
      </c>
    </row>
    <row r="27" spans="1:4" x14ac:dyDescent="0.3">
      <c r="A27">
        <v>1435.12</v>
      </c>
      <c r="B27">
        <v>1.1425710173165904</v>
      </c>
      <c r="C27">
        <v>12</v>
      </c>
      <c r="D27">
        <v>1</v>
      </c>
    </row>
    <row r="28" spans="1:4" x14ac:dyDescent="0.3">
      <c r="A28">
        <v>1290</v>
      </c>
      <c r="B28">
        <v>1.5234280230887873</v>
      </c>
      <c r="C28">
        <v>30</v>
      </c>
      <c r="D28">
        <v>1</v>
      </c>
    </row>
    <row r="29" spans="1:4" x14ac:dyDescent="0.3">
      <c r="A29">
        <v>1513</v>
      </c>
      <c r="B29">
        <v>2.2851420346331808</v>
      </c>
      <c r="C29">
        <v>20</v>
      </c>
      <c r="D29">
        <v>1</v>
      </c>
    </row>
    <row r="30" spans="1:4" x14ac:dyDescent="0.3">
      <c r="A30">
        <v>1589</v>
      </c>
      <c r="B30">
        <v>4.9511410750385592</v>
      </c>
      <c r="C30">
        <v>20</v>
      </c>
      <c r="D30">
        <v>0.7</v>
      </c>
    </row>
    <row r="31" spans="1:4" x14ac:dyDescent="0.3">
      <c r="A31">
        <v>1613.64</v>
      </c>
      <c r="B31">
        <v>11.425710173165903</v>
      </c>
      <c r="C31">
        <v>13.027200000000001</v>
      </c>
      <c r="D31">
        <v>0.7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5AAB-2B7D-4B96-BD33-3C6EC3A09443}">
  <dimension ref="A1:E50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494.36799999999999</v>
      </c>
      <c r="B2">
        <v>0.66195152658175982</v>
      </c>
      <c r="C2">
        <v>8.2587299999999999</v>
      </c>
      <c r="D2">
        <v>1</v>
      </c>
      <c r="E2">
        <v>20</v>
      </c>
    </row>
    <row r="3" spans="1:5" x14ac:dyDescent="0.3">
      <c r="A3">
        <v>506.22300000000001</v>
      </c>
      <c r="B3">
        <v>0.98337471837072032</v>
      </c>
      <c r="C3">
        <v>13.097099999999999</v>
      </c>
      <c r="D3">
        <v>1</v>
      </c>
    </row>
    <row r="4" spans="1:5" x14ac:dyDescent="0.3">
      <c r="A4">
        <v>526.33900000000006</v>
      </c>
      <c r="B4">
        <v>0.78920753398948862</v>
      </c>
      <c r="C4">
        <v>13.571099999999999</v>
      </c>
      <c r="D4">
        <v>1</v>
      </c>
    </row>
    <row r="5" spans="1:5" x14ac:dyDescent="0.3">
      <c r="A5">
        <v>545.97900000000004</v>
      </c>
      <c r="B5">
        <v>0.53163792087944006</v>
      </c>
      <c r="C5">
        <v>9.0340699999999998</v>
      </c>
      <c r="D5">
        <v>0.63423700000000005</v>
      </c>
    </row>
    <row r="6" spans="1:5" x14ac:dyDescent="0.3">
      <c r="A6">
        <v>572.22500000000002</v>
      </c>
      <c r="B6">
        <v>1.7205907452207154</v>
      </c>
      <c r="C6">
        <v>10.6891</v>
      </c>
      <c r="D6">
        <v>0</v>
      </c>
    </row>
    <row r="7" spans="1:5" x14ac:dyDescent="0.3">
      <c r="A7">
        <v>592.33699999999999</v>
      </c>
      <c r="B7">
        <v>2.3181177064679739</v>
      </c>
      <c r="C7">
        <v>10.372999999999999</v>
      </c>
      <c r="D7">
        <v>0.77829199999999998</v>
      </c>
    </row>
    <row r="8" spans="1:5" x14ac:dyDescent="0.3">
      <c r="A8">
        <v>623.31700000000001</v>
      </c>
      <c r="B8">
        <v>1.6159697767154222</v>
      </c>
      <c r="C8">
        <v>9.99634</v>
      </c>
      <c r="D8">
        <v>1</v>
      </c>
    </row>
    <row r="9" spans="1:5" x14ac:dyDescent="0.3">
      <c r="A9">
        <v>655.41399999999999</v>
      </c>
      <c r="B9">
        <v>0.25538611784376719</v>
      </c>
      <c r="C9">
        <v>13.993399999999999</v>
      </c>
      <c r="D9">
        <v>0.82795700000000005</v>
      </c>
    </row>
    <row r="10" spans="1:5" x14ac:dyDescent="0.3">
      <c r="A10">
        <v>681.11900000000003</v>
      </c>
      <c r="B10">
        <v>0.98000695448543895</v>
      </c>
      <c r="C10">
        <v>10.525399999999999</v>
      </c>
      <c r="D10">
        <v>0.49135299999999998</v>
      </c>
    </row>
    <row r="11" spans="1:5" x14ac:dyDescent="0.3">
      <c r="A11">
        <v>703.16700000000003</v>
      </c>
      <c r="B11">
        <v>1.7053820574499261</v>
      </c>
      <c r="C11">
        <v>9.7976299999999998</v>
      </c>
      <c r="D11">
        <v>0.41815000000000002</v>
      </c>
    </row>
    <row r="12" spans="1:5" x14ac:dyDescent="0.3">
      <c r="A12">
        <v>739.65599999999995</v>
      </c>
      <c r="B12">
        <v>2.7673467446663418</v>
      </c>
      <c r="C12">
        <v>10.8337</v>
      </c>
      <c r="D12">
        <v>0.821793</v>
      </c>
    </row>
    <row r="13" spans="1:5" x14ac:dyDescent="0.3">
      <c r="A13">
        <v>752.75800000000004</v>
      </c>
      <c r="B13">
        <v>10.191706472235909</v>
      </c>
      <c r="C13">
        <v>7.2317999999999998</v>
      </c>
      <c r="D13">
        <v>0.63585599999999998</v>
      </c>
    </row>
    <row r="14" spans="1:5" x14ac:dyDescent="0.3">
      <c r="A14">
        <v>762.86099999999999</v>
      </c>
      <c r="B14">
        <v>2.7501818989088114</v>
      </c>
      <c r="C14">
        <v>6.9112900000000002</v>
      </c>
      <c r="D14">
        <v>0.22720499999999999</v>
      </c>
    </row>
    <row r="15" spans="1:5" x14ac:dyDescent="0.3">
      <c r="A15">
        <v>775.41300000000001</v>
      </c>
      <c r="B15">
        <v>1.4744250044820202</v>
      </c>
      <c r="C15">
        <v>8.1585099999999997</v>
      </c>
      <c r="D15">
        <v>0.15368399999999999</v>
      </c>
    </row>
    <row r="16" spans="1:5" x14ac:dyDescent="0.3">
      <c r="A16">
        <v>801.00599999999997</v>
      </c>
      <c r="B16">
        <v>0.5286913477678804</v>
      </c>
      <c r="C16">
        <v>8</v>
      </c>
      <c r="D16">
        <v>0</v>
      </c>
    </row>
    <row r="17" spans="1:4" x14ac:dyDescent="0.3">
      <c r="A17">
        <v>836.80799999999999</v>
      </c>
      <c r="B17">
        <v>1.148770519606424</v>
      </c>
      <c r="C17">
        <v>8</v>
      </c>
      <c r="D17">
        <v>0</v>
      </c>
    </row>
    <row r="18" spans="1:4" x14ac:dyDescent="0.3">
      <c r="A18">
        <v>845.21</v>
      </c>
      <c r="B18">
        <v>0.93987575658087175</v>
      </c>
      <c r="C18">
        <v>8</v>
      </c>
      <c r="D18">
        <v>1.09578E-2</v>
      </c>
    </row>
    <row r="19" spans="1:4" x14ac:dyDescent="0.3">
      <c r="A19">
        <v>862.86300000000006</v>
      </c>
      <c r="B19">
        <v>2.6183967689552041</v>
      </c>
      <c r="C19">
        <v>17.025099999999998</v>
      </c>
      <c r="D19">
        <v>4.0520199999999999E-2</v>
      </c>
    </row>
    <row r="20" spans="1:4" x14ac:dyDescent="0.3">
      <c r="A20">
        <v>872.35699999999997</v>
      </c>
      <c r="B20">
        <v>5.6943054072238066</v>
      </c>
      <c r="C20">
        <v>8.0021199999999997</v>
      </c>
      <c r="D20">
        <v>0.33954299999999998</v>
      </c>
    </row>
    <row r="21" spans="1:4" x14ac:dyDescent="0.3">
      <c r="A21">
        <v>923.74599999999998</v>
      </c>
      <c r="B21">
        <v>0.57369707989886753</v>
      </c>
      <c r="C21">
        <v>10</v>
      </c>
      <c r="D21">
        <v>1</v>
      </c>
    </row>
    <row r="22" spans="1:4" x14ac:dyDescent="0.3">
      <c r="A22">
        <v>959.37300000000005</v>
      </c>
      <c r="B22">
        <v>0.59389308938360053</v>
      </c>
      <c r="C22">
        <v>11.369899999999999</v>
      </c>
      <c r="D22">
        <v>0.7</v>
      </c>
    </row>
    <row r="23" spans="1:4" x14ac:dyDescent="0.3">
      <c r="A23">
        <v>983.88800000000003</v>
      </c>
      <c r="B23">
        <v>0.79396928072838457</v>
      </c>
      <c r="C23">
        <v>17.934799999999999</v>
      </c>
      <c r="D23">
        <v>0.7</v>
      </c>
    </row>
    <row r="24" spans="1:4" x14ac:dyDescent="0.3">
      <c r="A24">
        <v>1005.84</v>
      </c>
      <c r="B24">
        <v>10.900963538311446</v>
      </c>
      <c r="C24">
        <v>7.64222</v>
      </c>
      <c r="D24">
        <v>0.49983300000000003</v>
      </c>
    </row>
    <row r="25" spans="1:4" x14ac:dyDescent="0.3">
      <c r="A25">
        <v>1050</v>
      </c>
      <c r="B25">
        <v>0.17623044925596013</v>
      </c>
      <c r="C25">
        <v>8</v>
      </c>
      <c r="D25">
        <v>1</v>
      </c>
    </row>
    <row r="26" spans="1:4" x14ac:dyDescent="0.3">
      <c r="A26">
        <v>1065</v>
      </c>
      <c r="B26">
        <v>0.79303702165182055</v>
      </c>
      <c r="C26">
        <v>8</v>
      </c>
      <c r="D26">
        <v>0.7</v>
      </c>
    </row>
    <row r="27" spans="1:4" x14ac:dyDescent="0.3">
      <c r="A27">
        <v>1073</v>
      </c>
      <c r="B27">
        <v>1.2336131447917209</v>
      </c>
      <c r="C27">
        <v>8</v>
      </c>
      <c r="D27">
        <v>1</v>
      </c>
    </row>
    <row r="28" spans="1:4" x14ac:dyDescent="0.3">
      <c r="A28">
        <v>1100.44</v>
      </c>
      <c r="B28">
        <v>1.1263769164194692</v>
      </c>
      <c r="C28">
        <v>9.9261300000000006</v>
      </c>
      <c r="D28">
        <v>0.98533000000000004</v>
      </c>
    </row>
    <row r="29" spans="1:4" x14ac:dyDescent="0.3">
      <c r="A29">
        <v>1115.51</v>
      </c>
      <c r="B29">
        <v>2.3809614846726492</v>
      </c>
      <c r="C29">
        <v>11.0829</v>
      </c>
      <c r="D29">
        <v>1.06791E-2</v>
      </c>
    </row>
    <row r="30" spans="1:4" x14ac:dyDescent="0.3">
      <c r="A30">
        <v>1129.9000000000001</v>
      </c>
      <c r="B30">
        <v>0</v>
      </c>
      <c r="C30">
        <v>10.09</v>
      </c>
      <c r="D30">
        <v>1</v>
      </c>
    </row>
    <row r="31" spans="1:4" x14ac:dyDescent="0.3">
      <c r="A31">
        <v>1146.27</v>
      </c>
      <c r="B31">
        <v>0.54727484864192133</v>
      </c>
      <c r="C31">
        <v>8</v>
      </c>
      <c r="D31">
        <v>0.7</v>
      </c>
    </row>
    <row r="32" spans="1:4" x14ac:dyDescent="0.3">
      <c r="A32">
        <v>1159.28</v>
      </c>
      <c r="B32">
        <v>0.85126356208598974</v>
      </c>
      <c r="C32">
        <v>9</v>
      </c>
      <c r="D32">
        <v>0.6</v>
      </c>
    </row>
    <row r="33" spans="1:4" x14ac:dyDescent="0.3">
      <c r="A33">
        <v>1202.78</v>
      </c>
      <c r="B33">
        <v>0.946124888311488</v>
      </c>
      <c r="C33">
        <v>10</v>
      </c>
      <c r="D33">
        <v>0.5</v>
      </c>
    </row>
    <row r="34" spans="1:4" x14ac:dyDescent="0.3">
      <c r="A34">
        <v>1229.56</v>
      </c>
      <c r="B34">
        <v>3.9522321702387897</v>
      </c>
      <c r="C34">
        <v>10</v>
      </c>
      <c r="D34">
        <v>0.7</v>
      </c>
    </row>
    <row r="35" spans="1:4" x14ac:dyDescent="0.3">
      <c r="A35">
        <v>1248</v>
      </c>
      <c r="B35">
        <v>0.97117075975974498</v>
      </c>
      <c r="C35">
        <v>14</v>
      </c>
      <c r="D35">
        <v>0.90330100000000002</v>
      </c>
    </row>
    <row r="36" spans="1:4" x14ac:dyDescent="0.3">
      <c r="A36">
        <v>1275</v>
      </c>
      <c r="B36">
        <v>0.68703793103334565</v>
      </c>
      <c r="C36">
        <v>12</v>
      </c>
      <c r="D36">
        <v>1</v>
      </c>
    </row>
    <row r="37" spans="1:4" x14ac:dyDescent="0.3">
      <c r="A37">
        <v>1290.67</v>
      </c>
      <c r="B37">
        <v>0.41492049433721767</v>
      </c>
      <c r="C37">
        <v>8</v>
      </c>
      <c r="D37">
        <v>0.7</v>
      </c>
    </row>
    <row r="38" spans="1:4" x14ac:dyDescent="0.3">
      <c r="A38">
        <v>1300</v>
      </c>
      <c r="B38">
        <v>0.66582330955191316</v>
      </c>
      <c r="C38">
        <v>8</v>
      </c>
      <c r="D38">
        <v>1</v>
      </c>
    </row>
    <row r="39" spans="1:4" x14ac:dyDescent="0.3">
      <c r="A39">
        <v>1311.11</v>
      </c>
      <c r="B39">
        <v>2.6305038008190889</v>
      </c>
      <c r="C39">
        <v>8</v>
      </c>
      <c r="D39">
        <v>1</v>
      </c>
    </row>
    <row r="40" spans="1:4" x14ac:dyDescent="0.3">
      <c r="A40">
        <v>1325</v>
      </c>
      <c r="B40">
        <v>2.9500096053201443</v>
      </c>
      <c r="C40">
        <v>8</v>
      </c>
      <c r="D40">
        <v>1</v>
      </c>
    </row>
    <row r="41" spans="1:4" x14ac:dyDescent="0.3">
      <c r="A41">
        <v>1336.11</v>
      </c>
      <c r="B41">
        <v>5.6641523773561122</v>
      </c>
      <c r="C41">
        <v>9</v>
      </c>
      <c r="D41">
        <v>1</v>
      </c>
    </row>
    <row r="42" spans="1:4" x14ac:dyDescent="0.3">
      <c r="A42">
        <v>1354.56</v>
      </c>
      <c r="B42">
        <v>9.2544248278680854</v>
      </c>
      <c r="C42">
        <v>12</v>
      </c>
      <c r="D42">
        <v>1</v>
      </c>
    </row>
    <row r="43" spans="1:4" x14ac:dyDescent="0.3">
      <c r="A43">
        <v>1386.11</v>
      </c>
      <c r="B43">
        <v>0</v>
      </c>
      <c r="C43">
        <v>11.1111</v>
      </c>
      <c r="D43">
        <v>0.7</v>
      </c>
    </row>
    <row r="44" spans="1:4" x14ac:dyDescent="0.3">
      <c r="A44">
        <v>1419.44</v>
      </c>
      <c r="B44">
        <v>5.7419757437475445</v>
      </c>
      <c r="C44">
        <v>11.1111</v>
      </c>
      <c r="D44">
        <v>0.7</v>
      </c>
    </row>
    <row r="45" spans="1:4" x14ac:dyDescent="0.3">
      <c r="A45">
        <v>1445</v>
      </c>
      <c r="B45">
        <v>1.0573826955357608</v>
      </c>
      <c r="C45">
        <v>8</v>
      </c>
      <c r="D45">
        <v>0.7</v>
      </c>
    </row>
    <row r="46" spans="1:4" x14ac:dyDescent="0.3">
      <c r="A46">
        <v>1453.56</v>
      </c>
      <c r="B46">
        <v>1.9763539962258905</v>
      </c>
      <c r="C46">
        <v>8</v>
      </c>
      <c r="D46">
        <v>0.7</v>
      </c>
    </row>
    <row r="47" spans="1:4" x14ac:dyDescent="0.3">
      <c r="A47">
        <v>1483.33</v>
      </c>
      <c r="B47">
        <v>1.7816722189328311</v>
      </c>
      <c r="C47">
        <v>8</v>
      </c>
      <c r="D47">
        <v>0.78658899999999998</v>
      </c>
    </row>
    <row r="48" spans="1:4" x14ac:dyDescent="0.3">
      <c r="A48">
        <v>1552.78</v>
      </c>
      <c r="B48">
        <v>4.8080953470503607</v>
      </c>
      <c r="C48">
        <v>11.1113</v>
      </c>
      <c r="D48">
        <v>0.102626</v>
      </c>
    </row>
    <row r="49" spans="1:4" x14ac:dyDescent="0.3">
      <c r="A49">
        <v>1575</v>
      </c>
      <c r="B49">
        <v>3.5534050405276267</v>
      </c>
      <c r="C49">
        <v>11.1111</v>
      </c>
      <c r="D49">
        <v>0.7</v>
      </c>
    </row>
    <row r="50" spans="1:4" x14ac:dyDescent="0.3">
      <c r="A50">
        <v>1613.89</v>
      </c>
      <c r="B50">
        <v>1.9515936181054281</v>
      </c>
      <c r="C50">
        <v>11.1111</v>
      </c>
      <c r="D50">
        <v>0.7</v>
      </c>
    </row>
  </sheetData>
  <sortState xmlns:xlrd2="http://schemas.microsoft.com/office/spreadsheetml/2017/richdata2" ref="A2:J51">
    <sortCondition ref="A2:A51"/>
  </sortState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9FD6-99BE-407B-AF03-8EC058A0163A}">
  <dimension ref="A1:E50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497.75599999999997</v>
      </c>
      <c r="B2">
        <v>7.0210262773080234E-2</v>
      </c>
      <c r="C2">
        <v>3.5777600000000001</v>
      </c>
      <c r="D2">
        <v>1</v>
      </c>
      <c r="E2">
        <v>20</v>
      </c>
    </row>
    <row r="3" spans="1:5" x14ac:dyDescent="0.3">
      <c r="A3">
        <v>512.14599999999996</v>
      </c>
      <c r="B3">
        <v>0.31405802066512628</v>
      </c>
      <c r="C3">
        <v>22.332699999999999</v>
      </c>
      <c r="D3">
        <v>1</v>
      </c>
    </row>
    <row r="4" spans="1:5" x14ac:dyDescent="0.3">
      <c r="A4">
        <v>531.86699999999996</v>
      </c>
      <c r="B4">
        <v>0.96309741165869356</v>
      </c>
      <c r="C4">
        <v>12.6226</v>
      </c>
      <c r="D4">
        <v>1</v>
      </c>
    </row>
    <row r="5" spans="1:5" x14ac:dyDescent="0.3">
      <c r="A5">
        <v>547.24699999999996</v>
      </c>
      <c r="B5">
        <v>0.67071844104113421</v>
      </c>
      <c r="C5">
        <v>19.6114</v>
      </c>
      <c r="D5">
        <v>1</v>
      </c>
    </row>
    <row r="6" spans="1:5" x14ac:dyDescent="0.3">
      <c r="A6">
        <v>572.18799999999999</v>
      </c>
      <c r="B6">
        <v>0.8401092686349374</v>
      </c>
      <c r="C6">
        <v>17.385100000000001</v>
      </c>
      <c r="D6">
        <v>1</v>
      </c>
    </row>
    <row r="7" spans="1:5" x14ac:dyDescent="0.3">
      <c r="A7">
        <v>593.178</v>
      </c>
      <c r="B7">
        <v>0.64335907103211643</v>
      </c>
      <c r="C7">
        <v>16.084599999999998</v>
      </c>
      <c r="D7">
        <v>0.96007900000000002</v>
      </c>
    </row>
    <row r="8" spans="1:5" x14ac:dyDescent="0.3">
      <c r="A8">
        <v>625.42899999999997</v>
      </c>
      <c r="B8">
        <v>0.18691771455450418</v>
      </c>
      <c r="C8">
        <v>22.1279</v>
      </c>
      <c r="D8">
        <v>1</v>
      </c>
    </row>
    <row r="9" spans="1:5" x14ac:dyDescent="0.3">
      <c r="A9">
        <v>659.57100000000003</v>
      </c>
      <c r="B9">
        <v>0.12915589811110267</v>
      </c>
      <c r="C9">
        <v>10.643000000000001</v>
      </c>
      <c r="D9">
        <v>1</v>
      </c>
    </row>
    <row r="10" spans="1:5" x14ac:dyDescent="0.3">
      <c r="A10">
        <v>679.48599999999999</v>
      </c>
      <c r="B10">
        <v>0.20937759914544452</v>
      </c>
      <c r="C10">
        <v>13.3367</v>
      </c>
      <c r="D10">
        <v>1</v>
      </c>
    </row>
    <row r="11" spans="1:5" x14ac:dyDescent="0.3">
      <c r="A11">
        <v>705.17100000000005</v>
      </c>
      <c r="B11">
        <v>0.49109298385307076</v>
      </c>
      <c r="C11">
        <v>15.073</v>
      </c>
      <c r="D11">
        <v>1</v>
      </c>
    </row>
    <row r="12" spans="1:5" x14ac:dyDescent="0.3">
      <c r="A12">
        <v>744.28599999999994</v>
      </c>
      <c r="B12">
        <v>1.1378518688090173</v>
      </c>
      <c r="C12">
        <v>18.162800000000001</v>
      </c>
      <c r="D12">
        <v>1</v>
      </c>
    </row>
    <row r="13" spans="1:5" x14ac:dyDescent="0.3">
      <c r="A13">
        <v>753.73299999999995</v>
      </c>
      <c r="B13">
        <v>4.5007236055623325</v>
      </c>
      <c r="C13">
        <v>10.363200000000001</v>
      </c>
      <c r="D13">
        <v>1</v>
      </c>
    </row>
    <row r="14" spans="1:5" x14ac:dyDescent="0.3">
      <c r="A14">
        <v>761.38900000000001</v>
      </c>
      <c r="B14">
        <v>1.8196628520757576</v>
      </c>
      <c r="C14">
        <v>9.3312200000000001</v>
      </c>
      <c r="D14">
        <v>1</v>
      </c>
    </row>
    <row r="15" spans="1:5" x14ac:dyDescent="0.3">
      <c r="A15">
        <v>768.79100000000005</v>
      </c>
      <c r="B15">
        <v>1.139510723311034</v>
      </c>
      <c r="C15">
        <v>11.6051</v>
      </c>
      <c r="D15">
        <v>0.23302500000000001</v>
      </c>
    </row>
    <row r="16" spans="1:5" x14ac:dyDescent="0.3">
      <c r="A16">
        <v>801.52700000000004</v>
      </c>
      <c r="B16">
        <v>0.91729627129695368</v>
      </c>
      <c r="C16">
        <v>11.3825</v>
      </c>
      <c r="D16">
        <v>0.67040299999999997</v>
      </c>
    </row>
    <row r="17" spans="1:4" x14ac:dyDescent="0.3">
      <c r="A17">
        <v>837.947</v>
      </c>
      <c r="B17">
        <v>0.70588783209449479</v>
      </c>
      <c r="C17">
        <v>12.9025</v>
      </c>
      <c r="D17">
        <v>1</v>
      </c>
    </row>
    <row r="18" spans="1:4" x14ac:dyDescent="0.3">
      <c r="A18">
        <v>850.76700000000005</v>
      </c>
      <c r="B18">
        <v>0.9679466287585281</v>
      </c>
      <c r="C18">
        <v>12.6371</v>
      </c>
      <c r="D18">
        <v>1</v>
      </c>
    </row>
    <row r="19" spans="1:4" x14ac:dyDescent="0.3">
      <c r="A19">
        <v>860.03899999999999</v>
      </c>
      <c r="B19">
        <v>0.38678957472021097</v>
      </c>
      <c r="C19">
        <v>6.0982599999999998</v>
      </c>
      <c r="D19">
        <v>1</v>
      </c>
    </row>
    <row r="20" spans="1:4" x14ac:dyDescent="0.3">
      <c r="A20">
        <v>870.03800000000001</v>
      </c>
      <c r="B20">
        <v>1.3938382526293049</v>
      </c>
      <c r="C20">
        <v>21.252500000000001</v>
      </c>
      <c r="D20">
        <v>1</v>
      </c>
    </row>
    <row r="21" spans="1:4" x14ac:dyDescent="0.3">
      <c r="A21">
        <v>922.8</v>
      </c>
      <c r="B21">
        <v>0.45732943009990396</v>
      </c>
      <c r="C21">
        <v>18.088699999999999</v>
      </c>
      <c r="D21">
        <v>0.65670700000000004</v>
      </c>
    </row>
    <row r="22" spans="1:4" x14ac:dyDescent="0.3">
      <c r="A22">
        <v>962.55600000000004</v>
      </c>
      <c r="B22">
        <v>0.16143804452565036</v>
      </c>
      <c r="C22">
        <v>10.1076</v>
      </c>
      <c r="D22">
        <v>0.95088600000000001</v>
      </c>
    </row>
    <row r="23" spans="1:4" x14ac:dyDescent="0.3">
      <c r="A23">
        <v>984.50300000000004</v>
      </c>
      <c r="B23">
        <v>0.84078286409939262</v>
      </c>
      <c r="C23">
        <v>13.333</v>
      </c>
      <c r="D23">
        <v>0.163551</v>
      </c>
    </row>
    <row r="24" spans="1:4" x14ac:dyDescent="0.3">
      <c r="A24">
        <v>1007.4</v>
      </c>
      <c r="B24">
        <v>6.256143546923628</v>
      </c>
      <c r="C24">
        <v>12.285</v>
      </c>
      <c r="D24">
        <v>0.965225</v>
      </c>
    </row>
    <row r="25" spans="1:4" x14ac:dyDescent="0.3">
      <c r="A25">
        <v>1056.55</v>
      </c>
      <c r="B25">
        <v>0.2610132156445803</v>
      </c>
      <c r="C25">
        <v>15.019399999999999</v>
      </c>
      <c r="D25">
        <v>1</v>
      </c>
    </row>
    <row r="26" spans="1:4" x14ac:dyDescent="0.3">
      <c r="A26">
        <v>1060.1600000000001</v>
      </c>
      <c r="B26">
        <v>10.802929688102562</v>
      </c>
      <c r="C26">
        <v>0.21065400000000001</v>
      </c>
      <c r="D26">
        <v>0.101812</v>
      </c>
    </row>
    <row r="27" spans="1:4" x14ac:dyDescent="0.3">
      <c r="A27">
        <v>1073.68</v>
      </c>
      <c r="B27">
        <v>0.97076668141195643</v>
      </c>
      <c r="C27">
        <v>13.7501</v>
      </c>
      <c r="D27">
        <v>1</v>
      </c>
    </row>
    <row r="28" spans="1:4" x14ac:dyDescent="0.3">
      <c r="A28">
        <v>1100.58</v>
      </c>
      <c r="B28">
        <v>0.24242734277956168</v>
      </c>
      <c r="C28">
        <v>7.3444399999999996</v>
      </c>
      <c r="D28">
        <v>1</v>
      </c>
    </row>
    <row r="29" spans="1:4" x14ac:dyDescent="0.3">
      <c r="A29">
        <v>1117.27</v>
      </c>
      <c r="B29">
        <v>1.0116214192585922</v>
      </c>
      <c r="C29">
        <v>48.453099999999999</v>
      </c>
      <c r="D29">
        <v>4.84085E-2</v>
      </c>
    </row>
    <row r="30" spans="1:4" x14ac:dyDescent="0.3">
      <c r="A30">
        <v>1129.9000000000001</v>
      </c>
      <c r="B30">
        <v>0.77841663726599974</v>
      </c>
      <c r="C30">
        <v>10.09</v>
      </c>
      <c r="D30">
        <v>1</v>
      </c>
    </row>
    <row r="31" spans="1:4" x14ac:dyDescent="0.3">
      <c r="A31">
        <v>1141.98</v>
      </c>
      <c r="B31">
        <v>0.49286913109765423</v>
      </c>
      <c r="C31">
        <v>15.448399999999999</v>
      </c>
      <c r="D31">
        <v>1</v>
      </c>
    </row>
    <row r="32" spans="1:4" x14ac:dyDescent="0.3">
      <c r="A32">
        <v>1160.17</v>
      </c>
      <c r="B32">
        <v>1.3075526843653187</v>
      </c>
      <c r="C32">
        <v>14.2006</v>
      </c>
      <c r="D32">
        <v>1</v>
      </c>
    </row>
    <row r="33" spans="1:4" x14ac:dyDescent="0.3">
      <c r="A33">
        <v>1204.47</v>
      </c>
      <c r="B33">
        <v>0.70112574674628136</v>
      </c>
      <c r="C33">
        <v>13.2822</v>
      </c>
      <c r="D33">
        <v>1</v>
      </c>
    </row>
    <row r="34" spans="1:4" x14ac:dyDescent="0.3">
      <c r="A34">
        <v>1231.6199999999999</v>
      </c>
      <c r="B34">
        <v>0.69736400093110229</v>
      </c>
      <c r="C34">
        <v>13.45</v>
      </c>
      <c r="D34">
        <v>0.97087000000000001</v>
      </c>
    </row>
    <row r="35" spans="1:4" x14ac:dyDescent="0.3">
      <c r="A35">
        <v>1248.9000000000001</v>
      </c>
      <c r="B35">
        <v>2.7680249440468407</v>
      </c>
      <c r="C35">
        <v>15.668799999999999</v>
      </c>
      <c r="D35">
        <v>0.73455099999999995</v>
      </c>
    </row>
    <row r="36" spans="1:4" x14ac:dyDescent="0.3">
      <c r="A36">
        <v>1264.53</v>
      </c>
      <c r="B36">
        <v>0</v>
      </c>
      <c r="C36">
        <v>1E-3</v>
      </c>
      <c r="D36">
        <v>1</v>
      </c>
    </row>
    <row r="37" spans="1:4" x14ac:dyDescent="0.3">
      <c r="A37">
        <v>1289.26</v>
      </c>
      <c r="B37">
        <v>1.1227797513891793</v>
      </c>
      <c r="C37">
        <v>10.071199999999999</v>
      </c>
      <c r="D37">
        <v>5.9631900000000002E-2</v>
      </c>
    </row>
    <row r="38" spans="1:4" x14ac:dyDescent="0.3">
      <c r="A38">
        <v>1296.79</v>
      </c>
      <c r="B38">
        <v>1.7563917955139918</v>
      </c>
      <c r="C38">
        <v>12.158899999999999</v>
      </c>
      <c r="D38">
        <v>1</v>
      </c>
    </row>
    <row r="39" spans="1:4" x14ac:dyDescent="0.3">
      <c r="A39">
        <v>1311.8</v>
      </c>
      <c r="B39">
        <v>1.357742248909666</v>
      </c>
      <c r="C39">
        <v>18.659600000000001</v>
      </c>
      <c r="D39">
        <v>1</v>
      </c>
    </row>
    <row r="40" spans="1:4" x14ac:dyDescent="0.3">
      <c r="A40">
        <v>1324.43</v>
      </c>
      <c r="B40">
        <v>0.55627423650806762</v>
      </c>
      <c r="C40">
        <v>7.3322000000000003</v>
      </c>
      <c r="D40">
        <v>1</v>
      </c>
    </row>
    <row r="41" spans="1:4" x14ac:dyDescent="0.3">
      <c r="A41">
        <v>1339.4</v>
      </c>
      <c r="B41">
        <v>4.6358280888932422</v>
      </c>
      <c r="C41">
        <v>18.809000000000001</v>
      </c>
      <c r="D41">
        <v>1</v>
      </c>
    </row>
    <row r="42" spans="1:4" x14ac:dyDescent="0.3">
      <c r="A42">
        <v>1356.83</v>
      </c>
      <c r="B42">
        <v>8.0095024872369631</v>
      </c>
      <c r="C42">
        <v>12.625400000000001</v>
      </c>
      <c r="D42">
        <v>0.99060099999999995</v>
      </c>
    </row>
    <row r="43" spans="1:4" x14ac:dyDescent="0.3">
      <c r="A43">
        <v>1409.23</v>
      </c>
      <c r="B43">
        <v>1.1440164402362085</v>
      </c>
      <c r="C43">
        <v>13.5875</v>
      </c>
      <c r="D43">
        <v>1</v>
      </c>
    </row>
    <row r="44" spans="1:4" x14ac:dyDescent="0.3">
      <c r="A44">
        <v>1422.01</v>
      </c>
      <c r="B44">
        <v>6.5548378939231071</v>
      </c>
      <c r="C44">
        <v>13.5275</v>
      </c>
      <c r="D44">
        <v>0.65670499999999998</v>
      </c>
    </row>
    <row r="45" spans="1:4" x14ac:dyDescent="0.3">
      <c r="A45">
        <v>1448.03</v>
      </c>
      <c r="B45">
        <v>0.99264680473249489</v>
      </c>
      <c r="C45">
        <v>14.562799999999999</v>
      </c>
      <c r="D45">
        <v>0.56489900000000004</v>
      </c>
    </row>
    <row r="46" spans="1:4" x14ac:dyDescent="0.3">
      <c r="A46">
        <v>1456.37</v>
      </c>
      <c r="B46">
        <v>2.039771061555459</v>
      </c>
      <c r="C46">
        <v>10.352499999999999</v>
      </c>
      <c r="D46">
        <v>1</v>
      </c>
    </row>
    <row r="47" spans="1:4" x14ac:dyDescent="0.3">
      <c r="A47">
        <v>1485.61</v>
      </c>
      <c r="B47">
        <v>0.84133078876824052</v>
      </c>
      <c r="C47">
        <v>8.8505800000000008</v>
      </c>
      <c r="D47">
        <v>1</v>
      </c>
    </row>
    <row r="48" spans="1:4" x14ac:dyDescent="0.3">
      <c r="A48">
        <v>1555.53</v>
      </c>
      <c r="B48">
        <v>10.891385172104036</v>
      </c>
      <c r="C48">
        <v>15.196099999999999</v>
      </c>
      <c r="D48">
        <v>0.55198899999999995</v>
      </c>
    </row>
    <row r="49" spans="1:4" x14ac:dyDescent="0.3">
      <c r="A49">
        <v>1575.33</v>
      </c>
      <c r="B49">
        <v>2.7083732063985662</v>
      </c>
      <c r="C49">
        <v>12.3034</v>
      </c>
      <c r="D49">
        <v>0.761548</v>
      </c>
    </row>
    <row r="50" spans="1:4" x14ac:dyDescent="0.3">
      <c r="A50">
        <v>1615.65</v>
      </c>
      <c r="B50">
        <v>2.0589232908060149</v>
      </c>
      <c r="C50">
        <v>13.1934</v>
      </c>
      <c r="D50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75B9-E851-4D22-956B-E98C9FFD56F9}">
  <dimension ref="A1:E38"/>
  <sheetViews>
    <sheetView workbookViewId="0">
      <selection activeCell="E2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492.43599999999998</v>
      </c>
      <c r="B2">
        <v>0.27034227545799489</v>
      </c>
      <c r="C2">
        <v>21.595500000000001</v>
      </c>
      <c r="D2">
        <v>0.67093800000000003</v>
      </c>
      <c r="E2">
        <v>1</v>
      </c>
    </row>
    <row r="3" spans="1:5" x14ac:dyDescent="0.3">
      <c r="A3">
        <v>538.08299999999997</v>
      </c>
      <c r="B3">
        <v>8.5200009985925984</v>
      </c>
      <c r="C3">
        <v>11.1311</v>
      </c>
      <c r="D3">
        <v>0.5</v>
      </c>
    </row>
    <row r="4" spans="1:5" x14ac:dyDescent="0.3">
      <c r="A4">
        <v>661.49099999999999</v>
      </c>
      <c r="B4">
        <v>1.2032413685033581</v>
      </c>
      <c r="C4">
        <v>10.463100000000001</v>
      </c>
      <c r="D4">
        <v>0.6</v>
      </c>
    </row>
    <row r="5" spans="1:5" x14ac:dyDescent="0.3">
      <c r="A5">
        <v>712.85</v>
      </c>
      <c r="B5">
        <v>2.8585422692009983</v>
      </c>
      <c r="C5">
        <v>7.7161200000000001</v>
      </c>
      <c r="D5">
        <v>0.60525200000000001</v>
      </c>
    </row>
    <row r="6" spans="1:5" x14ac:dyDescent="0.3">
      <c r="A6">
        <v>750.68700000000001</v>
      </c>
      <c r="B6">
        <v>1.5050015395975118</v>
      </c>
      <c r="C6">
        <v>8.1583799999999993</v>
      </c>
      <c r="D6">
        <v>0.6</v>
      </c>
    </row>
    <row r="7" spans="1:5" x14ac:dyDescent="0.3">
      <c r="A7">
        <v>773.55600000000004</v>
      </c>
      <c r="B7">
        <v>5.3493861294986047</v>
      </c>
      <c r="C7">
        <v>7.2668499999999998</v>
      </c>
      <c r="D7">
        <v>0.8</v>
      </c>
    </row>
    <row r="8" spans="1:5" x14ac:dyDescent="0.3">
      <c r="A8">
        <v>821.96799999999996</v>
      </c>
      <c r="B8">
        <v>2.4000933619778171</v>
      </c>
      <c r="C8">
        <v>9.2031500000000008</v>
      </c>
      <c r="D8">
        <v>0.7</v>
      </c>
    </row>
    <row r="9" spans="1:5" x14ac:dyDescent="0.3">
      <c r="A9">
        <v>846.798</v>
      </c>
      <c r="B9">
        <v>4.6824669886080557</v>
      </c>
      <c r="C9">
        <v>7.6162000000000001</v>
      </c>
      <c r="D9">
        <v>0.7</v>
      </c>
    </row>
    <row r="10" spans="1:5" x14ac:dyDescent="0.3">
      <c r="A10">
        <v>888.17899999999997</v>
      </c>
      <c r="B10">
        <v>0.43840055573505643</v>
      </c>
      <c r="C10">
        <v>8.5693900000000003</v>
      </c>
      <c r="D10">
        <v>1</v>
      </c>
    </row>
    <row r="11" spans="1:5" x14ac:dyDescent="0.3">
      <c r="A11">
        <v>899.38099999999997</v>
      </c>
      <c r="B11">
        <v>1.9362899784980239</v>
      </c>
      <c r="C11">
        <v>8.6665500000000009</v>
      </c>
      <c r="D11">
        <v>0.751973</v>
      </c>
    </row>
    <row r="12" spans="1:5" x14ac:dyDescent="0.3">
      <c r="A12">
        <v>927.65200000000004</v>
      </c>
      <c r="B12">
        <v>1.1267404138769797</v>
      </c>
      <c r="C12">
        <v>19.5534</v>
      </c>
      <c r="D12">
        <v>1</v>
      </c>
    </row>
    <row r="13" spans="1:5" x14ac:dyDescent="0.3">
      <c r="A13">
        <v>944.06899999999996</v>
      </c>
      <c r="B13">
        <v>6.2678025454042992</v>
      </c>
      <c r="C13">
        <v>11.777200000000001</v>
      </c>
      <c r="D13">
        <v>0.89458499999999996</v>
      </c>
    </row>
    <row r="14" spans="1:5" x14ac:dyDescent="0.3">
      <c r="A14">
        <v>961.70799999999997</v>
      </c>
      <c r="B14">
        <v>2.3847358016640778</v>
      </c>
      <c r="C14">
        <v>8.7694700000000001</v>
      </c>
      <c r="D14">
        <v>0.7</v>
      </c>
    </row>
    <row r="15" spans="1:5" x14ac:dyDescent="0.3">
      <c r="A15">
        <v>1029.0899999999999</v>
      </c>
      <c r="B15">
        <v>1.3504332210617023</v>
      </c>
      <c r="C15">
        <v>14.476900000000001</v>
      </c>
      <c r="D15">
        <v>0.91247900000000004</v>
      </c>
    </row>
    <row r="16" spans="1:5" x14ac:dyDescent="0.3">
      <c r="A16">
        <v>1062.79</v>
      </c>
      <c r="B16">
        <v>0.83172395815223543</v>
      </c>
      <c r="C16">
        <v>10.428900000000001</v>
      </c>
      <c r="D16">
        <v>0.8</v>
      </c>
    </row>
    <row r="17" spans="1:4" x14ac:dyDescent="0.3">
      <c r="A17">
        <v>1103.81</v>
      </c>
      <c r="B17">
        <v>0.17752844771095957</v>
      </c>
      <c r="C17">
        <v>9.5853000000000002</v>
      </c>
      <c r="D17">
        <v>1</v>
      </c>
    </row>
    <row r="18" spans="1:4" x14ac:dyDescent="0.3">
      <c r="A18">
        <v>1122.0899999999999</v>
      </c>
      <c r="B18">
        <v>3.1907222773055381</v>
      </c>
      <c r="C18">
        <v>9.2377400000000005</v>
      </c>
      <c r="D18">
        <v>0.7</v>
      </c>
    </row>
    <row r="19" spans="1:4" x14ac:dyDescent="0.3">
      <c r="A19">
        <v>1141.8</v>
      </c>
      <c r="B19">
        <v>1.3580599750574651</v>
      </c>
      <c r="C19">
        <v>13.1074</v>
      </c>
      <c r="D19">
        <v>0.7</v>
      </c>
    </row>
    <row r="20" spans="1:4" x14ac:dyDescent="0.3">
      <c r="A20">
        <v>1166.98</v>
      </c>
      <c r="B20">
        <v>0.94793352871525527</v>
      </c>
      <c r="C20">
        <v>10.5716</v>
      </c>
      <c r="D20">
        <v>0.7</v>
      </c>
    </row>
    <row r="21" spans="1:4" x14ac:dyDescent="0.3">
      <c r="A21">
        <v>1176.6099999999999</v>
      </c>
      <c r="B21">
        <v>2.1675364218304676</v>
      </c>
      <c r="C21">
        <v>9.0488700000000009</v>
      </c>
      <c r="D21">
        <v>1</v>
      </c>
    </row>
    <row r="22" spans="1:4" x14ac:dyDescent="0.3">
      <c r="A22">
        <v>1188.21</v>
      </c>
      <c r="B22">
        <v>1.8258623423801692</v>
      </c>
      <c r="C22">
        <v>8.1470500000000001</v>
      </c>
      <c r="D22">
        <v>1</v>
      </c>
    </row>
    <row r="23" spans="1:4" x14ac:dyDescent="0.3">
      <c r="A23">
        <v>1198.69</v>
      </c>
      <c r="B23">
        <v>0.74616482704342646</v>
      </c>
      <c r="C23">
        <v>12.664400000000001</v>
      </c>
      <c r="D23">
        <v>1</v>
      </c>
    </row>
    <row r="24" spans="1:4" x14ac:dyDescent="0.3">
      <c r="A24">
        <v>1269.25</v>
      </c>
      <c r="B24">
        <v>3.6016164610521884</v>
      </c>
      <c r="C24">
        <v>8.8256700000000006</v>
      </c>
      <c r="D24">
        <v>0.7</v>
      </c>
    </row>
    <row r="25" spans="1:4" x14ac:dyDescent="0.3">
      <c r="A25">
        <v>1317.61</v>
      </c>
      <c r="B25">
        <v>3.3108605260883519</v>
      </c>
      <c r="C25">
        <v>9.3739600000000003</v>
      </c>
      <c r="D25">
        <v>0.7</v>
      </c>
    </row>
    <row r="26" spans="1:4" x14ac:dyDescent="0.3">
      <c r="A26">
        <v>1327.88</v>
      </c>
      <c r="B26">
        <v>4.2067228980980227</v>
      </c>
      <c r="C26">
        <v>10.876799999999999</v>
      </c>
      <c r="D26">
        <v>0.7</v>
      </c>
    </row>
    <row r="27" spans="1:4" x14ac:dyDescent="0.3">
      <c r="A27">
        <v>1339</v>
      </c>
      <c r="B27">
        <v>4.2022514604677639</v>
      </c>
      <c r="C27">
        <v>6.4466000000000001</v>
      </c>
      <c r="D27">
        <v>1</v>
      </c>
    </row>
    <row r="28" spans="1:4" x14ac:dyDescent="0.3">
      <c r="A28">
        <v>1347.48</v>
      </c>
      <c r="B28">
        <v>8.7819035058291028</v>
      </c>
      <c r="C28">
        <v>13.6639</v>
      </c>
      <c r="D28">
        <v>0.7</v>
      </c>
    </row>
    <row r="29" spans="1:4" x14ac:dyDescent="0.3">
      <c r="A29">
        <v>1361.31</v>
      </c>
      <c r="B29">
        <v>0.40162227816994317</v>
      </c>
      <c r="C29">
        <v>35.997599999999998</v>
      </c>
      <c r="D29">
        <v>0.6</v>
      </c>
    </row>
    <row r="30" spans="1:4" x14ac:dyDescent="0.3">
      <c r="A30">
        <v>1385.15</v>
      </c>
      <c r="B30">
        <v>1.0844642365840949</v>
      </c>
      <c r="C30">
        <v>8.0147899999999996</v>
      </c>
      <c r="D30">
        <v>0.72651500000000002</v>
      </c>
    </row>
    <row r="31" spans="1:4" x14ac:dyDescent="0.3">
      <c r="A31">
        <v>1394.48</v>
      </c>
      <c r="B31">
        <v>4.3930327993588234</v>
      </c>
      <c r="C31">
        <v>9.4186800000000002</v>
      </c>
      <c r="D31">
        <v>0.7</v>
      </c>
    </row>
    <row r="32" spans="1:4" x14ac:dyDescent="0.3">
      <c r="A32">
        <v>1423.36</v>
      </c>
      <c r="B32">
        <v>2.8462809685293435</v>
      </c>
      <c r="C32">
        <v>15.6135</v>
      </c>
      <c r="D32">
        <v>0.7</v>
      </c>
    </row>
    <row r="33" spans="1:4" x14ac:dyDescent="0.3">
      <c r="A33">
        <v>1449.98</v>
      </c>
      <c r="B33">
        <v>7.3464876597681545</v>
      </c>
      <c r="C33">
        <v>14.21</v>
      </c>
      <c r="D33">
        <v>0.7</v>
      </c>
    </row>
    <row r="34" spans="1:4" x14ac:dyDescent="0.3">
      <c r="A34">
        <v>1468.24</v>
      </c>
      <c r="B34">
        <v>0.70618061306416502</v>
      </c>
      <c r="C34">
        <v>9.9031599999999997</v>
      </c>
      <c r="D34">
        <v>0.99030099999999999</v>
      </c>
    </row>
    <row r="35" spans="1:4" x14ac:dyDescent="0.3">
      <c r="A35">
        <v>1505.6</v>
      </c>
      <c r="B35">
        <v>2.4868814353787165</v>
      </c>
      <c r="C35">
        <v>17.351099999999999</v>
      </c>
      <c r="D35">
        <v>0.7</v>
      </c>
    </row>
    <row r="36" spans="1:4" x14ac:dyDescent="0.3">
      <c r="A36">
        <v>1562.91</v>
      </c>
      <c r="B36">
        <v>0.57760006505742789</v>
      </c>
      <c r="C36">
        <v>14.3048</v>
      </c>
      <c r="D36">
        <v>1</v>
      </c>
    </row>
    <row r="37" spans="1:4" x14ac:dyDescent="0.3">
      <c r="A37">
        <v>1583.96</v>
      </c>
      <c r="B37">
        <v>1.0265436520351521</v>
      </c>
      <c r="C37">
        <v>15.0573</v>
      </c>
      <c r="D37">
        <v>0.7</v>
      </c>
    </row>
    <row r="38" spans="1:4" x14ac:dyDescent="0.3">
      <c r="A38">
        <v>1616.24</v>
      </c>
      <c r="B38">
        <v>1.7630259886628663</v>
      </c>
      <c r="C38">
        <v>21.369299999999999</v>
      </c>
      <c r="D38">
        <v>0.7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E8A3-45A7-455F-A4F2-D91D6690B810}">
  <dimension ref="A1:E38"/>
  <sheetViews>
    <sheetView workbookViewId="0">
      <selection activeCell="E1" sqref="E1: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485</v>
      </c>
      <c r="B2">
        <v>0.87208527772095956</v>
      </c>
      <c r="C2">
        <v>14</v>
      </c>
      <c r="D2">
        <v>1</v>
      </c>
      <c r="E2">
        <v>1</v>
      </c>
    </row>
    <row r="3" spans="1:5" x14ac:dyDescent="0.3">
      <c r="A3">
        <v>538.67100000000005</v>
      </c>
      <c r="B3">
        <v>2.3290490817001093</v>
      </c>
      <c r="C3">
        <v>22.795500000000001</v>
      </c>
      <c r="D3">
        <v>1</v>
      </c>
    </row>
    <row r="4" spans="1:5" x14ac:dyDescent="0.3">
      <c r="A4">
        <v>632.69600000000003</v>
      </c>
      <c r="B4">
        <v>0.75780722292840508</v>
      </c>
      <c r="C4">
        <v>18.1051</v>
      </c>
      <c r="D4">
        <v>1</v>
      </c>
    </row>
    <row r="5" spans="1:5" x14ac:dyDescent="0.3">
      <c r="A5">
        <v>656.94600000000003</v>
      </c>
      <c r="B5">
        <v>1.1442630928976711</v>
      </c>
      <c r="C5">
        <v>27.319400000000002</v>
      </c>
      <c r="D5">
        <v>1</v>
      </c>
    </row>
    <row r="6" spans="1:5" x14ac:dyDescent="0.3">
      <c r="A6">
        <v>750.04200000000003</v>
      </c>
      <c r="B6">
        <v>1.0036887600309039</v>
      </c>
      <c r="C6">
        <v>36.195500000000003</v>
      </c>
      <c r="D6">
        <v>1</v>
      </c>
    </row>
    <row r="7" spans="1:5" x14ac:dyDescent="0.3">
      <c r="A7">
        <v>757.21600000000001</v>
      </c>
      <c r="B7">
        <v>1.8802817496540389</v>
      </c>
      <c r="C7">
        <v>15.6539</v>
      </c>
      <c r="D7">
        <v>1</v>
      </c>
    </row>
    <row r="8" spans="1:5" x14ac:dyDescent="0.3">
      <c r="A8">
        <v>773.56600000000003</v>
      </c>
      <c r="B8">
        <v>0.98980710037687014</v>
      </c>
      <c r="C8">
        <v>17.175799999999999</v>
      </c>
      <c r="D8">
        <v>1</v>
      </c>
    </row>
    <row r="9" spans="1:5" x14ac:dyDescent="0.3">
      <c r="A9">
        <v>825.84299999999996</v>
      </c>
      <c r="B9">
        <v>2.8581722892026731</v>
      </c>
      <c r="C9">
        <v>19.174800000000001</v>
      </c>
      <c r="D9">
        <v>1</v>
      </c>
    </row>
    <row r="10" spans="1:5" x14ac:dyDescent="0.3">
      <c r="A10">
        <v>850.24099999999999</v>
      </c>
      <c r="B10">
        <v>1.0416302835136171</v>
      </c>
      <c r="C10">
        <v>12.6082</v>
      </c>
      <c r="D10">
        <v>1</v>
      </c>
    </row>
    <row r="11" spans="1:5" x14ac:dyDescent="0.3">
      <c r="A11">
        <v>880.495</v>
      </c>
      <c r="B11">
        <v>0.56434576288607119</v>
      </c>
      <c r="C11">
        <v>11.4834</v>
      </c>
      <c r="D11">
        <v>1</v>
      </c>
    </row>
    <row r="12" spans="1:5" x14ac:dyDescent="0.3">
      <c r="A12">
        <v>890.88800000000003</v>
      </c>
      <c r="B12">
        <v>2.0295362379850554</v>
      </c>
      <c r="C12">
        <v>16.658000000000001</v>
      </c>
      <c r="D12">
        <v>1</v>
      </c>
    </row>
    <row r="13" spans="1:5" x14ac:dyDescent="0.3">
      <c r="A13">
        <v>930.71900000000005</v>
      </c>
      <c r="B13">
        <v>0.96563289647844508</v>
      </c>
      <c r="C13">
        <v>13.7875</v>
      </c>
      <c r="D13">
        <v>1</v>
      </c>
    </row>
    <row r="14" spans="1:5" x14ac:dyDescent="0.3">
      <c r="A14">
        <v>945.22299999999996</v>
      </c>
      <c r="B14">
        <v>3.9577943057174498</v>
      </c>
      <c r="C14">
        <v>18.2698</v>
      </c>
      <c r="D14">
        <v>1</v>
      </c>
    </row>
    <row r="15" spans="1:5" x14ac:dyDescent="0.3">
      <c r="A15">
        <v>964.30499999999995</v>
      </c>
      <c r="B15">
        <v>1.8612528488941678</v>
      </c>
      <c r="C15">
        <v>12.7958</v>
      </c>
      <c r="D15">
        <v>1</v>
      </c>
    </row>
    <row r="16" spans="1:5" x14ac:dyDescent="0.3">
      <c r="A16">
        <v>996.28399999999999</v>
      </c>
      <c r="B16">
        <v>0.88458710466891055</v>
      </c>
      <c r="C16">
        <v>14.6805</v>
      </c>
      <c r="D16">
        <v>1</v>
      </c>
    </row>
    <row r="17" spans="1:4" x14ac:dyDescent="0.3">
      <c r="A17">
        <v>1065.07</v>
      </c>
      <c r="B17">
        <v>1.1550343150611668</v>
      </c>
      <c r="C17">
        <v>17.9345</v>
      </c>
      <c r="D17">
        <v>1</v>
      </c>
    </row>
    <row r="18" spans="1:4" x14ac:dyDescent="0.3">
      <c r="A18">
        <v>1102.93</v>
      </c>
      <c r="B18">
        <v>0.6817788284166918</v>
      </c>
      <c r="C18">
        <v>19.270900000000001</v>
      </c>
      <c r="D18">
        <v>1</v>
      </c>
    </row>
    <row r="19" spans="1:4" x14ac:dyDescent="0.3">
      <c r="A19">
        <v>1120.83</v>
      </c>
      <c r="B19">
        <v>0.81887838594356199</v>
      </c>
      <c r="C19">
        <v>9.0775400000000008</v>
      </c>
      <c r="D19">
        <v>1</v>
      </c>
    </row>
    <row r="20" spans="1:4" x14ac:dyDescent="0.3">
      <c r="A20">
        <v>1132.25</v>
      </c>
      <c r="B20">
        <v>2.3431768631991892</v>
      </c>
      <c r="C20">
        <v>26.9712</v>
      </c>
      <c r="D20">
        <v>1</v>
      </c>
    </row>
    <row r="21" spans="1:4" x14ac:dyDescent="0.3">
      <c r="A21">
        <v>1167.05</v>
      </c>
      <c r="B21">
        <v>0.69320895945668792</v>
      </c>
      <c r="C21">
        <v>12.649699999999999</v>
      </c>
      <c r="D21">
        <v>1</v>
      </c>
    </row>
    <row r="22" spans="1:4" x14ac:dyDescent="0.3">
      <c r="A22">
        <v>1192.03</v>
      </c>
      <c r="B22">
        <v>0.91419343086389526</v>
      </c>
      <c r="C22">
        <v>21.9085</v>
      </c>
      <c r="D22">
        <v>1</v>
      </c>
    </row>
    <row r="23" spans="1:4" x14ac:dyDescent="0.3">
      <c r="A23">
        <v>1271.1099999999999</v>
      </c>
      <c r="B23">
        <v>1.6351657096286507</v>
      </c>
      <c r="C23">
        <v>18.3813</v>
      </c>
      <c r="D23">
        <v>1</v>
      </c>
    </row>
    <row r="24" spans="1:4" x14ac:dyDescent="0.3">
      <c r="A24">
        <v>1315.05</v>
      </c>
      <c r="B24">
        <v>1.767147095558941</v>
      </c>
      <c r="C24">
        <v>10.5024</v>
      </c>
      <c r="D24">
        <v>1</v>
      </c>
    </row>
    <row r="25" spans="1:4" x14ac:dyDescent="0.3">
      <c r="A25">
        <v>1322.56</v>
      </c>
      <c r="B25">
        <v>2.5644539676662541</v>
      </c>
      <c r="C25">
        <v>10</v>
      </c>
      <c r="D25">
        <v>1</v>
      </c>
    </row>
    <row r="26" spans="1:4" x14ac:dyDescent="0.3">
      <c r="A26">
        <v>1331.3</v>
      </c>
      <c r="B26">
        <v>4.3030044179850826</v>
      </c>
      <c r="C26">
        <v>20</v>
      </c>
      <c r="D26">
        <v>1</v>
      </c>
    </row>
    <row r="27" spans="1:4" x14ac:dyDescent="0.3">
      <c r="A27">
        <v>1356.42</v>
      </c>
      <c r="B27">
        <v>5.5688265087606359</v>
      </c>
      <c r="C27">
        <v>16.561299999999999</v>
      </c>
      <c r="D27">
        <v>1</v>
      </c>
    </row>
    <row r="28" spans="1:4" x14ac:dyDescent="0.3">
      <c r="A28">
        <v>1378.58</v>
      </c>
      <c r="B28">
        <v>0.89202889903879612</v>
      </c>
      <c r="C28">
        <v>11.9894</v>
      </c>
      <c r="D28">
        <v>1</v>
      </c>
    </row>
    <row r="29" spans="1:4" x14ac:dyDescent="0.3">
      <c r="A29">
        <v>1386.33</v>
      </c>
      <c r="B29">
        <v>0.55445437786943175</v>
      </c>
      <c r="C29">
        <v>7</v>
      </c>
      <c r="D29">
        <v>1</v>
      </c>
    </row>
    <row r="30" spans="1:4" x14ac:dyDescent="0.3">
      <c r="A30">
        <v>1396.03</v>
      </c>
      <c r="B30">
        <v>2.5136210858115415</v>
      </c>
      <c r="C30">
        <v>11.726000000000001</v>
      </c>
      <c r="D30">
        <v>1</v>
      </c>
    </row>
    <row r="31" spans="1:4" x14ac:dyDescent="0.3">
      <c r="A31">
        <v>1409.82</v>
      </c>
      <c r="B31">
        <v>4.4941073718430022</v>
      </c>
      <c r="C31">
        <v>14.927899999999999</v>
      </c>
      <c r="D31">
        <v>1</v>
      </c>
    </row>
    <row r="32" spans="1:4" x14ac:dyDescent="0.3">
      <c r="A32">
        <v>1423.08</v>
      </c>
      <c r="B32">
        <v>2.4574006549077967</v>
      </c>
      <c r="C32">
        <v>20</v>
      </c>
      <c r="D32">
        <v>1</v>
      </c>
    </row>
    <row r="33" spans="1:4" x14ac:dyDescent="0.3">
      <c r="A33">
        <v>1447.1</v>
      </c>
      <c r="B33">
        <v>5.1648378487746118</v>
      </c>
      <c r="C33">
        <v>15.7204</v>
      </c>
      <c r="D33">
        <v>1</v>
      </c>
    </row>
    <row r="34" spans="1:4" x14ac:dyDescent="0.3">
      <c r="A34">
        <v>1468.4</v>
      </c>
      <c r="B34">
        <v>5.5324896221889297</v>
      </c>
      <c r="C34">
        <v>16.619199999999999</v>
      </c>
      <c r="D34">
        <v>1</v>
      </c>
    </row>
    <row r="35" spans="1:4" x14ac:dyDescent="0.3">
      <c r="A35">
        <v>1499.18</v>
      </c>
      <c r="B35">
        <v>0.76689435152225749</v>
      </c>
      <c r="C35">
        <v>40</v>
      </c>
      <c r="D35">
        <v>1</v>
      </c>
    </row>
    <row r="36" spans="1:4" x14ac:dyDescent="0.3">
      <c r="A36">
        <v>1567.39</v>
      </c>
      <c r="B36">
        <v>0.41894395351529756</v>
      </c>
      <c r="C36">
        <v>8.1782900000000005</v>
      </c>
      <c r="D36">
        <v>1</v>
      </c>
    </row>
    <row r="37" spans="1:4" x14ac:dyDescent="0.3">
      <c r="A37">
        <v>1588.01</v>
      </c>
      <c r="B37">
        <v>0.65848252369783933</v>
      </c>
      <c r="C37">
        <v>29.2775</v>
      </c>
      <c r="D37">
        <v>1</v>
      </c>
    </row>
    <row r="38" spans="1:4" x14ac:dyDescent="0.3">
      <c r="A38">
        <v>1615.63</v>
      </c>
      <c r="B38">
        <v>0.87667244628177188</v>
      </c>
      <c r="C38">
        <v>43.345300000000002</v>
      </c>
      <c r="D3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F5671-F63D-4C34-B875-C0444F4024F9}">
  <dimension ref="A1:AH44"/>
  <sheetViews>
    <sheetView workbookViewId="0">
      <selection activeCell="C2" sqref="C2:C34"/>
    </sheetView>
  </sheetViews>
  <sheetFormatPr defaultRowHeight="14.4" x14ac:dyDescent="0.3"/>
  <cols>
    <col min="5" max="5" width="18" bestFit="1" customWidth="1"/>
    <col min="6" max="6" width="13" bestFit="1" customWidth="1"/>
    <col min="7" max="7" width="12.21875" bestFit="1" customWidth="1"/>
    <col min="12" max="12" width="13" bestFit="1" customWidth="1"/>
    <col min="13" max="13" width="12.21875" bestFit="1" customWidth="1"/>
  </cols>
  <sheetData>
    <row r="1" spans="1:32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32" x14ac:dyDescent="0.3">
      <c r="A2">
        <v>1630</v>
      </c>
      <c r="B2">
        <v>1.0079124336010743</v>
      </c>
      <c r="C2">
        <f>'Collagen H'!C2</f>
        <v>32</v>
      </c>
      <c r="D2">
        <v>1</v>
      </c>
      <c r="E2">
        <v>1</v>
      </c>
    </row>
    <row r="3" spans="1:32" x14ac:dyDescent="0.3">
      <c r="A3">
        <v>1639</v>
      </c>
      <c r="B3">
        <v>1.9270801932484414</v>
      </c>
      <c r="C3">
        <f>'Collagen H'!C3</f>
        <v>18</v>
      </c>
      <c r="D3">
        <v>1</v>
      </c>
      <c r="G3" s="1"/>
      <c r="M3" s="1"/>
    </row>
    <row r="4" spans="1:32" x14ac:dyDescent="0.3">
      <c r="A4" s="1">
        <v>1647</v>
      </c>
      <c r="B4">
        <v>4.5546917810475041</v>
      </c>
      <c r="C4">
        <f>'Collagen H'!C4</f>
        <v>18</v>
      </c>
      <c r="D4">
        <v>1</v>
      </c>
      <c r="G4" s="1"/>
      <c r="M4" s="1"/>
    </row>
    <row r="5" spans="1:32" x14ac:dyDescent="0.3">
      <c r="A5" s="1">
        <v>1656.6</v>
      </c>
      <c r="B5">
        <v>14.989109281552359</v>
      </c>
      <c r="C5">
        <f>'Collagen H'!C5</f>
        <v>18</v>
      </c>
      <c r="D5">
        <v>1</v>
      </c>
      <c r="G5" s="1"/>
      <c r="M5" s="1"/>
    </row>
    <row r="6" spans="1:32" x14ac:dyDescent="0.3">
      <c r="A6" s="1">
        <v>1669.8</v>
      </c>
      <c r="B6">
        <v>12.434978541812551</v>
      </c>
      <c r="C6">
        <f>'Collagen H'!C6</f>
        <v>18</v>
      </c>
      <c r="D6">
        <v>1</v>
      </c>
      <c r="G6" s="1"/>
      <c r="M6" s="1"/>
    </row>
    <row r="7" spans="1:32" x14ac:dyDescent="0.3">
      <c r="A7" s="1">
        <v>1675</v>
      </c>
      <c r="B7">
        <v>0</v>
      </c>
      <c r="C7">
        <f>'Collagen H'!C7</f>
        <v>18</v>
      </c>
      <c r="D7">
        <v>1</v>
      </c>
      <c r="G7" s="1"/>
      <c r="M7" s="1"/>
    </row>
    <row r="8" spans="1:32" x14ac:dyDescent="0.3">
      <c r="A8" s="1">
        <v>1681.52</v>
      </c>
      <c r="B8">
        <v>0.34517775531049266</v>
      </c>
      <c r="C8">
        <f>'Collagen H'!C8</f>
        <v>18</v>
      </c>
      <c r="D8">
        <v>1</v>
      </c>
      <c r="G8" s="1"/>
      <c r="M8" s="1"/>
    </row>
    <row r="9" spans="1:32" x14ac:dyDescent="0.3">
      <c r="A9" s="1">
        <v>1692.22</v>
      </c>
      <c r="B9">
        <v>0.20158248672021487</v>
      </c>
      <c r="C9">
        <f>'Collagen H'!C9</f>
        <v>18</v>
      </c>
      <c r="D9">
        <v>1</v>
      </c>
      <c r="G9" s="1"/>
      <c r="M9" s="1"/>
    </row>
    <row r="10" spans="1:32" x14ac:dyDescent="0.3">
      <c r="A10" s="1">
        <v>1703</v>
      </c>
      <c r="B10">
        <v>0.20757190556564586</v>
      </c>
      <c r="C10">
        <f>'Collagen H'!C10</f>
        <v>18</v>
      </c>
      <c r="D10">
        <v>1</v>
      </c>
      <c r="G10" s="1"/>
      <c r="M10" s="1"/>
    </row>
    <row r="11" spans="1:32" x14ac:dyDescent="0.3">
      <c r="A11" s="1">
        <f>A3-328-(A3-1634)</f>
        <v>1306</v>
      </c>
      <c r="B11" s="2">
        <f>B3*0.55</f>
        <v>1.0598941062866429</v>
      </c>
      <c r="C11">
        <f>'Collagen H'!C11</f>
        <v>16</v>
      </c>
      <c r="D11">
        <v>1</v>
      </c>
      <c r="G11" s="1"/>
      <c r="H11" s="2"/>
      <c r="M11" s="1"/>
      <c r="N11" s="2"/>
      <c r="T11" s="2"/>
      <c r="Z11" s="2"/>
      <c r="AF11" s="2"/>
    </row>
    <row r="12" spans="1:32" x14ac:dyDescent="0.3">
      <c r="A12" s="1">
        <f>A4-358-(A4-1644)</f>
        <v>1286</v>
      </c>
      <c r="B12" s="2">
        <f t="shared" ref="B12:B18" si="0">B4*0.55</f>
        <v>2.5050804795761272</v>
      </c>
      <c r="C12">
        <f>'Collagen H'!C12</f>
        <v>16</v>
      </c>
      <c r="D12">
        <v>1</v>
      </c>
      <c r="G12" s="1"/>
      <c r="H12" s="2"/>
      <c r="M12" s="1"/>
      <c r="N12" s="2"/>
      <c r="T12" s="2"/>
      <c r="Z12" s="2"/>
      <c r="AF12" s="2"/>
    </row>
    <row r="13" spans="1:32" x14ac:dyDescent="0.3">
      <c r="A13" s="1">
        <f>A5-388-(A5-1657)</f>
        <v>1269</v>
      </c>
      <c r="B13" s="2">
        <f t="shared" si="0"/>
        <v>8.2440101048537979</v>
      </c>
      <c r="C13">
        <f>'Collagen H'!C13</f>
        <v>16</v>
      </c>
      <c r="D13">
        <v>1</v>
      </c>
      <c r="G13" s="1"/>
      <c r="H13" s="2"/>
      <c r="M13" s="1"/>
      <c r="N13" s="2"/>
      <c r="T13" s="2"/>
      <c r="Z13" s="2"/>
      <c r="AF13" s="2"/>
    </row>
    <row r="14" spans="1:32" x14ac:dyDescent="0.3">
      <c r="A14" s="1">
        <f>A6-410-(A6-1668)</f>
        <v>1258</v>
      </c>
      <c r="B14" s="2">
        <f t="shared" si="0"/>
        <v>6.8392381979969041</v>
      </c>
      <c r="C14">
        <f>'Collagen H'!C14</f>
        <v>16</v>
      </c>
      <c r="D14">
        <v>1</v>
      </c>
      <c r="G14" s="1"/>
      <c r="H14" s="2"/>
      <c r="M14" s="1"/>
      <c r="N14" s="2"/>
      <c r="T14" s="2"/>
      <c r="Z14" s="2"/>
      <c r="AF14" s="2"/>
    </row>
    <row r="15" spans="1:32" x14ac:dyDescent="0.3">
      <c r="A15" s="1">
        <f>A7-430-(A7-1677)</f>
        <v>1247</v>
      </c>
      <c r="B15" s="2">
        <f t="shared" si="0"/>
        <v>0</v>
      </c>
      <c r="C15">
        <f>'Collagen H'!C15</f>
        <v>16</v>
      </c>
      <c r="D15">
        <v>1</v>
      </c>
      <c r="G15" s="1"/>
      <c r="H15" s="2"/>
      <c r="M15" s="1"/>
      <c r="N15" s="2"/>
      <c r="T15" s="2"/>
      <c r="Z15" s="2"/>
      <c r="AF15" s="2"/>
    </row>
    <row r="16" spans="1:32" x14ac:dyDescent="0.3">
      <c r="A16" s="1">
        <f>A8-449-(A8-1685)</f>
        <v>1236</v>
      </c>
      <c r="B16" s="2">
        <f t="shared" si="0"/>
        <v>0.18984776542077098</v>
      </c>
      <c r="C16">
        <f>'Collagen H'!C16</f>
        <v>16</v>
      </c>
      <c r="D16">
        <v>1</v>
      </c>
      <c r="G16" s="1"/>
      <c r="H16" s="2"/>
      <c r="M16" s="1"/>
      <c r="N16" s="2"/>
      <c r="T16" s="2"/>
      <c r="Z16" s="2"/>
      <c r="AF16" s="2"/>
    </row>
    <row r="17" spans="1:34" x14ac:dyDescent="0.3">
      <c r="A17" s="1">
        <f>A9-465-(A9-1693)</f>
        <v>1228</v>
      </c>
      <c r="B17" s="2">
        <f t="shared" si="0"/>
        <v>0.11087036769611819</v>
      </c>
      <c r="C17">
        <f>'Collagen H'!C17</f>
        <v>16</v>
      </c>
      <c r="D17">
        <v>1</v>
      </c>
      <c r="G17" s="1"/>
      <c r="H17" s="2"/>
      <c r="M17" s="1"/>
      <c r="N17" s="2"/>
      <c r="T17" s="2"/>
      <c r="Z17" s="2"/>
      <c r="AF17" s="2"/>
    </row>
    <row r="18" spans="1:34" x14ac:dyDescent="0.3">
      <c r="A18" s="1">
        <f>A10-485-(A10-1703)</f>
        <v>1218</v>
      </c>
      <c r="B18" s="2">
        <f t="shared" si="0"/>
        <v>0.11416454806110524</v>
      </c>
      <c r="C18">
        <f>'Collagen H'!C18</f>
        <v>16</v>
      </c>
      <c r="D18">
        <v>1</v>
      </c>
      <c r="G18" s="1"/>
      <c r="H18" s="2"/>
      <c r="M18" s="1"/>
      <c r="N18" s="2"/>
      <c r="T18" s="2"/>
      <c r="Z18" s="2"/>
      <c r="AF18" s="2"/>
    </row>
    <row r="19" spans="1:34" x14ac:dyDescent="0.3">
      <c r="A19">
        <f>A3-711</f>
        <v>928</v>
      </c>
      <c r="B19" s="1">
        <f>B3*0.35</f>
        <v>0.67447806763695439</v>
      </c>
      <c r="C19">
        <f>'Collagen H'!C19</f>
        <v>12</v>
      </c>
      <c r="D19" s="1">
        <v>1</v>
      </c>
      <c r="F19" s="1"/>
      <c r="G19" s="1"/>
      <c r="H19" s="1"/>
      <c r="J19" s="1"/>
      <c r="L19" s="1"/>
      <c r="M19" s="1"/>
      <c r="N19" s="1"/>
      <c r="P19" s="1"/>
      <c r="T19" s="1"/>
      <c r="V19" s="1"/>
      <c r="Z19" s="1"/>
      <c r="AB19" s="1"/>
      <c r="AF19" s="1"/>
      <c r="AH19" s="1"/>
    </row>
    <row r="20" spans="1:34" x14ac:dyDescent="0.3">
      <c r="A20">
        <f>A4-708</f>
        <v>939</v>
      </c>
      <c r="B20" s="1">
        <f t="shared" ref="B20:B26" si="1">B4*0.35</f>
        <v>1.5941421233666264</v>
      </c>
      <c r="C20">
        <f>'Collagen H'!C20</f>
        <v>12</v>
      </c>
      <c r="D20" s="1">
        <v>1</v>
      </c>
      <c r="G20" s="1"/>
      <c r="H20" s="1"/>
      <c r="J20" s="1"/>
      <c r="M20" s="1"/>
      <c r="N20" s="1"/>
      <c r="P20" s="1"/>
      <c r="T20" s="1"/>
      <c r="V20" s="1"/>
      <c r="Z20" s="1"/>
      <c r="AB20" s="1"/>
      <c r="AF20" s="1"/>
      <c r="AH20" s="1"/>
    </row>
    <row r="21" spans="1:34" x14ac:dyDescent="0.3">
      <c r="A21">
        <f>A5-716</f>
        <v>940.59999999999991</v>
      </c>
      <c r="B21" s="1">
        <f t="shared" si="1"/>
        <v>5.2461882485433255</v>
      </c>
      <c r="C21">
        <f>'Collagen H'!C21</f>
        <v>12</v>
      </c>
      <c r="D21" s="1">
        <v>1</v>
      </c>
      <c r="G21" s="1"/>
      <c r="H21" s="1"/>
      <c r="J21" s="1"/>
      <c r="M21" s="1"/>
      <c r="N21" s="1"/>
      <c r="P21" s="1"/>
      <c r="T21" s="1"/>
      <c r="V21" s="1"/>
      <c r="Z21" s="1"/>
      <c r="AB21" s="1"/>
      <c r="AF21" s="1"/>
      <c r="AH21" s="1"/>
    </row>
    <row r="22" spans="1:34" x14ac:dyDescent="0.3">
      <c r="A22">
        <f>A6-720</f>
        <v>949.8</v>
      </c>
      <c r="B22" s="1">
        <f t="shared" si="1"/>
        <v>4.352242489634393</v>
      </c>
      <c r="C22">
        <f>'Collagen H'!C22</f>
        <v>12</v>
      </c>
      <c r="D22" s="1">
        <v>1</v>
      </c>
      <c r="G22" s="1"/>
      <c r="H22" s="1"/>
      <c r="J22" s="1"/>
      <c r="M22" s="1"/>
      <c r="N22" s="1"/>
      <c r="P22" s="1"/>
      <c r="T22" s="1"/>
      <c r="V22" s="1"/>
      <c r="Z22" s="1"/>
      <c r="AB22" s="1"/>
      <c r="AF22" s="1"/>
      <c r="AH22" s="1"/>
    </row>
    <row r="23" spans="1:34" x14ac:dyDescent="0.3">
      <c r="A23">
        <f>A7-705</f>
        <v>970</v>
      </c>
      <c r="B23" s="1">
        <f t="shared" si="1"/>
        <v>0</v>
      </c>
      <c r="C23">
        <f>'Collagen H'!C23</f>
        <v>12</v>
      </c>
      <c r="D23" s="1">
        <v>1</v>
      </c>
      <c r="H23" s="1"/>
      <c r="J23" s="1"/>
      <c r="N23" s="1"/>
      <c r="P23" s="1"/>
      <c r="T23" s="1"/>
      <c r="V23" s="1"/>
      <c r="Z23" s="1"/>
      <c r="AB23" s="1"/>
      <c r="AF23" s="1"/>
      <c r="AH23" s="1"/>
    </row>
    <row r="24" spans="1:34" x14ac:dyDescent="0.3">
      <c r="A24">
        <f>A8-703</f>
        <v>978.52</v>
      </c>
      <c r="B24" s="1">
        <f t="shared" si="1"/>
        <v>0.12081221435867243</v>
      </c>
      <c r="C24">
        <f>'Collagen H'!C24</f>
        <v>12</v>
      </c>
      <c r="D24" s="1">
        <v>1</v>
      </c>
      <c r="G24" s="1"/>
      <c r="H24" s="1"/>
      <c r="J24" s="1"/>
      <c r="M24" s="1"/>
      <c r="N24" s="1"/>
      <c r="P24" s="1"/>
      <c r="T24" s="1"/>
      <c r="V24" s="1"/>
      <c r="Z24" s="1"/>
      <c r="AB24" s="1"/>
      <c r="AF24" s="1"/>
      <c r="AH24" s="1"/>
    </row>
    <row r="25" spans="1:34" x14ac:dyDescent="0.3">
      <c r="A25">
        <f>A9-697</f>
        <v>995.22</v>
      </c>
      <c r="B25" s="1">
        <f t="shared" si="1"/>
        <v>7.0553870352075193E-2</v>
      </c>
      <c r="C25">
        <f>'Collagen H'!C25</f>
        <v>12</v>
      </c>
      <c r="D25" s="1">
        <v>1</v>
      </c>
      <c r="G25" s="1"/>
      <c r="H25" s="1"/>
      <c r="J25" s="1"/>
      <c r="M25" s="1"/>
      <c r="N25" s="1"/>
      <c r="P25" s="1"/>
      <c r="T25" s="1"/>
      <c r="V25" s="1"/>
      <c r="Z25" s="1"/>
      <c r="AB25" s="1"/>
      <c r="AF25" s="1"/>
      <c r="AH25" s="1"/>
    </row>
    <row r="26" spans="1:34" x14ac:dyDescent="0.3">
      <c r="A26">
        <f>A10-696</f>
        <v>1007</v>
      </c>
      <c r="B26" s="1">
        <f t="shared" si="1"/>
        <v>7.2650166947976047E-2</v>
      </c>
      <c r="C26">
        <f>'Collagen H'!C26</f>
        <v>12</v>
      </c>
      <c r="D26" s="1">
        <v>1</v>
      </c>
      <c r="G26" s="1"/>
      <c r="H26" s="1"/>
      <c r="J26" s="1"/>
      <c r="M26" s="1"/>
      <c r="N26" s="1"/>
      <c r="P26" s="1"/>
      <c r="T26" s="1"/>
      <c r="V26" s="1"/>
      <c r="Z26" s="1"/>
      <c r="AB26" s="1"/>
      <c r="AF26" s="1"/>
      <c r="AH26" s="1"/>
    </row>
    <row r="27" spans="1:34" x14ac:dyDescent="0.3">
      <c r="A27">
        <v>535</v>
      </c>
      <c r="B27">
        <f>B3/15</f>
        <v>0.12847201288322943</v>
      </c>
      <c r="C27">
        <f>'Collagen H'!C27</f>
        <v>12</v>
      </c>
      <c r="D27" s="1">
        <v>1</v>
      </c>
      <c r="G27" s="1"/>
      <c r="J27" s="1"/>
      <c r="M27" s="1"/>
      <c r="P27" s="1"/>
      <c r="V27" s="1"/>
      <c r="AB27" s="1"/>
      <c r="AH27" s="1"/>
    </row>
    <row r="28" spans="1:34" x14ac:dyDescent="0.3">
      <c r="A28">
        <v>544</v>
      </c>
      <c r="B28">
        <f t="shared" ref="B28:B34" si="2">B4/15</f>
        <v>0.30364611873650027</v>
      </c>
      <c r="C28">
        <f>'Collagen H'!C28</f>
        <v>12</v>
      </c>
      <c r="D28" s="1">
        <v>1</v>
      </c>
      <c r="J28" s="1"/>
      <c r="P28" s="1"/>
      <c r="V28" s="1"/>
      <c r="AB28" s="1"/>
      <c r="AH28" s="1"/>
    </row>
    <row r="29" spans="1:34" x14ac:dyDescent="0.3">
      <c r="A29">
        <v>565</v>
      </c>
      <c r="B29">
        <f t="shared" si="2"/>
        <v>0.99927395210349057</v>
      </c>
      <c r="C29">
        <f>'Collagen H'!C29</f>
        <v>12</v>
      </c>
      <c r="D29" s="1">
        <v>1</v>
      </c>
      <c r="G29" s="1"/>
      <c r="J29" s="1"/>
      <c r="M29" s="1"/>
      <c r="P29" s="1"/>
      <c r="V29" s="1"/>
      <c r="AB29" s="1"/>
      <c r="AH29" s="1"/>
    </row>
    <row r="30" spans="1:34" x14ac:dyDescent="0.3">
      <c r="A30">
        <v>572</v>
      </c>
      <c r="B30">
        <f t="shared" si="2"/>
        <v>0.82899856945417005</v>
      </c>
      <c r="C30">
        <f>'Collagen H'!C30</f>
        <v>12</v>
      </c>
      <c r="D30" s="1">
        <v>1</v>
      </c>
      <c r="J30" s="1"/>
      <c r="P30" s="1"/>
      <c r="V30" s="1"/>
      <c r="AB30" s="1"/>
      <c r="AH30" s="1"/>
    </row>
    <row r="31" spans="1:34" x14ac:dyDescent="0.3">
      <c r="A31">
        <v>585</v>
      </c>
      <c r="B31">
        <f t="shared" si="2"/>
        <v>0</v>
      </c>
      <c r="C31">
        <f>'Collagen H'!C31</f>
        <v>12</v>
      </c>
      <c r="D31" s="1">
        <v>1</v>
      </c>
      <c r="J31" s="1"/>
      <c r="P31" s="1"/>
      <c r="V31" s="1"/>
      <c r="AB31" s="1"/>
      <c r="AH31" s="1"/>
    </row>
    <row r="32" spans="1:34" x14ac:dyDescent="0.3">
      <c r="A32">
        <v>597</v>
      </c>
      <c r="B32">
        <f t="shared" si="2"/>
        <v>2.3011850354032845E-2</v>
      </c>
      <c r="C32">
        <f>'Collagen H'!C32</f>
        <v>12</v>
      </c>
      <c r="D32" s="1">
        <v>1</v>
      </c>
      <c r="J32" s="1"/>
      <c r="P32" s="1"/>
      <c r="V32" s="1"/>
      <c r="AB32" s="1"/>
      <c r="AH32" s="1"/>
    </row>
    <row r="33" spans="1:34" x14ac:dyDescent="0.3">
      <c r="A33">
        <v>612</v>
      </c>
      <c r="B33">
        <f t="shared" si="2"/>
        <v>1.3438832448014325E-2</v>
      </c>
      <c r="C33">
        <f>'Collagen H'!C33</f>
        <v>12</v>
      </c>
      <c r="D33" s="1">
        <v>1</v>
      </c>
      <c r="J33" s="1"/>
      <c r="P33" s="1"/>
      <c r="V33" s="1"/>
      <c r="AB33" s="1"/>
      <c r="AH33" s="1"/>
    </row>
    <row r="34" spans="1:34" x14ac:dyDescent="0.3">
      <c r="A34">
        <v>618</v>
      </c>
      <c r="B34">
        <f t="shared" si="2"/>
        <v>1.3838127037709725E-2</v>
      </c>
      <c r="C34">
        <f>'Collagen H'!C34</f>
        <v>12</v>
      </c>
      <c r="D34" s="1">
        <v>1</v>
      </c>
      <c r="J34" s="1"/>
      <c r="P34" s="1"/>
      <c r="V34" s="1"/>
      <c r="AB34" s="1"/>
      <c r="AH34" s="1"/>
    </row>
    <row r="35" spans="1:34" x14ac:dyDescent="0.3">
      <c r="A35">
        <f>'Collagen H'!A35</f>
        <v>1440</v>
      </c>
      <c r="B35">
        <v>11.423647247582332</v>
      </c>
      <c r="C35">
        <f>'Collagen H'!C35</f>
        <v>25</v>
      </c>
      <c r="D35">
        <f>'Collagen H'!D35</f>
        <v>0.8</v>
      </c>
      <c r="H35" s="1"/>
      <c r="J35" s="1"/>
      <c r="P35" s="1"/>
      <c r="V35" s="1"/>
      <c r="AB35" s="1"/>
      <c r="AH35" s="1"/>
    </row>
    <row r="36" spans="1:34" x14ac:dyDescent="0.3">
      <c r="A36">
        <f>'Collagen H'!A36</f>
        <v>1456</v>
      </c>
      <c r="B36">
        <v>5.4614172761241617</v>
      </c>
      <c r="C36">
        <f>'Collagen H'!C36</f>
        <v>22</v>
      </c>
      <c r="D36">
        <f>'Collagen H'!D36</f>
        <v>0.8</v>
      </c>
      <c r="H36" s="1"/>
      <c r="J36" s="1"/>
      <c r="P36" s="1"/>
      <c r="V36" s="1"/>
      <c r="AB36" s="1"/>
      <c r="AH36" s="1"/>
    </row>
    <row r="37" spans="1:34" x14ac:dyDescent="0.3">
      <c r="A37">
        <f>'Collagen H'!A37</f>
        <v>1472</v>
      </c>
      <c r="B37">
        <v>1.5353381900750653</v>
      </c>
      <c r="C37">
        <f>'Collagen H'!C37</f>
        <v>25</v>
      </c>
      <c r="D37">
        <f>'Collagen H'!D37</f>
        <v>0.8</v>
      </c>
      <c r="F37" s="2"/>
      <c r="G37" s="1"/>
      <c r="H37" s="1"/>
      <c r="I37" s="1"/>
      <c r="J37" s="1"/>
      <c r="M37" s="1"/>
      <c r="N37" s="2"/>
      <c r="O37" s="1"/>
      <c r="P37" s="1"/>
      <c r="S37" s="1"/>
      <c r="T37" s="2"/>
      <c r="U37" s="1"/>
      <c r="V37" s="1"/>
      <c r="Y37" s="1"/>
      <c r="Z37" s="2"/>
      <c r="AA37" s="1"/>
      <c r="AB37" s="1"/>
      <c r="AE37" s="1"/>
      <c r="AF37" s="2"/>
      <c r="AG37" s="1"/>
      <c r="AH37" s="1"/>
    </row>
    <row r="38" spans="1:34" x14ac:dyDescent="0.3">
      <c r="A38">
        <f>'Collagen H'!A38</f>
        <v>1295</v>
      </c>
      <c r="B38">
        <v>2.7416753394197593</v>
      </c>
      <c r="C38">
        <f>'Collagen H'!C38</f>
        <v>21</v>
      </c>
      <c r="D38">
        <f>'Collagen H'!D38</f>
        <v>0.5</v>
      </c>
      <c r="F38" s="1"/>
      <c r="G38" s="1"/>
      <c r="H38" s="1"/>
      <c r="I38" s="1"/>
      <c r="J38" s="1"/>
      <c r="N38" s="1"/>
      <c r="O38" s="1"/>
      <c r="P38" s="1"/>
      <c r="U38" s="1"/>
      <c r="V38" s="1"/>
      <c r="AA38" s="1"/>
      <c r="AB38" s="1"/>
      <c r="AG38" s="1"/>
      <c r="AH38" s="1"/>
    </row>
    <row r="39" spans="1:34" x14ac:dyDescent="0.3">
      <c r="A39">
        <f>'Collagen H'!A39</f>
        <v>1048</v>
      </c>
      <c r="B39">
        <f>'Collagen H'!B39*1.2</f>
        <v>0.25830695319411195</v>
      </c>
      <c r="C39">
        <f>'Collagen H'!C39</f>
        <v>12</v>
      </c>
      <c r="D39">
        <f>'Collagen H'!D39</f>
        <v>0.9</v>
      </c>
    </row>
    <row r="40" spans="1:34" x14ac:dyDescent="0.3">
      <c r="A40">
        <f>'Collagen H'!A40+1</f>
        <v>1066</v>
      </c>
      <c r="B40">
        <f>'Collagen H'!B40*1.1</f>
        <v>0.94712549504507737</v>
      </c>
      <c r="C40">
        <f>'Collagen H'!C40</f>
        <v>16</v>
      </c>
      <c r="D40">
        <f>'Collagen H'!D40</f>
        <v>0.7</v>
      </c>
    </row>
    <row r="41" spans="1:34" x14ac:dyDescent="0.3">
      <c r="A41">
        <f>'Collagen H'!A41</f>
        <v>1085</v>
      </c>
      <c r="B41">
        <f>'Collagen H'!B41*1.05</f>
        <v>1.13009292022424</v>
      </c>
      <c r="C41">
        <f>'Collagen H'!C41</f>
        <v>25</v>
      </c>
      <c r="D41">
        <f>'Collagen H'!D41</f>
        <v>1</v>
      </c>
    </row>
    <row r="42" spans="1:34" x14ac:dyDescent="0.3">
      <c r="A42">
        <f>'Collagen H'!A42+5</f>
        <v>1105</v>
      </c>
      <c r="B42">
        <f>'Collagen H'!B42*0.75</f>
        <v>1.13009292022424</v>
      </c>
      <c r="C42">
        <f>'Collagen H'!C42</f>
        <v>22</v>
      </c>
      <c r="D42">
        <f>'Collagen H'!D42</f>
        <v>0.9</v>
      </c>
    </row>
    <row r="43" spans="1:34" x14ac:dyDescent="0.3">
      <c r="A43">
        <f>'Collagen H'!A43+1</f>
        <v>1126</v>
      </c>
      <c r="B43">
        <f>'Collagen H'!B43*0.84</f>
        <v>0.72325946894351356</v>
      </c>
      <c r="C43">
        <f>'Collagen H'!C43</f>
        <v>10</v>
      </c>
      <c r="D43">
        <f>'Collagen H'!D43</f>
        <v>0.5</v>
      </c>
    </row>
    <row r="44" spans="1:34" x14ac:dyDescent="0.3">
      <c r="A44">
        <f>'Collagen H'!A44-2</f>
        <v>958</v>
      </c>
      <c r="B44">
        <f>'Collagen H'!B44*1.02</f>
        <v>1.4271459163974687</v>
      </c>
      <c r="C44">
        <f>'Collagen H'!C44</f>
        <v>15</v>
      </c>
      <c r="D44">
        <f>'Collagen H'!D44</f>
        <v>0.8</v>
      </c>
    </row>
  </sheetData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D6DB-BAB3-43C4-8D07-28D99D703E88}">
  <dimension ref="A1:F34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6" x14ac:dyDescent="0.3">
      <c r="A2">
        <v>528.92100000000005</v>
      </c>
      <c r="B2">
        <v>1.1229804839541888</v>
      </c>
      <c r="C2">
        <v>20.957599999999999</v>
      </c>
      <c r="D2">
        <v>1</v>
      </c>
      <c r="E2">
        <f>3*F2</f>
        <v>3</v>
      </c>
      <c r="F2">
        <v>1</v>
      </c>
    </row>
    <row r="3" spans="1:6" x14ac:dyDescent="0.3">
      <c r="A3">
        <v>547.37599999999998</v>
      </c>
      <c r="B3">
        <v>2.0582674605764884</v>
      </c>
      <c r="C3">
        <v>11.7097</v>
      </c>
      <c r="D3">
        <v>0.8</v>
      </c>
    </row>
    <row r="4" spans="1:6" x14ac:dyDescent="0.3">
      <c r="A4">
        <v>620.702</v>
      </c>
      <c r="B4">
        <v>1.4152521001918497</v>
      </c>
      <c r="C4">
        <v>12.8416</v>
      </c>
      <c r="D4">
        <v>0.7</v>
      </c>
    </row>
    <row r="5" spans="1:6" x14ac:dyDescent="0.3">
      <c r="A5">
        <v>678.03599999999994</v>
      </c>
      <c r="B5">
        <v>0.95359340614906485</v>
      </c>
      <c r="C5">
        <v>13.387700000000001</v>
      </c>
      <c r="D5">
        <v>1</v>
      </c>
    </row>
    <row r="6" spans="1:6" x14ac:dyDescent="0.3">
      <c r="A6">
        <v>723.89200000000005</v>
      </c>
      <c r="B6">
        <v>0.883216433927691</v>
      </c>
      <c r="C6">
        <v>16.3659</v>
      </c>
      <c r="D6">
        <v>1</v>
      </c>
    </row>
    <row r="7" spans="1:6" x14ac:dyDescent="0.3">
      <c r="A7">
        <v>750.16499999999996</v>
      </c>
      <c r="B7">
        <v>0.34690926744062073</v>
      </c>
      <c r="C7">
        <v>8.1080199999999998</v>
      </c>
      <c r="D7">
        <v>1</v>
      </c>
    </row>
    <row r="8" spans="1:6" x14ac:dyDescent="0.3">
      <c r="A8">
        <v>774.00199999999995</v>
      </c>
      <c r="B8">
        <v>0.32544574765815687</v>
      </c>
      <c r="C8">
        <v>8.3383900000000004</v>
      </c>
      <c r="D8">
        <v>1</v>
      </c>
    </row>
    <row r="9" spans="1:6" x14ac:dyDescent="0.3">
      <c r="A9">
        <v>805.62699999999995</v>
      </c>
      <c r="B9">
        <v>0.72091723011882747</v>
      </c>
      <c r="C9">
        <v>6.4216800000000003</v>
      </c>
      <c r="D9">
        <v>0.7</v>
      </c>
    </row>
    <row r="10" spans="1:6" x14ac:dyDescent="0.3">
      <c r="A10">
        <v>850.38199999999995</v>
      </c>
      <c r="B10">
        <v>3.9744860922167367</v>
      </c>
      <c r="C10">
        <v>14.155900000000001</v>
      </c>
      <c r="D10">
        <v>0.8</v>
      </c>
    </row>
    <row r="11" spans="1:6" x14ac:dyDescent="0.3">
      <c r="A11">
        <v>869.03800000000001</v>
      </c>
      <c r="B11">
        <v>0.40875537875829754</v>
      </c>
      <c r="C11">
        <v>12.1485</v>
      </c>
      <c r="D11">
        <v>1</v>
      </c>
    </row>
    <row r="12" spans="1:6" x14ac:dyDescent="0.3">
      <c r="A12">
        <v>926.33199999999999</v>
      </c>
      <c r="B12">
        <v>7.2088081149244791</v>
      </c>
      <c r="C12">
        <v>10.7834</v>
      </c>
      <c r="D12">
        <v>0.8</v>
      </c>
    </row>
    <row r="13" spans="1:6" x14ac:dyDescent="0.3">
      <c r="A13">
        <v>971.22500000000002</v>
      </c>
      <c r="B13">
        <v>2.0409726595602655</v>
      </c>
      <c r="C13">
        <v>9.9349500000000006</v>
      </c>
      <c r="D13">
        <v>0.9</v>
      </c>
    </row>
    <row r="14" spans="1:6" x14ac:dyDescent="0.3">
      <c r="A14">
        <v>986.94500000000005</v>
      </c>
      <c r="B14">
        <v>1.6729664865094014</v>
      </c>
      <c r="C14">
        <v>12.1983</v>
      </c>
      <c r="D14">
        <v>1</v>
      </c>
    </row>
    <row r="15" spans="1:6" x14ac:dyDescent="0.3">
      <c r="A15">
        <v>1013.91</v>
      </c>
      <c r="B15">
        <v>1.1439657057768684</v>
      </c>
      <c r="C15">
        <v>7.6950700000000003</v>
      </c>
      <c r="D15">
        <v>0.8</v>
      </c>
    </row>
    <row r="16" spans="1:6" x14ac:dyDescent="0.3">
      <c r="A16">
        <v>1053.69</v>
      </c>
      <c r="B16">
        <v>4.7106522058520666</v>
      </c>
      <c r="C16">
        <v>15.114599999999999</v>
      </c>
      <c r="D16">
        <v>1</v>
      </c>
    </row>
    <row r="17" spans="1:4" x14ac:dyDescent="0.3">
      <c r="A17">
        <v>1079.26</v>
      </c>
      <c r="B17">
        <v>2.5330530461720637</v>
      </c>
      <c r="C17">
        <v>10.654500000000001</v>
      </c>
      <c r="D17">
        <v>1</v>
      </c>
    </row>
    <row r="18" spans="1:4" x14ac:dyDescent="0.3">
      <c r="A18">
        <v>1109.8399999999999</v>
      </c>
      <c r="B18">
        <v>2.9880188059891033</v>
      </c>
      <c r="C18">
        <v>9.7663499999999992</v>
      </c>
      <c r="D18">
        <v>1</v>
      </c>
    </row>
    <row r="19" spans="1:4" x14ac:dyDescent="0.3">
      <c r="A19">
        <v>1127.92</v>
      </c>
      <c r="B19">
        <v>1.2954752845436968</v>
      </c>
      <c r="C19">
        <v>12.972899999999999</v>
      </c>
      <c r="D19">
        <v>1</v>
      </c>
    </row>
    <row r="20" spans="1:4" x14ac:dyDescent="0.3">
      <c r="A20">
        <v>1155.98</v>
      </c>
      <c r="B20">
        <v>0.84526822524024592</v>
      </c>
      <c r="C20">
        <v>5.20024</v>
      </c>
      <c r="D20">
        <v>0.8</v>
      </c>
    </row>
    <row r="21" spans="1:4" x14ac:dyDescent="0.3">
      <c r="A21">
        <v>1190.9100000000001</v>
      </c>
      <c r="B21">
        <v>1.8288543934698551</v>
      </c>
      <c r="C21">
        <v>11.6724</v>
      </c>
      <c r="D21">
        <v>0.8</v>
      </c>
    </row>
    <row r="22" spans="1:4" x14ac:dyDescent="0.3">
      <c r="A22">
        <v>1226.8800000000001</v>
      </c>
      <c r="B22">
        <v>2.1051584652971234</v>
      </c>
      <c r="C22">
        <v>8.7952399999999997</v>
      </c>
      <c r="D22">
        <v>0.8</v>
      </c>
    </row>
    <row r="23" spans="1:4" x14ac:dyDescent="0.3">
      <c r="A23">
        <v>1249.45</v>
      </c>
      <c r="B23">
        <v>0.23493413086576678</v>
      </c>
      <c r="C23">
        <v>4.6692299999999998</v>
      </c>
      <c r="D23">
        <v>0.8</v>
      </c>
    </row>
    <row r="24" spans="1:4" x14ac:dyDescent="0.3">
      <c r="A24">
        <v>1271.01</v>
      </c>
      <c r="B24">
        <v>0.8658245165744558</v>
      </c>
      <c r="C24">
        <v>7.2085800000000004</v>
      </c>
      <c r="D24">
        <v>0.8</v>
      </c>
    </row>
    <row r="25" spans="1:4" x14ac:dyDescent="0.3">
      <c r="A25">
        <v>1304.56</v>
      </c>
      <c r="B25">
        <v>4.388711548657235</v>
      </c>
      <c r="C25">
        <v>11.2193</v>
      </c>
      <c r="D25">
        <v>0.9</v>
      </c>
    </row>
    <row r="26" spans="1:4" x14ac:dyDescent="0.3">
      <c r="A26">
        <v>1321.92</v>
      </c>
      <c r="B26">
        <v>10.526035117328147</v>
      </c>
      <c r="C26">
        <v>16.339500000000001</v>
      </c>
      <c r="D26">
        <v>0.6</v>
      </c>
    </row>
    <row r="27" spans="1:4" x14ac:dyDescent="0.3">
      <c r="A27">
        <v>1362.64</v>
      </c>
      <c r="B27">
        <v>4.1481786609627251</v>
      </c>
      <c r="C27">
        <v>13.970499999999999</v>
      </c>
      <c r="D27">
        <v>0.8</v>
      </c>
    </row>
    <row r="28" spans="1:4" x14ac:dyDescent="0.3">
      <c r="A28">
        <v>1391.4</v>
      </c>
      <c r="B28">
        <v>5.1890230028890025</v>
      </c>
      <c r="C28">
        <v>16.877800000000001</v>
      </c>
      <c r="D28">
        <v>0.8</v>
      </c>
    </row>
    <row r="29" spans="1:4" x14ac:dyDescent="0.3">
      <c r="A29">
        <v>1417.82</v>
      </c>
      <c r="B29">
        <v>2.717574086494893</v>
      </c>
      <c r="C29">
        <v>20.911300000000001</v>
      </c>
      <c r="D29">
        <v>1</v>
      </c>
    </row>
    <row r="30" spans="1:4" x14ac:dyDescent="0.3">
      <c r="A30">
        <v>1455.36</v>
      </c>
      <c r="B30">
        <v>5.9137698538973362</v>
      </c>
      <c r="C30">
        <v>19.883900000000001</v>
      </c>
      <c r="D30">
        <v>1</v>
      </c>
    </row>
    <row r="31" spans="1:4" x14ac:dyDescent="0.3">
      <c r="A31">
        <v>1460.58</v>
      </c>
      <c r="B31">
        <v>7.2886296509202717</v>
      </c>
      <c r="C31">
        <v>6.6589400000000003</v>
      </c>
      <c r="D31">
        <v>1</v>
      </c>
    </row>
    <row r="32" spans="1:4" x14ac:dyDescent="0.3">
      <c r="A32">
        <v>1503.13</v>
      </c>
      <c r="B32">
        <v>0.22845728048987382</v>
      </c>
      <c r="C32">
        <v>16.441500000000001</v>
      </c>
      <c r="D32">
        <v>1</v>
      </c>
    </row>
    <row r="33" spans="1:4" x14ac:dyDescent="0.3">
      <c r="A33">
        <v>1525.23</v>
      </c>
      <c r="B33">
        <v>1.1084049403743019</v>
      </c>
      <c r="C33">
        <v>14.9435</v>
      </c>
      <c r="D33">
        <v>1</v>
      </c>
    </row>
    <row r="34" spans="1:4" x14ac:dyDescent="0.3">
      <c r="A34">
        <v>1607.31</v>
      </c>
      <c r="B34">
        <v>1.8914620587302677</v>
      </c>
      <c r="C34">
        <v>28.0106</v>
      </c>
      <c r="D34">
        <v>1</v>
      </c>
    </row>
  </sheetData>
  <sortState xmlns:xlrd2="http://schemas.microsoft.com/office/spreadsheetml/2017/richdata2" ref="A2:D35">
    <sortCondition ref="A2:A35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F9C0-0814-48C0-AF1B-A33C9D5F09C6}">
  <dimension ref="A1:E34"/>
  <sheetViews>
    <sheetView workbookViewId="0">
      <selection activeCell="E2" sqref="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518.46800000000007</v>
      </c>
      <c r="B2">
        <v>0.57490218536685578</v>
      </c>
      <c r="C2">
        <v>16</v>
      </c>
      <c r="D2">
        <v>1</v>
      </c>
      <c r="E2">
        <f>3*'CML D'!F2</f>
        <v>3</v>
      </c>
    </row>
    <row r="3" spans="1:5" x14ac:dyDescent="0.3">
      <c r="A3">
        <v>540.03199999999993</v>
      </c>
      <c r="B3">
        <v>0.79528363896581711</v>
      </c>
      <c r="C3">
        <v>16</v>
      </c>
      <c r="D3">
        <v>1</v>
      </c>
    </row>
    <row r="4" spans="1:5" x14ac:dyDescent="0.3">
      <c r="A4">
        <v>625.81500000000005</v>
      </c>
      <c r="B4">
        <v>0.29646146433851972</v>
      </c>
      <c r="C4">
        <v>16</v>
      </c>
      <c r="D4">
        <v>1</v>
      </c>
    </row>
    <row r="5" spans="1:5" x14ac:dyDescent="0.3">
      <c r="A5">
        <v>682.69299999999998</v>
      </c>
      <c r="B5">
        <v>0.19561537418143232</v>
      </c>
      <c r="C5">
        <v>20</v>
      </c>
      <c r="D5">
        <v>1</v>
      </c>
    </row>
    <row r="6" spans="1:5" x14ac:dyDescent="0.3">
      <c r="A6">
        <v>723.81500000000005</v>
      </c>
      <c r="B6">
        <v>3.6926405465106282E-2</v>
      </c>
      <c r="C6">
        <v>14</v>
      </c>
      <c r="D6">
        <v>1</v>
      </c>
    </row>
    <row r="7" spans="1:5" x14ac:dyDescent="0.3">
      <c r="A7">
        <v>735.70399999999995</v>
      </c>
      <c r="B7">
        <v>0.14808093695029936</v>
      </c>
      <c r="C7">
        <v>14</v>
      </c>
      <c r="D7">
        <v>1</v>
      </c>
    </row>
    <row r="8" spans="1:5" x14ac:dyDescent="0.3">
      <c r="A8">
        <v>760.61500000000001</v>
      </c>
      <c r="B8">
        <v>5.11416877701956E-2</v>
      </c>
      <c r="C8">
        <v>22</v>
      </c>
      <c r="D8">
        <v>1</v>
      </c>
    </row>
    <row r="9" spans="1:5" x14ac:dyDescent="0.3">
      <c r="A9">
        <v>783.92</v>
      </c>
      <c r="B9">
        <v>6.721189670242439E-2</v>
      </c>
      <c r="C9">
        <v>30</v>
      </c>
      <c r="D9">
        <v>1</v>
      </c>
    </row>
    <row r="10" spans="1:5" x14ac:dyDescent="0.3">
      <c r="A10">
        <v>833.32499999999993</v>
      </c>
      <c r="B10">
        <v>0.82187727729946247</v>
      </c>
      <c r="C10">
        <v>30</v>
      </c>
      <c r="D10">
        <v>1</v>
      </c>
    </row>
    <row r="11" spans="1:5" x14ac:dyDescent="0.3">
      <c r="A11">
        <v>851.98099999999999</v>
      </c>
      <c r="B11">
        <v>8.4525835537144531E-2</v>
      </c>
      <c r="C11">
        <v>30</v>
      </c>
      <c r="D11">
        <v>1</v>
      </c>
    </row>
    <row r="12" spans="1:5" x14ac:dyDescent="0.3">
      <c r="A12">
        <v>922.79499999999996</v>
      </c>
      <c r="B12">
        <v>1.368073124333371</v>
      </c>
      <c r="C12">
        <v>20</v>
      </c>
      <c r="D12">
        <v>1</v>
      </c>
    </row>
    <row r="13" spans="1:5" x14ac:dyDescent="0.3">
      <c r="A13">
        <v>975.68700000000001</v>
      </c>
      <c r="B13">
        <v>0.10782117737491825</v>
      </c>
      <c r="C13">
        <v>25</v>
      </c>
      <c r="D13">
        <v>1</v>
      </c>
    </row>
    <row r="14" spans="1:5" x14ac:dyDescent="0.3">
      <c r="A14">
        <v>991.79100000000005</v>
      </c>
      <c r="B14">
        <v>0.30242809985782237</v>
      </c>
      <c r="C14">
        <v>20</v>
      </c>
      <c r="D14">
        <v>1</v>
      </c>
    </row>
    <row r="15" spans="1:5" x14ac:dyDescent="0.3">
      <c r="A15">
        <v>1017.04</v>
      </c>
      <c r="B15">
        <v>1.5246301174067639E-2</v>
      </c>
      <c r="C15">
        <v>14</v>
      </c>
      <c r="D15">
        <v>1</v>
      </c>
    </row>
    <row r="16" spans="1:5" x14ac:dyDescent="0.3">
      <c r="A16">
        <v>1054.8900000000001</v>
      </c>
      <c r="B16">
        <v>2.6776870510192476</v>
      </c>
      <c r="C16">
        <v>20</v>
      </c>
      <c r="D16">
        <v>1</v>
      </c>
    </row>
    <row r="17" spans="1:4" x14ac:dyDescent="0.3">
      <c r="A17">
        <v>1082.1600000000001</v>
      </c>
      <c r="B17">
        <v>1.1009943510985662</v>
      </c>
      <c r="C17">
        <v>20</v>
      </c>
      <c r="D17">
        <v>1</v>
      </c>
    </row>
    <row r="18" spans="1:4" x14ac:dyDescent="0.3">
      <c r="A18">
        <v>1132.5899999999999</v>
      </c>
      <c r="B18">
        <v>0.36764254306360528</v>
      </c>
      <c r="C18">
        <v>20</v>
      </c>
      <c r="D18">
        <v>1</v>
      </c>
    </row>
    <row r="19" spans="1:4" x14ac:dyDescent="0.3">
      <c r="A19">
        <v>1134.1500000000001</v>
      </c>
      <c r="B19">
        <v>0.29701334524735856</v>
      </c>
      <c r="C19">
        <v>20</v>
      </c>
      <c r="D19">
        <v>1</v>
      </c>
    </row>
    <row r="20" spans="1:4" x14ac:dyDescent="0.3">
      <c r="A20">
        <v>1174.25</v>
      </c>
      <c r="B20">
        <v>9.1294794004521937E-2</v>
      </c>
      <c r="C20">
        <v>20</v>
      </c>
      <c r="D20">
        <v>1</v>
      </c>
    </row>
    <row r="21" spans="1:4" x14ac:dyDescent="0.3">
      <c r="A21">
        <v>1195.9100000000001</v>
      </c>
      <c r="B21">
        <v>0.1975288791538802</v>
      </c>
      <c r="C21">
        <v>20</v>
      </c>
      <c r="D21">
        <v>1</v>
      </c>
    </row>
    <row r="22" spans="1:4" x14ac:dyDescent="0.3">
      <c r="A22">
        <v>1205.48</v>
      </c>
      <c r="B22">
        <v>1.2786372049575894</v>
      </c>
      <c r="C22">
        <v>20</v>
      </c>
      <c r="D22">
        <v>1</v>
      </c>
    </row>
    <row r="23" spans="1:4" x14ac:dyDescent="0.3">
      <c r="A23">
        <v>1255.1100000000001</v>
      </c>
      <c r="B23">
        <v>1.0499804859387537E-2</v>
      </c>
      <c r="C23">
        <v>14</v>
      </c>
      <c r="D23">
        <v>1</v>
      </c>
    </row>
    <row r="24" spans="1:4" x14ac:dyDescent="0.3">
      <c r="A24">
        <v>1276.67</v>
      </c>
      <c r="B24">
        <v>3.8695903541148768E-2</v>
      </c>
      <c r="C24">
        <v>14</v>
      </c>
      <c r="D24">
        <v>1</v>
      </c>
    </row>
    <row r="25" spans="1:4" x14ac:dyDescent="0.3">
      <c r="A25">
        <v>1313.05</v>
      </c>
      <c r="B25">
        <v>1.6014637571584196</v>
      </c>
      <c r="C25">
        <v>25</v>
      </c>
      <c r="D25">
        <v>1</v>
      </c>
    </row>
    <row r="26" spans="1:4" x14ac:dyDescent="0.3">
      <c r="A26">
        <v>1325.23</v>
      </c>
      <c r="B26">
        <v>4.9878631140287188</v>
      </c>
      <c r="C26">
        <v>20</v>
      </c>
      <c r="D26">
        <v>1</v>
      </c>
    </row>
    <row r="27" spans="1:4" x14ac:dyDescent="0.3">
      <c r="A27">
        <v>1365.95</v>
      </c>
      <c r="B27">
        <v>1.9656544085964403</v>
      </c>
      <c r="C27">
        <v>20</v>
      </c>
      <c r="D27">
        <v>1</v>
      </c>
    </row>
    <row r="28" spans="1:4" x14ac:dyDescent="0.3">
      <c r="A28">
        <v>1389.01</v>
      </c>
      <c r="B28">
        <v>0.55596262657646145</v>
      </c>
      <c r="C28">
        <v>20</v>
      </c>
      <c r="D28">
        <v>1</v>
      </c>
    </row>
    <row r="29" spans="1:4" x14ac:dyDescent="0.3">
      <c r="A29">
        <v>1422.82</v>
      </c>
      <c r="B29">
        <v>10.305092518727575</v>
      </c>
      <c r="C29">
        <v>20</v>
      </c>
      <c r="D29">
        <v>1</v>
      </c>
    </row>
    <row r="30" spans="1:4" x14ac:dyDescent="0.3">
      <c r="A30">
        <v>1460.36</v>
      </c>
      <c r="B30">
        <v>22.425127536256639</v>
      </c>
      <c r="C30">
        <v>20</v>
      </c>
      <c r="D30">
        <v>1</v>
      </c>
    </row>
    <row r="31" spans="1:4" x14ac:dyDescent="0.3">
      <c r="A31">
        <v>1475.1999999999998</v>
      </c>
      <c r="B31">
        <v>1.1091157578366579</v>
      </c>
      <c r="C31">
        <v>20</v>
      </c>
      <c r="D31">
        <v>1</v>
      </c>
    </row>
    <row r="32" spans="1:4" x14ac:dyDescent="0.3">
      <c r="A32">
        <v>1506</v>
      </c>
      <c r="B32">
        <v>1.8185361055586404E-2</v>
      </c>
      <c r="C32">
        <v>20</v>
      </c>
      <c r="D32">
        <v>1</v>
      </c>
    </row>
    <row r="33" spans="1:4" x14ac:dyDescent="0.3">
      <c r="A33">
        <v>1535</v>
      </c>
      <c r="B33">
        <v>1.2166488319213818E-2</v>
      </c>
      <c r="C33">
        <v>20</v>
      </c>
      <c r="D33">
        <v>1</v>
      </c>
    </row>
    <row r="34" spans="1:4" x14ac:dyDescent="0.3">
      <c r="A34">
        <v>1710</v>
      </c>
      <c r="B34">
        <v>3.3472074726450516</v>
      </c>
      <c r="C34">
        <v>40</v>
      </c>
      <c r="D34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80A0D-C587-4F72-A381-9E237565EF4D}">
  <dimension ref="A1:E35"/>
  <sheetViews>
    <sheetView workbookViewId="0">
      <selection activeCell="E2" sqref="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528.92100000000005</v>
      </c>
      <c r="B2">
        <v>1.2272620495310143</v>
      </c>
      <c r="C2">
        <v>20.957599999999999</v>
      </c>
      <c r="D2">
        <v>1</v>
      </c>
      <c r="E2">
        <f>3*'CML D'!F2</f>
        <v>3</v>
      </c>
    </row>
    <row r="3" spans="1:5" x14ac:dyDescent="0.3">
      <c r="A3">
        <v>547.37599999999998</v>
      </c>
      <c r="B3">
        <v>2.2494011055789156</v>
      </c>
      <c r="C3">
        <v>11.7097</v>
      </c>
      <c r="D3">
        <v>0.8</v>
      </c>
    </row>
    <row r="4" spans="1:5" x14ac:dyDescent="0.3">
      <c r="A4">
        <v>620.702</v>
      </c>
      <c r="B4">
        <v>1.5466744239122299</v>
      </c>
      <c r="C4">
        <v>12.8416</v>
      </c>
      <c r="D4">
        <v>0.7</v>
      </c>
    </row>
    <row r="5" spans="1:5" x14ac:dyDescent="0.3">
      <c r="A5">
        <v>678.03599999999994</v>
      </c>
      <c r="B5">
        <v>1.042145446667891</v>
      </c>
      <c r="C5">
        <v>13.387700000000001</v>
      </c>
      <c r="D5">
        <v>1</v>
      </c>
    </row>
    <row r="6" spans="1:5" x14ac:dyDescent="0.3">
      <c r="A6">
        <v>723.89200000000005</v>
      </c>
      <c r="B6">
        <v>1.4478497530048666</v>
      </c>
      <c r="C6">
        <v>16.3659</v>
      </c>
      <c r="D6">
        <v>1</v>
      </c>
    </row>
    <row r="7" spans="1:5" x14ac:dyDescent="0.3">
      <c r="A7">
        <v>750.16499999999996</v>
      </c>
      <c r="B7">
        <v>0.37912375561626155</v>
      </c>
      <c r="C7">
        <v>8.1080199999999998</v>
      </c>
      <c r="D7">
        <v>1</v>
      </c>
    </row>
    <row r="8" spans="1:5" x14ac:dyDescent="0.3">
      <c r="A8">
        <v>774.00199999999995</v>
      </c>
      <c r="B8">
        <v>0.35566710284735142</v>
      </c>
      <c r="C8">
        <v>8.3383900000000004</v>
      </c>
      <c r="D8">
        <v>1</v>
      </c>
    </row>
    <row r="9" spans="1:5" x14ac:dyDescent="0.3">
      <c r="A9">
        <v>805.62699999999995</v>
      </c>
      <c r="B9">
        <v>0.78786262986734779</v>
      </c>
      <c r="C9">
        <v>8.0271000000000008</v>
      </c>
      <c r="D9">
        <v>0.7</v>
      </c>
    </row>
    <row r="10" spans="1:5" x14ac:dyDescent="0.3">
      <c r="A10">
        <v>850.38199999999995</v>
      </c>
      <c r="B10">
        <v>4.3435625258518815</v>
      </c>
      <c r="C10">
        <v>14.155900000000001</v>
      </c>
      <c r="D10">
        <v>0.8</v>
      </c>
    </row>
    <row r="11" spans="1:5" x14ac:dyDescent="0.3">
      <c r="A11">
        <v>869.03800000000001</v>
      </c>
      <c r="B11">
        <v>0.44671298482886079</v>
      </c>
      <c r="C11">
        <v>12.1485</v>
      </c>
      <c r="D11">
        <v>1</v>
      </c>
    </row>
    <row r="12" spans="1:5" x14ac:dyDescent="0.3">
      <c r="A12">
        <v>926.33199999999999</v>
      </c>
      <c r="B12">
        <v>4.7269369761330262</v>
      </c>
      <c r="C12">
        <v>10.7834</v>
      </c>
      <c r="D12">
        <v>0.8</v>
      </c>
    </row>
    <row r="13" spans="1:5" x14ac:dyDescent="0.3">
      <c r="A13">
        <v>971.22500000000002</v>
      </c>
      <c r="B13">
        <v>2.2305002847323556</v>
      </c>
      <c r="C13">
        <v>9.9349500000000006</v>
      </c>
      <c r="D13">
        <v>0.9</v>
      </c>
    </row>
    <row r="14" spans="1:5" x14ac:dyDescent="0.3">
      <c r="A14">
        <v>986.94500000000005</v>
      </c>
      <c r="B14">
        <v>1.8283205348330753</v>
      </c>
      <c r="C14">
        <v>12.1983</v>
      </c>
      <c r="D14">
        <v>1</v>
      </c>
    </row>
    <row r="15" spans="1:5" x14ac:dyDescent="0.3">
      <c r="A15">
        <v>1013.91</v>
      </c>
      <c r="B15">
        <v>1.2501959889110468</v>
      </c>
      <c r="C15">
        <v>7.6950700000000003</v>
      </c>
      <c r="D15">
        <v>0.8</v>
      </c>
    </row>
    <row r="16" spans="1:5" x14ac:dyDescent="0.3">
      <c r="A16">
        <v>1053.69</v>
      </c>
      <c r="B16">
        <v>4.1184720578048033</v>
      </c>
      <c r="C16">
        <v>15.114599999999999</v>
      </c>
      <c r="D16">
        <v>1</v>
      </c>
    </row>
    <row r="17" spans="1:4" x14ac:dyDescent="0.3">
      <c r="A17">
        <v>1079.26</v>
      </c>
      <c r="B17">
        <v>2.7682759562032819</v>
      </c>
      <c r="C17">
        <v>10.654500000000001</v>
      </c>
      <c r="D17">
        <v>1</v>
      </c>
    </row>
    <row r="18" spans="1:4" x14ac:dyDescent="0.3">
      <c r="A18">
        <v>1109.8399999999999</v>
      </c>
      <c r="B18">
        <v>3.2654904838266074</v>
      </c>
      <c r="C18">
        <v>9.7663499999999992</v>
      </c>
      <c r="D18">
        <v>1</v>
      </c>
    </row>
    <row r="19" spans="1:4" x14ac:dyDescent="0.3">
      <c r="A19">
        <v>1127.92</v>
      </c>
      <c r="B19">
        <v>1.4157749627381144</v>
      </c>
      <c r="C19">
        <v>12.972899999999999</v>
      </c>
      <c r="D19">
        <v>1</v>
      </c>
    </row>
    <row r="20" spans="1:4" x14ac:dyDescent="0.3">
      <c r="A20">
        <v>1155.98</v>
      </c>
      <c r="B20">
        <v>0.92376103532900389</v>
      </c>
      <c r="C20">
        <v>5.20024</v>
      </c>
      <c r="D20">
        <v>0.8</v>
      </c>
    </row>
    <row r="21" spans="1:4" x14ac:dyDescent="0.3">
      <c r="A21">
        <v>1190.9100000000001</v>
      </c>
      <c r="B21">
        <v>1.9986844146395484</v>
      </c>
      <c r="C21">
        <v>11.6724</v>
      </c>
      <c r="D21">
        <v>0.8</v>
      </c>
    </row>
    <row r="22" spans="1:4" x14ac:dyDescent="0.3">
      <c r="A22">
        <v>1229.8800000000001</v>
      </c>
      <c r="B22">
        <v>2.300646475716944</v>
      </c>
      <c r="C22">
        <v>8.7952399999999997</v>
      </c>
      <c r="D22">
        <v>0.8</v>
      </c>
    </row>
    <row r="23" spans="1:4" x14ac:dyDescent="0.3">
      <c r="A23">
        <v>1249.45</v>
      </c>
      <c r="B23">
        <v>0.25675044853483897</v>
      </c>
      <c r="C23">
        <v>4.6692299999999998</v>
      </c>
      <c r="D23">
        <v>0.8</v>
      </c>
    </row>
    <row r="24" spans="1:4" x14ac:dyDescent="0.3">
      <c r="A24">
        <v>1271.01</v>
      </c>
      <c r="B24">
        <v>0.94622621312510202</v>
      </c>
      <c r="C24">
        <v>7.2085800000000004</v>
      </c>
      <c r="D24">
        <v>0.8</v>
      </c>
    </row>
    <row r="25" spans="1:4" x14ac:dyDescent="0.3">
      <c r="A25">
        <v>1304.56</v>
      </c>
      <c r="B25">
        <v>4.7962535475596324</v>
      </c>
      <c r="C25">
        <v>11.2193</v>
      </c>
      <c r="D25">
        <v>0.9</v>
      </c>
    </row>
    <row r="26" spans="1:4" x14ac:dyDescent="0.3">
      <c r="A26">
        <v>1321.92</v>
      </c>
      <c r="B26">
        <v>6.9020986291982052</v>
      </c>
      <c r="C26">
        <v>16.339500000000001</v>
      </c>
      <c r="D26">
        <v>0.6</v>
      </c>
    </row>
    <row r="27" spans="1:4" x14ac:dyDescent="0.3">
      <c r="A27">
        <v>1352.64</v>
      </c>
      <c r="B27">
        <v>4.5333844336707223</v>
      </c>
      <c r="C27">
        <v>13.970499999999999</v>
      </c>
      <c r="D27">
        <v>0.8</v>
      </c>
    </row>
    <row r="28" spans="1:4" x14ac:dyDescent="0.3">
      <c r="A28">
        <v>1381.4</v>
      </c>
      <c r="B28">
        <v>5.6708830621574062</v>
      </c>
      <c r="C28">
        <v>16.877800000000001</v>
      </c>
      <c r="D28">
        <v>0.8</v>
      </c>
    </row>
    <row r="29" spans="1:4" x14ac:dyDescent="0.3">
      <c r="A29">
        <v>1420.82</v>
      </c>
      <c r="B29">
        <v>2.9699318828769181</v>
      </c>
      <c r="C29">
        <v>20.911300000000001</v>
      </c>
      <c r="D29">
        <v>1</v>
      </c>
    </row>
    <row r="30" spans="1:4" x14ac:dyDescent="0.3">
      <c r="A30">
        <v>1455.36</v>
      </c>
      <c r="B30">
        <v>9.6943964054385763</v>
      </c>
      <c r="C30">
        <v>19.883900000000001</v>
      </c>
      <c r="D30">
        <v>1</v>
      </c>
    </row>
    <row r="31" spans="1:4" x14ac:dyDescent="0.3">
      <c r="A31">
        <v>1460.58</v>
      </c>
      <c r="B31">
        <v>7.9654621709577658</v>
      </c>
      <c r="C31">
        <v>6.6589400000000003</v>
      </c>
      <c r="D31">
        <v>1</v>
      </c>
    </row>
    <row r="32" spans="1:4" x14ac:dyDescent="0.3">
      <c r="A32">
        <v>1503.13</v>
      </c>
      <c r="B32">
        <v>0.24967214861743062</v>
      </c>
      <c r="C32">
        <v>6.16899</v>
      </c>
      <c r="D32">
        <v>1</v>
      </c>
    </row>
    <row r="33" spans="1:4" x14ac:dyDescent="0.3">
      <c r="A33">
        <v>1525.23</v>
      </c>
      <c r="B33">
        <v>1.2113330002354346</v>
      </c>
      <c r="C33">
        <v>9.5132399999999997</v>
      </c>
      <c r="D33">
        <v>1</v>
      </c>
    </row>
    <row r="34" spans="1:4" x14ac:dyDescent="0.3">
      <c r="A34">
        <v>1543.87</v>
      </c>
      <c r="B34">
        <v>0.18308500784746831</v>
      </c>
      <c r="C34">
        <v>35.631100000000004</v>
      </c>
      <c r="D34">
        <v>1</v>
      </c>
    </row>
    <row r="35" spans="1:4" x14ac:dyDescent="0.3">
      <c r="A35">
        <v>1607.31</v>
      </c>
      <c r="B35">
        <v>2.067105916777586</v>
      </c>
      <c r="C35">
        <v>7.3780900000000003</v>
      </c>
      <c r="D35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DE97-BA71-4BCB-925D-27EE4C21E9DA}">
  <dimension ref="A1:E39"/>
  <sheetViews>
    <sheetView workbookViewId="0">
      <selection activeCell="E2" sqref="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539.56799999999998</v>
      </c>
      <c r="B2">
        <v>0.51189658429842044</v>
      </c>
      <c r="C2">
        <v>30.842199999999998</v>
      </c>
      <c r="D2">
        <v>1</v>
      </c>
      <c r="E2">
        <f>3*'CML D'!F2</f>
        <v>3</v>
      </c>
    </row>
    <row r="3" spans="1:5" x14ac:dyDescent="0.3">
      <c r="A3">
        <v>560.05499999999995</v>
      </c>
      <c r="B3">
        <v>0.68351650984188073</v>
      </c>
      <c r="C3">
        <v>9.2490699999999997</v>
      </c>
      <c r="D3">
        <v>1</v>
      </c>
    </row>
    <row r="4" spans="1:5" x14ac:dyDescent="0.3">
      <c r="A4">
        <v>574.93200000000002</v>
      </c>
      <c r="B4">
        <v>0.28045746900112861</v>
      </c>
      <c r="C4">
        <v>11.204700000000001</v>
      </c>
      <c r="D4">
        <v>1</v>
      </c>
    </row>
    <row r="5" spans="1:5" x14ac:dyDescent="0.3">
      <c r="A5">
        <v>635.67100000000005</v>
      </c>
      <c r="B5">
        <v>0.51544730614447631</v>
      </c>
      <c r="C5">
        <v>22.0397</v>
      </c>
      <c r="D5">
        <v>0.340449</v>
      </c>
    </row>
    <row r="6" spans="1:5" x14ac:dyDescent="0.3">
      <c r="A6">
        <v>668.89</v>
      </c>
      <c r="B6">
        <v>1.939991801829748</v>
      </c>
      <c r="C6">
        <v>19.3337</v>
      </c>
      <c r="D6">
        <v>0.50841800000000004</v>
      </c>
    </row>
    <row r="7" spans="1:5" x14ac:dyDescent="0.3">
      <c r="A7">
        <v>776.44100000000003</v>
      </c>
      <c r="B7">
        <v>0.87830553404989165</v>
      </c>
      <c r="C7">
        <v>15.749000000000001</v>
      </c>
      <c r="D7">
        <v>0.65553099999999997</v>
      </c>
    </row>
    <row r="8" spans="1:5" x14ac:dyDescent="0.3">
      <c r="A8">
        <v>807.41499999999996</v>
      </c>
      <c r="B8">
        <v>0.43397893103429747</v>
      </c>
      <c r="C8">
        <v>16.226800000000001</v>
      </c>
      <c r="D8">
        <v>1</v>
      </c>
    </row>
    <row r="9" spans="1:5" x14ac:dyDescent="0.3">
      <c r="A9">
        <v>839.78099999999995</v>
      </c>
      <c r="B9">
        <v>2.8305741482480888</v>
      </c>
      <c r="C9">
        <v>18.182500000000001</v>
      </c>
      <c r="D9">
        <v>0.94334300000000004</v>
      </c>
    </row>
    <row r="10" spans="1:5" x14ac:dyDescent="0.3">
      <c r="A10">
        <v>862.952</v>
      </c>
      <c r="B10">
        <v>2.7895543702596255</v>
      </c>
      <c r="C10">
        <v>13.8066</v>
      </c>
      <c r="D10">
        <v>0.26657799999999998</v>
      </c>
    </row>
    <row r="11" spans="1:5" x14ac:dyDescent="0.3">
      <c r="A11">
        <v>895.93799999999999</v>
      </c>
      <c r="B11">
        <v>0.93418725426882399</v>
      </c>
      <c r="C11">
        <v>22.596699999999998</v>
      </c>
      <c r="D11">
        <v>0.80218199999999995</v>
      </c>
    </row>
    <row r="12" spans="1:5" x14ac:dyDescent="0.3">
      <c r="A12">
        <v>927.56</v>
      </c>
      <c r="B12">
        <v>0.96347176883226493</v>
      </c>
      <c r="C12">
        <v>20.445699999999999</v>
      </c>
      <c r="D12">
        <v>8.0820100000000006E-2</v>
      </c>
    </row>
    <row r="13" spans="1:5" x14ac:dyDescent="0.3">
      <c r="A13">
        <v>958.74599999999998</v>
      </c>
      <c r="B13">
        <v>1.429362237700855</v>
      </c>
      <c r="C13">
        <v>15.9864</v>
      </c>
      <c r="D13">
        <v>1</v>
      </c>
    </row>
    <row r="14" spans="1:5" x14ac:dyDescent="0.3">
      <c r="A14">
        <v>975.35199999999998</v>
      </c>
      <c r="B14">
        <v>0.48959192036243454</v>
      </c>
      <c r="C14">
        <v>16.7623</v>
      </c>
      <c r="D14">
        <v>1</v>
      </c>
    </row>
    <row r="15" spans="1:5" x14ac:dyDescent="0.3">
      <c r="A15">
        <v>1036.1099999999999</v>
      </c>
      <c r="B15">
        <v>0.62340968607375702</v>
      </c>
      <c r="C15">
        <v>28.530200000000001</v>
      </c>
      <c r="D15">
        <v>0.73064499999999999</v>
      </c>
    </row>
    <row r="16" spans="1:5" x14ac:dyDescent="0.3">
      <c r="A16">
        <v>1046.93</v>
      </c>
      <c r="B16">
        <v>1.2389924572293021</v>
      </c>
      <c r="C16">
        <v>11.8514</v>
      </c>
      <c r="D16">
        <v>1</v>
      </c>
    </row>
    <row r="17" spans="1:4" x14ac:dyDescent="0.3">
      <c r="A17">
        <v>1066.95</v>
      </c>
      <c r="B17">
        <v>2.8245966740612038</v>
      </c>
      <c r="C17">
        <v>22.934100000000001</v>
      </c>
      <c r="D17">
        <v>0.67493300000000001</v>
      </c>
    </row>
    <row r="18" spans="1:4" x14ac:dyDescent="0.3">
      <c r="A18">
        <v>1098.71</v>
      </c>
      <c r="B18">
        <v>2.1516659133776357</v>
      </c>
      <c r="C18">
        <v>17.177199999999999</v>
      </c>
      <c r="D18">
        <v>0.90853099999999998</v>
      </c>
    </row>
    <row r="19" spans="1:4" x14ac:dyDescent="0.3">
      <c r="A19">
        <v>1125.29</v>
      </c>
      <c r="B19">
        <v>0.87422348116500181</v>
      </c>
      <c r="C19">
        <v>16.961099999999998</v>
      </c>
      <c r="D19">
        <v>0.90184900000000001</v>
      </c>
    </row>
    <row r="20" spans="1:4" x14ac:dyDescent="0.3">
      <c r="A20">
        <v>1139.95</v>
      </c>
      <c r="B20">
        <v>0.8683379681194533</v>
      </c>
      <c r="C20">
        <v>13.747199999999999</v>
      </c>
      <c r="D20">
        <v>0.97234399999999999</v>
      </c>
    </row>
    <row r="21" spans="1:4" x14ac:dyDescent="0.3">
      <c r="A21">
        <v>1150.51</v>
      </c>
      <c r="B21">
        <v>0.94625970854541352</v>
      </c>
      <c r="C21">
        <v>8.9152000000000005</v>
      </c>
      <c r="D21">
        <v>1</v>
      </c>
    </row>
    <row r="22" spans="1:4" x14ac:dyDescent="0.3">
      <c r="A22">
        <v>1169.6600000000001</v>
      </c>
      <c r="B22">
        <v>0.76487146621107749</v>
      </c>
      <c r="C22">
        <v>32.638599999999997</v>
      </c>
      <c r="D22">
        <v>1</v>
      </c>
    </row>
    <row r="23" spans="1:4" x14ac:dyDescent="0.3">
      <c r="A23">
        <v>1200.67</v>
      </c>
      <c r="B23">
        <v>0.8429311483490427</v>
      </c>
      <c r="C23">
        <v>14.4404</v>
      </c>
      <c r="D23">
        <v>1</v>
      </c>
    </row>
    <row r="24" spans="1:4" x14ac:dyDescent="0.3">
      <c r="A24">
        <v>1244.23</v>
      </c>
      <c r="B24">
        <v>0.64985362316035356</v>
      </c>
      <c r="C24">
        <v>13.7113</v>
      </c>
      <c r="D24">
        <v>1</v>
      </c>
    </row>
    <row r="25" spans="1:4" x14ac:dyDescent="0.3">
      <c r="A25">
        <v>1256.27</v>
      </c>
      <c r="B25">
        <v>0.30306662649398497</v>
      </c>
      <c r="C25">
        <v>8.7585999999999995</v>
      </c>
      <c r="D25">
        <v>1</v>
      </c>
    </row>
    <row r="26" spans="1:4" x14ac:dyDescent="0.3">
      <c r="A26">
        <v>1272.27</v>
      </c>
      <c r="B26">
        <v>0.47460327611501246</v>
      </c>
      <c r="C26">
        <v>17.165500000000002</v>
      </c>
      <c r="D26">
        <v>1</v>
      </c>
    </row>
    <row r="27" spans="1:4" x14ac:dyDescent="0.3">
      <c r="A27">
        <v>1289.75</v>
      </c>
      <c r="B27">
        <v>2.7268930703432606</v>
      </c>
      <c r="C27">
        <v>13.2042</v>
      </c>
      <c r="D27">
        <v>0.46103499999999997</v>
      </c>
    </row>
    <row r="28" spans="1:4" x14ac:dyDescent="0.3">
      <c r="A28">
        <v>1312.05</v>
      </c>
      <c r="B28">
        <v>3.5181624930702666</v>
      </c>
      <c r="C28">
        <v>19.615600000000001</v>
      </c>
      <c r="D28">
        <v>1</v>
      </c>
    </row>
    <row r="29" spans="1:4" x14ac:dyDescent="0.3">
      <c r="A29">
        <v>1324.9</v>
      </c>
      <c r="B29">
        <v>4.636226049441813</v>
      </c>
      <c r="C29">
        <v>12.4285</v>
      </c>
      <c r="D29">
        <v>0.31086999999999998</v>
      </c>
    </row>
    <row r="30" spans="1:4" x14ac:dyDescent="0.3">
      <c r="A30">
        <v>1347.69</v>
      </c>
      <c r="B30">
        <v>2.512225112749634</v>
      </c>
      <c r="C30">
        <v>16.693100000000001</v>
      </c>
      <c r="D30">
        <v>0.177171</v>
      </c>
    </row>
    <row r="31" spans="1:4" x14ac:dyDescent="0.3">
      <c r="A31">
        <v>1361.47</v>
      </c>
      <c r="B31">
        <v>3.6808110983811018</v>
      </c>
      <c r="C31">
        <v>18.525500000000001</v>
      </c>
      <c r="D31">
        <v>0.52488299999999999</v>
      </c>
    </row>
    <row r="32" spans="1:4" x14ac:dyDescent="0.3">
      <c r="A32">
        <v>1391.16</v>
      </c>
      <c r="B32">
        <v>1.0759606804962301</v>
      </c>
      <c r="C32">
        <v>11.6393</v>
      </c>
      <c r="D32">
        <v>5.4951300000000002E-2</v>
      </c>
    </row>
    <row r="33" spans="1:4" x14ac:dyDescent="0.3">
      <c r="A33">
        <v>1408.23</v>
      </c>
      <c r="B33">
        <v>4.0124996083256743</v>
      </c>
      <c r="C33">
        <v>21.233799999999999</v>
      </c>
      <c r="D33">
        <v>0.23447100000000001</v>
      </c>
    </row>
    <row r="34" spans="1:4" x14ac:dyDescent="0.3">
      <c r="A34">
        <v>1452.27</v>
      </c>
      <c r="B34">
        <v>4.2350864419788499</v>
      </c>
      <c r="C34">
        <v>23.495100000000001</v>
      </c>
      <c r="D34">
        <v>0.81758600000000003</v>
      </c>
    </row>
    <row r="35" spans="1:4" x14ac:dyDescent="0.3">
      <c r="A35">
        <v>1459.23</v>
      </c>
      <c r="B35">
        <v>3.1794287379088444</v>
      </c>
      <c r="C35">
        <v>7.5479700000000003</v>
      </c>
      <c r="D35">
        <v>0</v>
      </c>
    </row>
    <row r="36" spans="1:4" x14ac:dyDescent="0.3">
      <c r="A36">
        <v>1465.99</v>
      </c>
      <c r="B36">
        <v>0.87351844574808712</v>
      </c>
      <c r="C36">
        <v>32.103499999999997</v>
      </c>
      <c r="D36">
        <v>1</v>
      </c>
    </row>
    <row r="37" spans="1:4" x14ac:dyDescent="0.3">
      <c r="A37">
        <v>1516.27</v>
      </c>
      <c r="B37">
        <v>0.23717135977394593</v>
      </c>
      <c r="C37">
        <v>14.082800000000001</v>
      </c>
      <c r="D37">
        <v>1</v>
      </c>
    </row>
    <row r="38" spans="1:4" x14ac:dyDescent="0.3">
      <c r="A38">
        <v>1570.49</v>
      </c>
      <c r="B38">
        <v>0.28475818504430805</v>
      </c>
      <c r="C38">
        <v>68.6952</v>
      </c>
      <c r="D38">
        <v>0.76397899999999996</v>
      </c>
    </row>
    <row r="39" spans="1:4" x14ac:dyDescent="0.3">
      <c r="A39">
        <v>1581.37</v>
      </c>
      <c r="B39">
        <v>1.2301437518517933</v>
      </c>
      <c r="C39">
        <v>20.5794</v>
      </c>
      <c r="D39">
        <v>0.88541700000000001</v>
      </c>
    </row>
  </sheetData>
  <sortState xmlns:xlrd2="http://schemas.microsoft.com/office/spreadsheetml/2017/richdata2" ref="A2:D41">
    <sortCondition ref="A2:A41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E015B-6069-4168-B377-FF7C56F06BD2}">
  <dimension ref="A1:E38"/>
  <sheetViews>
    <sheetView workbookViewId="0">
      <selection activeCell="E2" sqref="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529.11500000000001</v>
      </c>
      <c r="B2">
        <v>0.95231835659271991</v>
      </c>
      <c r="C2">
        <v>16</v>
      </c>
      <c r="D2">
        <v>1</v>
      </c>
      <c r="E2">
        <f>3*'CML D'!F2</f>
        <v>3</v>
      </c>
    </row>
    <row r="3" spans="1:5" x14ac:dyDescent="0.3">
      <c r="A3">
        <v>552.7109999999999</v>
      </c>
      <c r="B3">
        <v>0.95972635731873124</v>
      </c>
      <c r="C3">
        <v>16</v>
      </c>
      <c r="D3">
        <v>1</v>
      </c>
    </row>
    <row r="4" spans="1:5" x14ac:dyDescent="0.3">
      <c r="A4">
        <v>580.04500000000007</v>
      </c>
      <c r="B4">
        <v>0.21349102638570983</v>
      </c>
      <c r="C4">
        <v>16</v>
      </c>
      <c r="D4">
        <v>1</v>
      </c>
    </row>
    <row r="5" spans="1:5" x14ac:dyDescent="0.3">
      <c r="A5">
        <v>640.32800000000009</v>
      </c>
      <c r="B5">
        <v>0.38423966316859864</v>
      </c>
      <c r="C5">
        <v>20</v>
      </c>
      <c r="D5">
        <v>1</v>
      </c>
    </row>
    <row r="6" spans="1:5" x14ac:dyDescent="0.3">
      <c r="A6">
        <v>668.81299999999999</v>
      </c>
      <c r="B6">
        <v>0.29474602766919966</v>
      </c>
      <c r="C6">
        <v>14</v>
      </c>
      <c r="D6">
        <v>1</v>
      </c>
    </row>
    <row r="7" spans="1:5" x14ac:dyDescent="0.3">
      <c r="A7">
        <v>761.98</v>
      </c>
      <c r="B7">
        <v>1.3624075582822992</v>
      </c>
      <c r="C7">
        <v>14</v>
      </c>
      <c r="D7">
        <v>1</v>
      </c>
    </row>
    <row r="8" spans="1:5" x14ac:dyDescent="0.3">
      <c r="A8">
        <v>794.02800000000002</v>
      </c>
      <c r="B8">
        <v>0.24782394966111609</v>
      </c>
      <c r="C8">
        <v>22</v>
      </c>
      <c r="D8">
        <v>1</v>
      </c>
    </row>
    <row r="9" spans="1:5" x14ac:dyDescent="0.3">
      <c r="A9">
        <v>818.07399999999996</v>
      </c>
      <c r="B9">
        <v>0.95898862342510427</v>
      </c>
      <c r="C9">
        <v>30</v>
      </c>
      <c r="D9">
        <v>1</v>
      </c>
    </row>
    <row r="10" spans="1:5" x14ac:dyDescent="0.3">
      <c r="A10">
        <v>845.89499999999998</v>
      </c>
      <c r="B10">
        <v>2.09623030764967</v>
      </c>
      <c r="C10">
        <v>30</v>
      </c>
      <c r="D10">
        <v>1</v>
      </c>
    </row>
    <row r="11" spans="1:5" x14ac:dyDescent="0.3">
      <c r="A11">
        <v>878.88099999999997</v>
      </c>
      <c r="B11">
        <v>0.7020016015088747</v>
      </c>
      <c r="C11">
        <v>30</v>
      </c>
      <c r="D11">
        <v>1</v>
      </c>
    </row>
    <row r="12" spans="1:5" x14ac:dyDescent="0.3">
      <c r="A12">
        <v>924.02299999999991</v>
      </c>
      <c r="B12">
        <v>0.66445108173038214</v>
      </c>
      <c r="C12">
        <v>20</v>
      </c>
      <c r="D12">
        <v>1</v>
      </c>
    </row>
    <row r="13" spans="1:5" x14ac:dyDescent="0.3">
      <c r="A13">
        <v>963.20799999999997</v>
      </c>
      <c r="B13">
        <v>0.27440205564111819</v>
      </c>
      <c r="C13">
        <v>25</v>
      </c>
      <c r="D13">
        <v>1</v>
      </c>
    </row>
    <row r="14" spans="1:5" x14ac:dyDescent="0.3">
      <c r="A14">
        <v>980.19799999999998</v>
      </c>
      <c r="B14">
        <v>0.32162316041372274</v>
      </c>
      <c r="C14">
        <v>20</v>
      </c>
      <c r="D14">
        <v>1</v>
      </c>
    </row>
    <row r="15" spans="1:5" x14ac:dyDescent="0.3">
      <c r="A15">
        <v>1039.2399999999998</v>
      </c>
      <c r="B15">
        <v>3.0192787361270009E-2</v>
      </c>
      <c r="C15">
        <v>14</v>
      </c>
      <c r="D15">
        <v>1</v>
      </c>
    </row>
    <row r="16" spans="1:5" x14ac:dyDescent="0.3">
      <c r="A16">
        <v>1048.1300000000001</v>
      </c>
      <c r="B16">
        <v>2.5593260278171641</v>
      </c>
      <c r="C16">
        <v>20</v>
      </c>
      <c r="D16">
        <v>1</v>
      </c>
    </row>
    <row r="17" spans="1:4" x14ac:dyDescent="0.3">
      <c r="A17">
        <v>1069.8500000000001</v>
      </c>
      <c r="B17">
        <v>4.4614437604720445</v>
      </c>
      <c r="C17">
        <v>20</v>
      </c>
      <c r="D17">
        <v>1</v>
      </c>
    </row>
    <row r="18" spans="1:4" x14ac:dyDescent="0.3">
      <c r="A18">
        <v>1121.46</v>
      </c>
      <c r="B18">
        <v>0.96204513609390396</v>
      </c>
      <c r="C18">
        <v>20</v>
      </c>
      <c r="D18">
        <v>1</v>
      </c>
    </row>
    <row r="19" spans="1:4" x14ac:dyDescent="0.3">
      <c r="A19">
        <v>1131.52</v>
      </c>
      <c r="B19">
        <v>0.72836232243654397</v>
      </c>
      <c r="C19">
        <v>20</v>
      </c>
      <c r="D19">
        <v>1</v>
      </c>
    </row>
    <row r="20" spans="1:4" x14ac:dyDescent="0.3">
      <c r="A20">
        <v>1158.22</v>
      </c>
      <c r="B20">
        <v>0.34081479050448915</v>
      </c>
      <c r="C20">
        <v>20</v>
      </c>
      <c r="D20">
        <v>1</v>
      </c>
    </row>
    <row r="21" spans="1:4" x14ac:dyDescent="0.3">
      <c r="A21">
        <v>1155.51</v>
      </c>
      <c r="B21">
        <v>0.37139836811371502</v>
      </c>
      <c r="C21">
        <v>20</v>
      </c>
      <c r="D21">
        <v>1</v>
      </c>
    </row>
    <row r="22" spans="1:4" x14ac:dyDescent="0.3">
      <c r="A22">
        <v>1174.6600000000001</v>
      </c>
      <c r="B22">
        <v>0.3002051252971692</v>
      </c>
      <c r="C22">
        <v>20</v>
      </c>
      <c r="D22">
        <v>1</v>
      </c>
    </row>
    <row r="23" spans="1:4" x14ac:dyDescent="0.3">
      <c r="A23">
        <v>1179.27</v>
      </c>
      <c r="B23">
        <v>1.8605134758861035</v>
      </c>
      <c r="C23">
        <v>14</v>
      </c>
      <c r="D23">
        <v>1</v>
      </c>
    </row>
    <row r="24" spans="1:4" x14ac:dyDescent="0.3">
      <c r="A24">
        <v>1249.8900000000001</v>
      </c>
      <c r="B24">
        <v>0.10554285324096105</v>
      </c>
      <c r="C24">
        <v>14</v>
      </c>
      <c r="D24">
        <v>1</v>
      </c>
    </row>
    <row r="25" spans="1:4" x14ac:dyDescent="0.3">
      <c r="A25">
        <v>1261.93</v>
      </c>
      <c r="B25">
        <v>4.9221109711955903E-2</v>
      </c>
      <c r="C25">
        <v>25</v>
      </c>
      <c r="D25">
        <v>1</v>
      </c>
    </row>
    <row r="26" spans="1:4" x14ac:dyDescent="0.3">
      <c r="A26">
        <v>1277.93</v>
      </c>
      <c r="B26">
        <v>7.7080410316225867E-2</v>
      </c>
      <c r="C26">
        <v>20</v>
      </c>
      <c r="D26">
        <v>1</v>
      </c>
    </row>
    <row r="27" spans="1:4" x14ac:dyDescent="0.3">
      <c r="A27">
        <v>1298.24</v>
      </c>
      <c r="B27">
        <v>3.6159828227340074</v>
      </c>
      <c r="C27">
        <v>20</v>
      </c>
      <c r="D27">
        <v>1</v>
      </c>
    </row>
    <row r="28" spans="1:4" x14ac:dyDescent="0.3">
      <c r="A28">
        <v>1315.36</v>
      </c>
      <c r="B28">
        <v>6.0582024090785884</v>
      </c>
      <c r="C28">
        <v>20</v>
      </c>
      <c r="D28">
        <v>1</v>
      </c>
    </row>
    <row r="29" spans="1:4" x14ac:dyDescent="0.3">
      <c r="A29">
        <v>1328.21</v>
      </c>
      <c r="B29">
        <v>7.9834845255398879</v>
      </c>
      <c r="C29">
        <v>20</v>
      </c>
      <c r="D29">
        <v>1</v>
      </c>
    </row>
    <row r="30" spans="1:4" x14ac:dyDescent="0.3">
      <c r="A30">
        <v>1345.3</v>
      </c>
      <c r="B30">
        <v>0.97813033513115899</v>
      </c>
      <c r="C30">
        <v>20</v>
      </c>
      <c r="D30">
        <v>1</v>
      </c>
    </row>
    <row r="31" spans="1:4" x14ac:dyDescent="0.3">
      <c r="A31">
        <v>1359.08</v>
      </c>
      <c r="B31">
        <v>1.4331171895951031</v>
      </c>
      <c r="C31">
        <v>20</v>
      </c>
      <c r="D31">
        <v>1</v>
      </c>
    </row>
    <row r="32" spans="1:4" x14ac:dyDescent="0.3">
      <c r="A32">
        <v>1388.77</v>
      </c>
      <c r="B32">
        <v>0.4189233582852937</v>
      </c>
      <c r="C32">
        <v>20</v>
      </c>
      <c r="D32">
        <v>1</v>
      </c>
    </row>
    <row r="33" spans="1:4" x14ac:dyDescent="0.3">
      <c r="A33">
        <v>1413.23</v>
      </c>
      <c r="B33">
        <v>5.529217564128496</v>
      </c>
      <c r="C33">
        <v>20</v>
      </c>
      <c r="D33">
        <v>1</v>
      </c>
    </row>
    <row r="34" spans="1:4" x14ac:dyDescent="0.3">
      <c r="A34">
        <v>1457.27</v>
      </c>
      <c r="B34">
        <v>5.8359418383502808</v>
      </c>
      <c r="C34">
        <v>20</v>
      </c>
      <c r="D34">
        <v>1</v>
      </c>
    </row>
    <row r="35" spans="1:4" x14ac:dyDescent="0.3">
      <c r="A35">
        <v>1473.85</v>
      </c>
      <c r="B35">
        <v>1.7581594562993208</v>
      </c>
      <c r="C35">
        <v>20</v>
      </c>
      <c r="D35">
        <v>1</v>
      </c>
    </row>
    <row r="36" spans="1:4" x14ac:dyDescent="0.3">
      <c r="A36">
        <v>1467</v>
      </c>
      <c r="B36">
        <v>0.25267785350004746</v>
      </c>
      <c r="C36">
        <v>20</v>
      </c>
      <c r="D36">
        <v>1</v>
      </c>
    </row>
    <row r="37" spans="1:4" x14ac:dyDescent="0.3">
      <c r="A37">
        <v>1520</v>
      </c>
      <c r="B37">
        <v>0.16681571657250613</v>
      </c>
      <c r="C37">
        <v>20</v>
      </c>
      <c r="D37">
        <v>1</v>
      </c>
    </row>
    <row r="38" spans="1:4" x14ac:dyDescent="0.3">
      <c r="A38">
        <v>1610</v>
      </c>
      <c r="B38">
        <v>2.6690514651600981</v>
      </c>
      <c r="C38">
        <v>40</v>
      </c>
      <c r="D38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49D5-8BB4-4135-8D7C-C53E7D0BEAE3}">
  <dimension ref="A1:E39"/>
  <sheetViews>
    <sheetView workbookViewId="0">
      <selection activeCell="E2" sqref="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539.56799999999998</v>
      </c>
      <c r="B2">
        <v>0.62160173184785472</v>
      </c>
      <c r="C2">
        <v>30.842199999999998</v>
      </c>
      <c r="D2">
        <v>1</v>
      </c>
      <c r="E2">
        <f>3*'CML D'!F2</f>
        <v>3</v>
      </c>
    </row>
    <row r="3" spans="1:5" x14ac:dyDescent="0.3">
      <c r="A3">
        <v>560.05499999999995</v>
      </c>
      <c r="B3">
        <v>0.83000172163021269</v>
      </c>
      <c r="C3">
        <v>9.2490699999999997</v>
      </c>
      <c r="D3">
        <v>1</v>
      </c>
    </row>
    <row r="4" spans="1:5" x14ac:dyDescent="0.3">
      <c r="A4">
        <v>574.93200000000002</v>
      </c>
      <c r="B4">
        <v>0.34056263274289933</v>
      </c>
      <c r="C4">
        <v>11.204700000000001</v>
      </c>
      <c r="D4">
        <v>1</v>
      </c>
    </row>
    <row r="5" spans="1:5" x14ac:dyDescent="0.3">
      <c r="A5">
        <v>635.67100000000005</v>
      </c>
      <c r="B5">
        <v>0.62591341298916048</v>
      </c>
      <c r="C5">
        <v>22.0397</v>
      </c>
      <c r="D5">
        <v>0.340449</v>
      </c>
    </row>
    <row r="6" spans="1:5" x14ac:dyDescent="0.3">
      <c r="A6">
        <v>668.89</v>
      </c>
      <c r="B6">
        <v>2.3557536830232224</v>
      </c>
      <c r="C6">
        <v>19.3337</v>
      </c>
      <c r="D6">
        <v>0.50841800000000004</v>
      </c>
    </row>
    <row r="7" spans="1:5" x14ac:dyDescent="0.3">
      <c r="A7">
        <v>776.44100000000003</v>
      </c>
      <c r="B7">
        <v>1.0665362063418093</v>
      </c>
      <c r="C7">
        <v>15.749000000000001</v>
      </c>
      <c r="D7">
        <v>0.65553099999999997</v>
      </c>
    </row>
    <row r="8" spans="1:5" x14ac:dyDescent="0.3">
      <c r="A8">
        <v>807.41499999999996</v>
      </c>
      <c r="B8">
        <v>0.52698545642011307</v>
      </c>
      <c r="C8">
        <v>16.226800000000001</v>
      </c>
      <c r="D8">
        <v>1</v>
      </c>
    </row>
    <row r="9" spans="1:5" x14ac:dyDescent="0.3">
      <c r="A9">
        <v>839.78099999999995</v>
      </c>
      <c r="B9">
        <v>0.68743955191115236</v>
      </c>
      <c r="C9">
        <v>22.728125000000002</v>
      </c>
      <c r="D9">
        <v>0.94334300000000004</v>
      </c>
    </row>
    <row r="10" spans="1:5" x14ac:dyDescent="0.3">
      <c r="A10">
        <v>862.952</v>
      </c>
      <c r="B10">
        <v>3.3873869856226064</v>
      </c>
      <c r="C10">
        <v>13.8066</v>
      </c>
      <c r="D10">
        <v>0.26657799999999998</v>
      </c>
    </row>
    <row r="11" spans="1:5" x14ac:dyDescent="0.3">
      <c r="A11">
        <v>892.93799999999999</v>
      </c>
      <c r="B11">
        <v>1.1343940024908759</v>
      </c>
      <c r="C11">
        <v>22.596699999999998</v>
      </c>
      <c r="D11">
        <v>0.80218199999999995</v>
      </c>
    </row>
    <row r="12" spans="1:5" x14ac:dyDescent="0.3">
      <c r="A12">
        <v>927.56</v>
      </c>
      <c r="B12">
        <v>1.1699545151555719</v>
      </c>
      <c r="C12">
        <v>20.445699999999999</v>
      </c>
      <c r="D12">
        <v>8.0820100000000006E-2</v>
      </c>
    </row>
    <row r="13" spans="1:5" x14ac:dyDescent="0.3">
      <c r="A13">
        <v>958.74599999999998</v>
      </c>
      <c r="B13">
        <v>1.7356905078991716</v>
      </c>
      <c r="C13">
        <v>15.9864</v>
      </c>
      <c r="D13">
        <v>1</v>
      </c>
    </row>
    <row r="14" spans="1:5" x14ac:dyDescent="0.3">
      <c r="A14">
        <v>975.35199999999998</v>
      </c>
      <c r="B14">
        <v>0.59451692965114655</v>
      </c>
      <c r="C14">
        <v>16.7623</v>
      </c>
      <c r="D14">
        <v>1</v>
      </c>
    </row>
    <row r="15" spans="1:5" x14ac:dyDescent="0.3">
      <c r="A15">
        <v>1036.1099999999999</v>
      </c>
      <c r="B15">
        <v>0.75701333511588054</v>
      </c>
      <c r="C15">
        <v>28.530200000000001</v>
      </c>
      <c r="D15">
        <v>0.73064499999999999</v>
      </c>
    </row>
    <row r="16" spans="1:5" x14ac:dyDescent="0.3">
      <c r="A16">
        <v>1046.93</v>
      </c>
      <c r="B16">
        <v>1.5045223601476172</v>
      </c>
      <c r="C16">
        <v>11.8514</v>
      </c>
      <c r="D16">
        <v>1</v>
      </c>
    </row>
    <row r="17" spans="1:4" x14ac:dyDescent="0.3">
      <c r="A17">
        <v>1066.95</v>
      </c>
      <c r="B17">
        <v>3.4299392459797513</v>
      </c>
      <c r="C17">
        <v>22.934100000000001</v>
      </c>
      <c r="D17">
        <v>0.67493300000000001</v>
      </c>
    </row>
    <row r="18" spans="1:4" x14ac:dyDescent="0.3">
      <c r="A18">
        <v>1098.71</v>
      </c>
      <c r="B18">
        <v>2.6127919176226104</v>
      </c>
      <c r="C18">
        <v>17.177199999999999</v>
      </c>
      <c r="D18">
        <v>0.90853099999999998</v>
      </c>
    </row>
    <row r="19" spans="1:4" x14ac:dyDescent="0.3">
      <c r="A19">
        <v>1125.29</v>
      </c>
      <c r="B19">
        <v>1.0615793239937474</v>
      </c>
      <c r="C19">
        <v>16.961099999999998</v>
      </c>
      <c r="D19">
        <v>0.90184900000000001</v>
      </c>
    </row>
    <row r="20" spans="1:4" x14ac:dyDescent="0.3">
      <c r="A20">
        <v>1139.95</v>
      </c>
      <c r="B20">
        <v>1.0544324798573674</v>
      </c>
      <c r="C20">
        <v>13.747199999999999</v>
      </c>
      <c r="D20">
        <v>0.97234399999999999</v>
      </c>
    </row>
    <row r="21" spans="1:4" x14ac:dyDescent="0.3">
      <c r="A21">
        <v>1145.51</v>
      </c>
      <c r="B21">
        <v>0.22981074367426296</v>
      </c>
      <c r="C21">
        <v>8.9152000000000005</v>
      </c>
      <c r="D21">
        <v>1</v>
      </c>
    </row>
    <row r="22" spans="1:4" x14ac:dyDescent="0.3">
      <c r="A22">
        <v>1169.6600000000001</v>
      </c>
      <c r="B22">
        <v>0.92879195255704838</v>
      </c>
      <c r="C22">
        <v>32.638599999999997</v>
      </c>
      <c r="D22">
        <v>1</v>
      </c>
    </row>
    <row r="23" spans="1:4" x14ac:dyDescent="0.3">
      <c r="A23">
        <v>1200.67</v>
      </c>
      <c r="B23">
        <v>1.0235806952304423</v>
      </c>
      <c r="C23">
        <v>14.4404</v>
      </c>
      <c r="D23">
        <v>1</v>
      </c>
    </row>
    <row r="24" spans="1:4" x14ac:dyDescent="0.3">
      <c r="A24">
        <v>1244.23</v>
      </c>
      <c r="B24">
        <v>0.78912450286753233</v>
      </c>
      <c r="C24">
        <v>13.7113</v>
      </c>
      <c r="D24">
        <v>1</v>
      </c>
    </row>
    <row r="25" spans="1:4" x14ac:dyDescent="0.3">
      <c r="A25">
        <v>1256.27</v>
      </c>
      <c r="B25">
        <v>0.36801718486194102</v>
      </c>
      <c r="C25">
        <v>8.7585999999999995</v>
      </c>
      <c r="D25">
        <v>1</v>
      </c>
    </row>
    <row r="26" spans="1:4" x14ac:dyDescent="0.3">
      <c r="A26">
        <v>1272.27</v>
      </c>
      <c r="B26">
        <v>0.57631605176285527</v>
      </c>
      <c r="C26">
        <v>17.165500000000002</v>
      </c>
      <c r="D26">
        <v>1</v>
      </c>
    </row>
    <row r="27" spans="1:4" x14ac:dyDescent="0.3">
      <c r="A27">
        <v>1289.75</v>
      </c>
      <c r="B27">
        <v>3.3112966702296376</v>
      </c>
      <c r="C27">
        <v>13.2042</v>
      </c>
      <c r="D27">
        <v>0.46103499999999997</v>
      </c>
    </row>
    <row r="28" spans="1:4" x14ac:dyDescent="0.3">
      <c r="A28">
        <v>1312.05</v>
      </c>
      <c r="B28">
        <v>2.5632863734911133</v>
      </c>
      <c r="C28">
        <v>19.615600000000001</v>
      </c>
      <c r="D28">
        <v>1</v>
      </c>
    </row>
    <row r="29" spans="1:4" x14ac:dyDescent="0.3">
      <c r="A29">
        <v>1324.9</v>
      </c>
      <c r="B29">
        <v>2.8149105014257283</v>
      </c>
      <c r="C29">
        <v>12.4285</v>
      </c>
      <c r="D29">
        <v>0.31086999999999998</v>
      </c>
    </row>
    <row r="30" spans="1:4" x14ac:dyDescent="0.3">
      <c r="A30">
        <v>1344.69</v>
      </c>
      <c r="B30">
        <v>2.287967231238365</v>
      </c>
      <c r="C30">
        <v>16.693100000000001</v>
      </c>
      <c r="D30">
        <v>0.177171</v>
      </c>
    </row>
    <row r="31" spans="1:4" x14ac:dyDescent="0.3">
      <c r="A31">
        <v>1356.47</v>
      </c>
      <c r="B31">
        <v>2.6817899828274636</v>
      </c>
      <c r="C31">
        <v>18.525500000000001</v>
      </c>
      <c r="D31">
        <v>0.52488299999999999</v>
      </c>
    </row>
    <row r="32" spans="1:4" x14ac:dyDescent="0.3">
      <c r="A32">
        <v>1391.16</v>
      </c>
      <c r="B32">
        <v>0.39196531657657119</v>
      </c>
      <c r="C32">
        <v>11.6393</v>
      </c>
      <c r="D32">
        <v>5.4951300000000002E-2</v>
      </c>
    </row>
    <row r="33" spans="1:4" x14ac:dyDescent="0.3">
      <c r="A33">
        <v>1408.23</v>
      </c>
      <c r="B33">
        <v>1.4617269085663875</v>
      </c>
      <c r="C33">
        <v>21.233799999999999</v>
      </c>
      <c r="D33">
        <v>0.23447100000000001</v>
      </c>
    </row>
    <row r="34" spans="1:4" x14ac:dyDescent="0.3">
      <c r="A34">
        <v>1452.27</v>
      </c>
      <c r="B34">
        <v>5.1427127033235518</v>
      </c>
      <c r="C34">
        <v>23.495100000000001</v>
      </c>
      <c r="D34">
        <v>0.81758600000000003</v>
      </c>
    </row>
    <row r="35" spans="1:4" x14ac:dyDescent="0.3">
      <c r="A35">
        <v>1459.23</v>
      </c>
      <c r="B35">
        <v>3.8608157787957227</v>
      </c>
      <c r="C35">
        <v>7.5479700000000003</v>
      </c>
      <c r="D35">
        <v>0</v>
      </c>
    </row>
    <row r="36" spans="1:4" x14ac:dyDescent="0.3">
      <c r="A36">
        <v>1465.99</v>
      </c>
      <c r="B36">
        <v>1.0607231916232436</v>
      </c>
      <c r="C36">
        <v>32.103499999999997</v>
      </c>
      <c r="D36">
        <v>1</v>
      </c>
    </row>
    <row r="37" spans="1:4" x14ac:dyDescent="0.3">
      <c r="A37">
        <v>1516.27</v>
      </c>
      <c r="B37">
        <v>0.28799982750861719</v>
      </c>
      <c r="C37">
        <v>16.872299999999999</v>
      </c>
      <c r="D37">
        <v>1</v>
      </c>
    </row>
    <row r="38" spans="1:4" x14ac:dyDescent="0.3">
      <c r="A38">
        <v>1570.49</v>
      </c>
      <c r="B38">
        <v>0.1728925201014864</v>
      </c>
      <c r="C38">
        <v>35.631100000000004</v>
      </c>
      <c r="D38">
        <v>1</v>
      </c>
    </row>
    <row r="39" spans="1:4" x14ac:dyDescent="0.3">
      <c r="A39">
        <v>1581.37</v>
      </c>
      <c r="B39">
        <v>1.493777278512018</v>
      </c>
      <c r="C39">
        <v>64.575800000000001</v>
      </c>
      <c r="D39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8C70-CA4C-4301-AFA3-2BA274FE9EC8}">
  <dimension ref="A1:E27"/>
  <sheetViews>
    <sheetView workbookViewId="0">
      <selection activeCell="E2" sqref="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490.40199999999999</v>
      </c>
      <c r="B2">
        <v>1.8434548447422481</v>
      </c>
      <c r="C2">
        <v>16.1126</v>
      </c>
      <c r="D2">
        <v>1</v>
      </c>
      <c r="E2">
        <f>18*'CML D'!F2</f>
        <v>18</v>
      </c>
    </row>
    <row r="3" spans="1:5" x14ac:dyDescent="0.3">
      <c r="A3">
        <v>689.62800000000004</v>
      </c>
      <c r="B3">
        <v>0.89681123647756411</v>
      </c>
      <c r="C3">
        <v>16.790800000000001</v>
      </c>
      <c r="D3">
        <v>1</v>
      </c>
    </row>
    <row r="4" spans="1:5" x14ac:dyDescent="0.3">
      <c r="A4">
        <v>747.41700000000003</v>
      </c>
      <c r="B4">
        <v>0.77689635116088118</v>
      </c>
      <c r="C4">
        <v>14.2189</v>
      </c>
      <c r="D4">
        <v>1</v>
      </c>
    </row>
    <row r="5" spans="1:5" x14ac:dyDescent="0.3">
      <c r="A5">
        <v>864.14099999999996</v>
      </c>
      <c r="B5">
        <v>0.42051467611344745</v>
      </c>
      <c r="C5">
        <v>25</v>
      </c>
      <c r="D5">
        <v>1</v>
      </c>
    </row>
    <row r="6" spans="1:5" x14ac:dyDescent="0.3">
      <c r="A6">
        <v>938.53499999999997</v>
      </c>
      <c r="B6">
        <v>1.5091407417575353</v>
      </c>
      <c r="C6">
        <v>18.313700000000001</v>
      </c>
      <c r="D6">
        <v>1</v>
      </c>
    </row>
    <row r="7" spans="1:5" x14ac:dyDescent="0.3">
      <c r="A7">
        <v>957.26099999999997</v>
      </c>
      <c r="B7">
        <v>1.3229398617744019</v>
      </c>
      <c r="C7">
        <v>16.659300000000002</v>
      </c>
      <c r="D7">
        <v>1</v>
      </c>
    </row>
    <row r="8" spans="1:5" x14ac:dyDescent="0.3">
      <c r="A8">
        <v>990.375</v>
      </c>
      <c r="B8">
        <v>0.86569570268559182</v>
      </c>
      <c r="C8">
        <v>30</v>
      </c>
      <c r="D8">
        <v>1</v>
      </c>
    </row>
    <row r="9" spans="1:5" x14ac:dyDescent="0.3">
      <c r="A9">
        <v>1006.14</v>
      </c>
      <c r="B9">
        <v>1.796341270334519</v>
      </c>
      <c r="C9">
        <v>7.5154100000000001</v>
      </c>
      <c r="D9">
        <v>1</v>
      </c>
    </row>
    <row r="10" spans="1:5" x14ac:dyDescent="0.3">
      <c r="A10">
        <v>1032.1300000000001</v>
      </c>
      <c r="B10">
        <v>1.5087243493660971</v>
      </c>
      <c r="C10">
        <v>19.1858</v>
      </c>
      <c r="D10">
        <v>1</v>
      </c>
    </row>
    <row r="11" spans="1:5" x14ac:dyDescent="0.3">
      <c r="A11">
        <v>1061.01</v>
      </c>
      <c r="B11">
        <v>0.73481010253801615</v>
      </c>
      <c r="C11">
        <v>18</v>
      </c>
      <c r="D11">
        <v>0.7</v>
      </c>
    </row>
    <row r="12" spans="1:5" x14ac:dyDescent="0.3">
      <c r="A12">
        <v>1080</v>
      </c>
      <c r="B12">
        <v>0.73481010253801615</v>
      </c>
      <c r="C12">
        <v>21.581700000000001</v>
      </c>
      <c r="D12">
        <v>0.7</v>
      </c>
    </row>
    <row r="13" spans="1:5" x14ac:dyDescent="0.3">
      <c r="A13">
        <v>1100.97</v>
      </c>
      <c r="B13">
        <v>0.54913461177819756</v>
      </c>
      <c r="C13">
        <v>25</v>
      </c>
      <c r="D13">
        <v>0.7</v>
      </c>
    </row>
    <row r="14" spans="1:5" x14ac:dyDescent="0.3">
      <c r="A14">
        <v>1300</v>
      </c>
      <c r="B14">
        <v>4.1528650223388945</v>
      </c>
      <c r="C14">
        <v>30</v>
      </c>
      <c r="D14">
        <v>1</v>
      </c>
    </row>
    <row r="15" spans="1:5" x14ac:dyDescent="0.3">
      <c r="A15">
        <v>1324.12</v>
      </c>
      <c r="B15">
        <v>4.2863922648050945</v>
      </c>
      <c r="C15">
        <v>20</v>
      </c>
      <c r="D15">
        <v>1</v>
      </c>
    </row>
    <row r="16" spans="1:5" x14ac:dyDescent="0.3">
      <c r="A16">
        <v>1343.68</v>
      </c>
      <c r="B16">
        <v>6.735759273265149</v>
      </c>
      <c r="C16">
        <v>16</v>
      </c>
      <c r="D16">
        <v>1</v>
      </c>
    </row>
    <row r="17" spans="1:4" x14ac:dyDescent="0.3">
      <c r="A17">
        <v>1364.76</v>
      </c>
      <c r="B17">
        <v>1.8370252563450404</v>
      </c>
      <c r="C17">
        <v>12</v>
      </c>
      <c r="D17">
        <v>1</v>
      </c>
    </row>
    <row r="18" spans="1:4" x14ac:dyDescent="0.3">
      <c r="A18">
        <v>1423.17</v>
      </c>
      <c r="B18">
        <v>0.64318540616904674</v>
      </c>
      <c r="C18">
        <v>10.462199999999999</v>
      </c>
      <c r="D18">
        <v>1</v>
      </c>
    </row>
    <row r="19" spans="1:4" x14ac:dyDescent="0.3">
      <c r="A19">
        <v>1443.39</v>
      </c>
      <c r="B19">
        <v>5.1040889469093988</v>
      </c>
      <c r="C19">
        <v>21.819400000000002</v>
      </c>
      <c r="D19">
        <v>1</v>
      </c>
    </row>
    <row r="20" spans="1:4" x14ac:dyDescent="0.3">
      <c r="A20">
        <v>1454.73</v>
      </c>
      <c r="B20">
        <v>3.3573596053312387</v>
      </c>
      <c r="C20">
        <v>10.5275</v>
      </c>
      <c r="D20">
        <v>1</v>
      </c>
    </row>
    <row r="21" spans="1:4" x14ac:dyDescent="0.3">
      <c r="A21">
        <v>1466.45</v>
      </c>
      <c r="B21">
        <v>2.5959738707514304</v>
      </c>
      <c r="C21">
        <v>21.425699999999999</v>
      </c>
      <c r="D21">
        <v>1</v>
      </c>
    </row>
    <row r="22" spans="1:4" x14ac:dyDescent="0.3">
      <c r="A22">
        <v>1533.32</v>
      </c>
      <c r="B22">
        <v>5.4890069722888963</v>
      </c>
      <c r="C22">
        <v>13.879200000000001</v>
      </c>
      <c r="D22">
        <v>0.7</v>
      </c>
    </row>
    <row r="23" spans="1:4" x14ac:dyDescent="0.3">
      <c r="A23">
        <v>1560.97</v>
      </c>
      <c r="B23">
        <v>1.7073802605872499</v>
      </c>
      <c r="C23">
        <v>34.007800000000003</v>
      </c>
      <c r="D23">
        <v>0.7</v>
      </c>
    </row>
    <row r="24" spans="1:4" x14ac:dyDescent="0.3">
      <c r="A24">
        <v>1582.21</v>
      </c>
      <c r="B24">
        <v>1.420865554772635</v>
      </c>
      <c r="C24">
        <v>11.671799999999999</v>
      </c>
      <c r="D24">
        <v>0.7</v>
      </c>
    </row>
    <row r="25" spans="1:4" x14ac:dyDescent="0.3">
      <c r="A25">
        <v>1608.34</v>
      </c>
      <c r="B25">
        <v>5.192854007295991</v>
      </c>
      <c r="C25">
        <v>21</v>
      </c>
      <c r="D25">
        <v>0.7</v>
      </c>
    </row>
    <row r="26" spans="1:4" x14ac:dyDescent="0.3">
      <c r="A26">
        <v>1652.42</v>
      </c>
      <c r="B26">
        <v>3.1479019856027763</v>
      </c>
      <c r="C26">
        <v>23.741</v>
      </c>
      <c r="D26">
        <v>0.7</v>
      </c>
    </row>
    <row r="27" spans="1:4" x14ac:dyDescent="0.3">
      <c r="A27">
        <v>1678.43</v>
      </c>
      <c r="B27">
        <v>2.9906771173297257</v>
      </c>
      <c r="C27">
        <v>26</v>
      </c>
      <c r="D27">
        <v>0.7</v>
      </c>
    </row>
  </sheetData>
  <sortState xmlns:xlrd2="http://schemas.microsoft.com/office/spreadsheetml/2017/richdata2" ref="A2:D27">
    <sortCondition ref="A2:A27"/>
  </sortState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0113-709C-4BA7-8AFC-47614EA063C2}">
  <dimension ref="A1:E25"/>
  <sheetViews>
    <sheetView workbookViewId="0">
      <selection activeCell="E2" sqref="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545.89800000000002</v>
      </c>
      <c r="B2">
        <v>2.289532559345492</v>
      </c>
      <c r="C2">
        <v>26.0764</v>
      </c>
      <c r="D2">
        <v>1</v>
      </c>
      <c r="E2">
        <f>12*'CML D'!F2</f>
        <v>12</v>
      </c>
    </row>
    <row r="3" spans="1:5" x14ac:dyDescent="0.3">
      <c r="A3">
        <v>562.30100000000004</v>
      </c>
      <c r="B3">
        <v>1.3450212473058218</v>
      </c>
      <c r="C3">
        <v>19.050699999999999</v>
      </c>
      <c r="D3">
        <v>0</v>
      </c>
    </row>
    <row r="4" spans="1:5" x14ac:dyDescent="0.3">
      <c r="A4">
        <v>598.18100000000004</v>
      </c>
      <c r="B4">
        <v>1.7933093178153292</v>
      </c>
      <c r="C4">
        <v>8.9818599999999993</v>
      </c>
      <c r="D4">
        <v>0.49868800000000002</v>
      </c>
    </row>
    <row r="5" spans="1:5" x14ac:dyDescent="0.3">
      <c r="A5">
        <v>641.69600000000003</v>
      </c>
      <c r="B5">
        <v>0.69345428897661621</v>
      </c>
      <c r="C5">
        <v>27.150200000000002</v>
      </c>
      <c r="D5">
        <v>1</v>
      </c>
    </row>
    <row r="6" spans="1:5" x14ac:dyDescent="0.3">
      <c r="A6">
        <v>668.74699999999996</v>
      </c>
      <c r="B6">
        <v>1.7767027843659129</v>
      </c>
      <c r="C6">
        <v>18.831399999999999</v>
      </c>
      <c r="D6">
        <v>1</v>
      </c>
    </row>
    <row r="7" spans="1:5" x14ac:dyDescent="0.3">
      <c r="A7">
        <v>724.25199999999995</v>
      </c>
      <c r="B7">
        <v>3.4588307718532358</v>
      </c>
      <c r="C7">
        <v>9.8386800000000001</v>
      </c>
      <c r="D7">
        <v>0</v>
      </c>
    </row>
    <row r="8" spans="1:5" x14ac:dyDescent="0.3">
      <c r="A8">
        <v>817.62199999999996</v>
      </c>
      <c r="B8">
        <v>0.11837847629636174</v>
      </c>
      <c r="C8">
        <v>4.4721399999999996</v>
      </c>
      <c r="D8">
        <v>1</v>
      </c>
    </row>
    <row r="9" spans="1:5" x14ac:dyDescent="0.3">
      <c r="A9">
        <v>838.43799999999999</v>
      </c>
      <c r="B9">
        <v>5.0427132511675934</v>
      </c>
      <c r="C9">
        <v>21.732900000000001</v>
      </c>
      <c r="D9">
        <v>0.15471499999999999</v>
      </c>
    </row>
    <row r="10" spans="1:5" x14ac:dyDescent="0.3">
      <c r="A10">
        <v>894.51</v>
      </c>
      <c r="B10">
        <v>4.3019264159657089</v>
      </c>
      <c r="C10">
        <v>27.8095</v>
      </c>
      <c r="D10">
        <v>0.79714799999999997</v>
      </c>
    </row>
    <row r="11" spans="1:5" x14ac:dyDescent="0.3">
      <c r="A11">
        <v>1002.76</v>
      </c>
      <c r="B11">
        <v>1.1219322961797986</v>
      </c>
      <c r="C11">
        <v>18.104700000000001</v>
      </c>
      <c r="D11">
        <v>0</v>
      </c>
    </row>
    <row r="12" spans="1:5" x14ac:dyDescent="0.3">
      <c r="A12">
        <v>1050.1199999999999</v>
      </c>
      <c r="B12">
        <v>0.89069809557997504</v>
      </c>
      <c r="C12">
        <v>24.738700000000001</v>
      </c>
      <c r="D12">
        <v>0</v>
      </c>
    </row>
    <row r="13" spans="1:5" x14ac:dyDescent="0.3">
      <c r="A13">
        <v>1119.28</v>
      </c>
      <c r="B13">
        <v>2.1896479902469643</v>
      </c>
      <c r="C13">
        <v>28.2758</v>
      </c>
      <c r="D13">
        <v>0.42992799999999998</v>
      </c>
    </row>
    <row r="14" spans="1:5" x14ac:dyDescent="0.3">
      <c r="A14">
        <v>1186.74</v>
      </c>
      <c r="B14">
        <v>0.87234846500253505</v>
      </c>
      <c r="C14">
        <v>23.4923</v>
      </c>
      <c r="D14">
        <v>1</v>
      </c>
    </row>
    <row r="15" spans="1:5" x14ac:dyDescent="0.3">
      <c r="A15">
        <v>1208.1099999999999</v>
      </c>
      <c r="B15">
        <v>1.4055683541908388</v>
      </c>
      <c r="C15">
        <v>25.014500000000002</v>
      </c>
      <c r="D15">
        <v>0.48516399999999998</v>
      </c>
    </row>
    <row r="16" spans="1:5" x14ac:dyDescent="0.3">
      <c r="A16">
        <v>1344.23</v>
      </c>
      <c r="B16">
        <v>1.1979670566009735</v>
      </c>
      <c r="C16">
        <v>45.934600000000003</v>
      </c>
      <c r="D16">
        <v>0.85353599999999996</v>
      </c>
    </row>
    <row r="17" spans="1:4" x14ac:dyDescent="0.3">
      <c r="A17">
        <v>1295.29</v>
      </c>
      <c r="B17">
        <v>0.7662079831258406</v>
      </c>
      <c r="C17">
        <v>27.9331</v>
      </c>
      <c r="D17">
        <v>0.60502999999999996</v>
      </c>
    </row>
    <row r="18" spans="1:4" x14ac:dyDescent="0.3">
      <c r="A18">
        <v>1319.96</v>
      </c>
      <c r="B18">
        <v>0.58508880643031025</v>
      </c>
      <c r="C18">
        <v>15.1168</v>
      </c>
      <c r="D18">
        <v>1</v>
      </c>
    </row>
    <row r="19" spans="1:4" x14ac:dyDescent="0.3">
      <c r="A19">
        <v>1434.31</v>
      </c>
      <c r="B19">
        <v>7.4543705715716468</v>
      </c>
      <c r="C19">
        <v>25.2239</v>
      </c>
      <c r="D19">
        <v>0.94372800000000001</v>
      </c>
    </row>
    <row r="20" spans="1:4" x14ac:dyDescent="0.3">
      <c r="A20">
        <v>1445.59</v>
      </c>
      <c r="B20">
        <v>1.9494126951870581</v>
      </c>
      <c r="C20">
        <v>71.156999999999996</v>
      </c>
      <c r="D20">
        <v>1</v>
      </c>
    </row>
    <row r="21" spans="1:4" x14ac:dyDescent="0.3">
      <c r="A21">
        <v>1602.31</v>
      </c>
      <c r="B21">
        <v>0.33102847412640424</v>
      </c>
      <c r="C21">
        <v>28</v>
      </c>
      <c r="D21">
        <v>0.52391799999999999</v>
      </c>
    </row>
    <row r="22" spans="1:4" x14ac:dyDescent="0.3">
      <c r="A22">
        <v>1669.46</v>
      </c>
      <c r="B22">
        <v>0.33330745584446247</v>
      </c>
      <c r="C22">
        <v>16.187200000000001</v>
      </c>
      <c r="D22">
        <v>0.90006299999999995</v>
      </c>
    </row>
    <row r="23" spans="1:4" x14ac:dyDescent="0.3">
      <c r="A23">
        <v>1698.41</v>
      </c>
      <c r="B23">
        <v>0.25116498515994751</v>
      </c>
      <c r="C23">
        <v>8.0558499999999995</v>
      </c>
      <c r="D23">
        <v>1</v>
      </c>
    </row>
    <row r="24" spans="1:4" x14ac:dyDescent="0.3">
      <c r="A24">
        <v>1764.65</v>
      </c>
      <c r="B24">
        <v>2.0204615696789752</v>
      </c>
      <c r="C24">
        <v>24</v>
      </c>
      <c r="D24">
        <v>0.7</v>
      </c>
    </row>
    <row r="25" spans="1:4" x14ac:dyDescent="0.3">
      <c r="A25">
        <v>1794.41</v>
      </c>
      <c r="B25">
        <v>1.0223323544276262</v>
      </c>
      <c r="C25">
        <v>25.234500000000001</v>
      </c>
      <c r="D25">
        <v>0.40755799999999998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9ADAF-6F7C-442E-9C98-FE18C812F6F3}">
  <dimension ref="A1:E23"/>
  <sheetViews>
    <sheetView workbookViewId="0">
      <selection activeCell="E2" sqref="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544.226</v>
      </c>
      <c r="B2">
        <v>1.2112259429749737</v>
      </c>
      <c r="C2">
        <v>33.070599999999999</v>
      </c>
      <c r="D2">
        <v>1</v>
      </c>
      <c r="E2">
        <f>9*'CML D'!F2</f>
        <v>9</v>
      </c>
    </row>
    <row r="3" spans="1:5" x14ac:dyDescent="0.3">
      <c r="A3">
        <v>582.49400000000003</v>
      </c>
      <c r="B3">
        <v>1.1364625433356923</v>
      </c>
      <c r="C3">
        <v>18.900300000000001</v>
      </c>
      <c r="D3">
        <v>1</v>
      </c>
    </row>
    <row r="4" spans="1:5" x14ac:dyDescent="0.3">
      <c r="A4">
        <v>611.10599999999999</v>
      </c>
      <c r="B4">
        <v>7.9522747394796269</v>
      </c>
      <c r="C4">
        <v>21.0564</v>
      </c>
      <c r="D4">
        <v>0</v>
      </c>
    </row>
    <row r="5" spans="1:5" x14ac:dyDescent="0.3">
      <c r="A5">
        <v>681.91399999999999</v>
      </c>
      <c r="B5">
        <v>5.957642181334303</v>
      </c>
      <c r="C5">
        <v>24.293500000000002</v>
      </c>
      <c r="D5">
        <v>0.76873199999999997</v>
      </c>
    </row>
    <row r="6" spans="1:5" x14ac:dyDescent="0.3">
      <c r="A6">
        <v>743.63900000000001</v>
      </c>
      <c r="B6">
        <v>0.70668484616518956</v>
      </c>
      <c r="C6">
        <v>17.036300000000001</v>
      </c>
      <c r="D6">
        <v>1</v>
      </c>
    </row>
    <row r="7" spans="1:5" x14ac:dyDescent="0.3">
      <c r="A7">
        <v>808.33500000000004</v>
      </c>
      <c r="B7">
        <v>8.05539328675113</v>
      </c>
      <c r="C7">
        <v>24.6676</v>
      </c>
      <c r="D7">
        <v>0.385187</v>
      </c>
    </row>
    <row r="8" spans="1:5" x14ac:dyDescent="0.3">
      <c r="A8">
        <v>841.25699999999995</v>
      </c>
      <c r="B8">
        <v>1.7063225189851816</v>
      </c>
      <c r="C8">
        <v>41.683500000000002</v>
      </c>
      <c r="D8">
        <v>1</v>
      </c>
    </row>
    <row r="9" spans="1:5" x14ac:dyDescent="0.3">
      <c r="A9">
        <v>880.94</v>
      </c>
      <c r="B9">
        <v>0.16913698390573251</v>
      </c>
      <c r="C9">
        <v>9.9124099999999995</v>
      </c>
      <c r="D9">
        <v>1</v>
      </c>
    </row>
    <row r="10" spans="1:5" x14ac:dyDescent="0.3">
      <c r="A10">
        <v>945.42399999999998</v>
      </c>
      <c r="B10">
        <v>1.3315243738118805</v>
      </c>
      <c r="C10">
        <v>15.8462</v>
      </c>
      <c r="D10">
        <v>2.1061699999999999E-2</v>
      </c>
    </row>
    <row r="11" spans="1:5" x14ac:dyDescent="0.3">
      <c r="A11">
        <v>929.02099999999996</v>
      </c>
      <c r="B11">
        <v>1.4503412727136784</v>
      </c>
      <c r="C11">
        <v>23.961500000000001</v>
      </c>
      <c r="D11">
        <v>1</v>
      </c>
    </row>
    <row r="12" spans="1:5" x14ac:dyDescent="0.3">
      <c r="A12">
        <v>958.78200000000004</v>
      </c>
      <c r="B12">
        <v>1.0563813270816482</v>
      </c>
      <c r="C12">
        <v>23.775700000000001</v>
      </c>
      <c r="D12">
        <v>1</v>
      </c>
    </row>
    <row r="13" spans="1:5" x14ac:dyDescent="0.3">
      <c r="A13">
        <v>983.16099999999994</v>
      </c>
      <c r="B13">
        <v>0.73144801471500354</v>
      </c>
      <c r="C13">
        <v>22.842300000000002</v>
      </c>
      <c r="D13">
        <v>0.40977599999999997</v>
      </c>
    </row>
    <row r="14" spans="1:5" x14ac:dyDescent="0.3">
      <c r="A14">
        <v>1095.18</v>
      </c>
      <c r="B14">
        <v>0.72830049521312934</v>
      </c>
      <c r="C14">
        <v>35.506300000000003</v>
      </c>
      <c r="D14">
        <v>0.80817799999999995</v>
      </c>
    </row>
    <row r="15" spans="1:5" x14ac:dyDescent="0.3">
      <c r="A15">
        <v>1118.03</v>
      </c>
      <c r="B15">
        <v>0.57358735301470753</v>
      </c>
      <c r="C15">
        <v>27.041599999999999</v>
      </c>
      <c r="D15">
        <v>1</v>
      </c>
    </row>
    <row r="16" spans="1:5" x14ac:dyDescent="0.3">
      <c r="A16">
        <v>1187.3800000000001</v>
      </c>
      <c r="B16">
        <v>1.3739393576229846</v>
      </c>
      <c r="C16">
        <v>28</v>
      </c>
      <c r="D16">
        <v>1</v>
      </c>
    </row>
    <row r="17" spans="1:4" x14ac:dyDescent="0.3">
      <c r="A17">
        <v>1267.27</v>
      </c>
      <c r="B17">
        <v>0.56547032407486786</v>
      </c>
      <c r="C17">
        <v>21.771699999999999</v>
      </c>
      <c r="D17">
        <v>1</v>
      </c>
    </row>
    <row r="18" spans="1:4" x14ac:dyDescent="0.3">
      <c r="A18">
        <v>1314.77</v>
      </c>
      <c r="B18">
        <v>0.3614368856419658</v>
      </c>
      <c r="C18">
        <v>16.357900000000001</v>
      </c>
      <c r="D18">
        <v>1</v>
      </c>
    </row>
    <row r="19" spans="1:4" x14ac:dyDescent="0.3">
      <c r="A19">
        <v>1423.78</v>
      </c>
      <c r="B19">
        <v>1.07441480851695</v>
      </c>
      <c r="C19">
        <v>24</v>
      </c>
      <c r="D19">
        <v>0</v>
      </c>
    </row>
    <row r="20" spans="1:4" x14ac:dyDescent="0.3">
      <c r="A20">
        <v>1341.67</v>
      </c>
      <c r="B20">
        <v>0.58377656436974601</v>
      </c>
      <c r="C20">
        <v>22</v>
      </c>
      <c r="D20">
        <v>1</v>
      </c>
    </row>
    <row r="21" spans="1:4" x14ac:dyDescent="0.3">
      <c r="A21">
        <v>1452.23</v>
      </c>
      <c r="B21">
        <v>1.8288089075805607</v>
      </c>
      <c r="C21">
        <v>16.242899999999999</v>
      </c>
      <c r="D21">
        <v>1</v>
      </c>
    </row>
    <row r="22" spans="1:4" x14ac:dyDescent="0.3">
      <c r="A22">
        <v>1453.94</v>
      </c>
      <c r="B22">
        <v>4.5720173632165171</v>
      </c>
      <c r="C22">
        <v>20</v>
      </c>
      <c r="D22">
        <v>1</v>
      </c>
    </row>
    <row r="23" spans="1:4" x14ac:dyDescent="0.3">
      <c r="A23">
        <v>1730.67</v>
      </c>
      <c r="B23">
        <v>1.3891078898857576</v>
      </c>
      <c r="C23">
        <v>24.201599999999999</v>
      </c>
      <c r="D23">
        <v>0.50918699999999995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1BB8-AF4E-44E9-A463-9E4D53F1800C}">
  <dimension ref="A1:E31"/>
  <sheetViews>
    <sheetView workbookViewId="0">
      <selection activeCell="E2" sqref="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543.98400000000004</v>
      </c>
      <c r="B2">
        <v>0.70700687590447209</v>
      </c>
      <c r="C2">
        <v>23.1907</v>
      </c>
      <c r="D2">
        <v>6.4518699999999998E-2</v>
      </c>
      <c r="E2">
        <f>30*'CML D'!F2</f>
        <v>30</v>
      </c>
    </row>
    <row r="3" spans="1:5" x14ac:dyDescent="0.3">
      <c r="A3">
        <v>579.15</v>
      </c>
      <c r="B3">
        <v>1.3635218130451634</v>
      </c>
      <c r="C3">
        <v>13.738</v>
      </c>
      <c r="D3">
        <v>1</v>
      </c>
    </row>
    <row r="4" spans="1:5" x14ac:dyDescent="0.3">
      <c r="A4">
        <v>487.678</v>
      </c>
      <c r="B4">
        <v>0.52173377382663544</v>
      </c>
      <c r="C4">
        <v>22.507400000000001</v>
      </c>
      <c r="D4">
        <v>1</v>
      </c>
    </row>
    <row r="5" spans="1:5" x14ac:dyDescent="0.3">
      <c r="A5">
        <v>601.91899999999998</v>
      </c>
      <c r="B5">
        <v>1.3028688113660414</v>
      </c>
      <c r="C5">
        <v>24.504200000000001</v>
      </c>
      <c r="D5">
        <v>1</v>
      </c>
    </row>
    <row r="6" spans="1:5" x14ac:dyDescent="0.3">
      <c r="A6">
        <v>626.35599999999999</v>
      </c>
      <c r="B6">
        <v>0.79803072405705977</v>
      </c>
      <c r="C6">
        <v>13.6304</v>
      </c>
      <c r="D6">
        <v>1</v>
      </c>
    </row>
    <row r="7" spans="1:5" x14ac:dyDescent="0.3">
      <c r="A7">
        <v>790.85599999999999</v>
      </c>
      <c r="B7">
        <v>0.5199436884046863</v>
      </c>
      <c r="C7">
        <v>14.0562</v>
      </c>
      <c r="D7">
        <v>0.14688000000000001</v>
      </c>
    </row>
    <row r="8" spans="1:5" x14ac:dyDescent="0.3">
      <c r="A8">
        <v>676.61900000000003</v>
      </c>
      <c r="B8">
        <v>0.95108672310320252</v>
      </c>
      <c r="C8">
        <v>25</v>
      </c>
      <c r="D8">
        <v>0.78068000000000004</v>
      </c>
    </row>
    <row r="9" spans="1:5" x14ac:dyDescent="0.3">
      <c r="A9">
        <v>731.03200000000004</v>
      </c>
      <c r="B9">
        <v>0.85735335671904356</v>
      </c>
      <c r="C9">
        <v>12.6486</v>
      </c>
      <c r="D9">
        <v>0.50467899999999999</v>
      </c>
    </row>
    <row r="10" spans="1:5" x14ac:dyDescent="0.3">
      <c r="A10">
        <v>812.38199999999995</v>
      </c>
      <c r="B10">
        <v>3.5043693736773278</v>
      </c>
      <c r="C10">
        <v>9.3363600000000009</v>
      </c>
      <c r="D10">
        <v>0.42605900000000002</v>
      </c>
    </row>
    <row r="11" spans="1:5" x14ac:dyDescent="0.3">
      <c r="A11">
        <v>840.94100000000003</v>
      </c>
      <c r="B11">
        <v>1.1137524210164726</v>
      </c>
      <c r="C11">
        <v>17.943999999999999</v>
      </c>
      <c r="D11">
        <v>0.64126799999999995</v>
      </c>
    </row>
    <row r="12" spans="1:5" x14ac:dyDescent="0.3">
      <c r="A12">
        <v>900.01700000000005</v>
      </c>
      <c r="B12">
        <v>2.3339846217890838</v>
      </c>
      <c r="C12">
        <v>23.318100000000001</v>
      </c>
      <c r="D12">
        <v>0.76968599999999998</v>
      </c>
    </row>
    <row r="13" spans="1:5" x14ac:dyDescent="0.3">
      <c r="A13">
        <v>965.38699999999994</v>
      </c>
      <c r="B13">
        <v>0.84038228262375214</v>
      </c>
      <c r="C13">
        <v>22.636500000000002</v>
      </c>
      <c r="D13">
        <v>1</v>
      </c>
    </row>
    <row r="14" spans="1:5" x14ac:dyDescent="0.3">
      <c r="A14">
        <v>991.43799999999999</v>
      </c>
      <c r="B14">
        <v>0.9327158051643224</v>
      </c>
      <c r="C14">
        <v>19.560600000000001</v>
      </c>
      <c r="D14">
        <v>1</v>
      </c>
    </row>
    <row r="15" spans="1:5" x14ac:dyDescent="0.3">
      <c r="A15">
        <v>1448.54</v>
      </c>
      <c r="B15">
        <v>5.676610686738357</v>
      </c>
      <c r="C15">
        <v>32.029899999999998</v>
      </c>
      <c r="D15">
        <v>1</v>
      </c>
    </row>
    <row r="16" spans="1:5" x14ac:dyDescent="0.3">
      <c r="A16">
        <v>1051.8599999999999</v>
      </c>
      <c r="B16">
        <v>1.3805889693472484</v>
      </c>
      <c r="C16">
        <v>32.808399999999999</v>
      </c>
      <c r="D16">
        <v>1</v>
      </c>
    </row>
    <row r="17" spans="1:4" x14ac:dyDescent="0.3">
      <c r="A17">
        <v>1107.03</v>
      </c>
      <c r="B17">
        <v>2.0666987043680747</v>
      </c>
      <c r="C17">
        <v>27.6403</v>
      </c>
      <c r="D17">
        <v>1</v>
      </c>
    </row>
    <row r="18" spans="1:4" x14ac:dyDescent="0.3">
      <c r="A18">
        <v>1165.42</v>
      </c>
      <c r="B18">
        <v>0.54362130053415059</v>
      </c>
      <c r="C18">
        <v>8.7456800000000001</v>
      </c>
      <c r="D18">
        <v>0.79179100000000002</v>
      </c>
    </row>
    <row r="19" spans="1:4" x14ac:dyDescent="0.3">
      <c r="A19">
        <v>1186.48</v>
      </c>
      <c r="B19">
        <v>0.77519863534737665</v>
      </c>
      <c r="C19">
        <v>25</v>
      </c>
      <c r="D19">
        <v>1</v>
      </c>
    </row>
    <row r="20" spans="1:4" x14ac:dyDescent="0.3">
      <c r="A20">
        <v>1242.1400000000001</v>
      </c>
      <c r="B20">
        <v>0.4376027153706199</v>
      </c>
      <c r="C20">
        <v>13.1143</v>
      </c>
      <c r="D20">
        <v>0.76861000000000002</v>
      </c>
    </row>
    <row r="21" spans="1:4" x14ac:dyDescent="0.3">
      <c r="A21">
        <v>1266.27</v>
      </c>
      <c r="B21">
        <v>0.96354193347920858</v>
      </c>
      <c r="C21">
        <v>26</v>
      </c>
      <c r="D21">
        <v>0.91234999999999999</v>
      </c>
    </row>
    <row r="22" spans="1:4" x14ac:dyDescent="0.3">
      <c r="A22">
        <v>1325.36</v>
      </c>
      <c r="B22">
        <v>0.77309813048809517</v>
      </c>
      <c r="C22">
        <v>21.192399999999999</v>
      </c>
      <c r="D22">
        <v>1</v>
      </c>
    </row>
    <row r="23" spans="1:4" x14ac:dyDescent="0.3">
      <c r="A23">
        <v>1356.74</v>
      </c>
      <c r="B23">
        <v>0.34285235578224887</v>
      </c>
      <c r="C23">
        <v>22</v>
      </c>
      <c r="D23">
        <v>1</v>
      </c>
    </row>
    <row r="24" spans="1:4" x14ac:dyDescent="0.3">
      <c r="A24">
        <v>1385.8</v>
      </c>
      <c r="B24">
        <v>0.80465743995020422</v>
      </c>
      <c r="C24">
        <v>24.324100000000001</v>
      </c>
      <c r="D24">
        <v>1</v>
      </c>
    </row>
    <row r="25" spans="1:4" x14ac:dyDescent="0.3">
      <c r="A25">
        <v>1434.09</v>
      </c>
      <c r="B25">
        <v>8.7323500640807872</v>
      </c>
      <c r="C25">
        <v>17.691299999999998</v>
      </c>
      <c r="D25">
        <v>1</v>
      </c>
    </row>
    <row r="26" spans="1:4" x14ac:dyDescent="0.3">
      <c r="A26">
        <v>1480.17</v>
      </c>
      <c r="B26">
        <v>6.2502658069282981</v>
      </c>
      <c r="C26">
        <v>14.4726</v>
      </c>
      <c r="D26">
        <v>0.82741799999999999</v>
      </c>
    </row>
    <row r="27" spans="1:4" x14ac:dyDescent="0.3">
      <c r="A27">
        <v>1496.05</v>
      </c>
      <c r="B27">
        <v>8.406749638075226</v>
      </c>
      <c r="C27">
        <v>17.471900000000002</v>
      </c>
      <c r="D27">
        <v>0.76760300000000004</v>
      </c>
    </row>
    <row r="28" spans="1:4" x14ac:dyDescent="0.3">
      <c r="A28">
        <v>1602.67</v>
      </c>
      <c r="B28">
        <v>1.0525007532796384</v>
      </c>
      <c r="C28">
        <v>23.105</v>
      </c>
      <c r="D28">
        <v>1</v>
      </c>
    </row>
    <row r="29" spans="1:4" x14ac:dyDescent="0.3">
      <c r="A29">
        <v>1659.64</v>
      </c>
      <c r="B29">
        <v>3.7858902395817138</v>
      </c>
      <c r="C29">
        <v>16.5062</v>
      </c>
      <c r="D29">
        <v>0.75959299999999996</v>
      </c>
    </row>
    <row r="30" spans="1:4" x14ac:dyDescent="0.3">
      <c r="A30">
        <v>1727.06</v>
      </c>
      <c r="B30">
        <v>0.74021584294783227</v>
      </c>
      <c r="C30">
        <v>18.998000000000001</v>
      </c>
      <c r="D30">
        <v>0.79975099999999999</v>
      </c>
    </row>
    <row r="31" spans="1:4" x14ac:dyDescent="0.3">
      <c r="A31">
        <v>1740.53</v>
      </c>
      <c r="B31">
        <v>0.55608094547354714</v>
      </c>
      <c r="C31">
        <v>31.733799999999999</v>
      </c>
      <c r="D31">
        <v>0.97966299999999995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6C6C5-CD9B-4EFE-8372-9C72C8157759}">
  <dimension ref="A1:AH44"/>
  <sheetViews>
    <sheetView workbookViewId="0">
      <selection activeCell="C2" sqref="C2:C34"/>
    </sheetView>
  </sheetViews>
  <sheetFormatPr defaultRowHeight="14.4" x14ac:dyDescent="0.3"/>
  <cols>
    <col min="5" max="5" width="18" bestFit="1" customWidth="1"/>
    <col min="6" max="6" width="13" bestFit="1" customWidth="1"/>
    <col min="7" max="7" width="12.21875" bestFit="1" customWidth="1"/>
    <col min="12" max="12" width="13" bestFit="1" customWidth="1"/>
    <col min="13" max="13" width="12.21875" bestFit="1" customWidth="1"/>
  </cols>
  <sheetData>
    <row r="1" spans="1:32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32" x14ac:dyDescent="0.3">
      <c r="A2">
        <v>1630</v>
      </c>
      <c r="B2">
        <v>0</v>
      </c>
      <c r="C2">
        <f>'Collagen H'!C2</f>
        <v>32</v>
      </c>
      <c r="D2">
        <v>1</v>
      </c>
      <c r="E2">
        <v>1</v>
      </c>
    </row>
    <row r="3" spans="1:32" x14ac:dyDescent="0.3">
      <c r="A3">
        <v>1639</v>
      </c>
      <c r="B3">
        <v>0</v>
      </c>
      <c r="C3">
        <f>'Collagen H'!C3</f>
        <v>18</v>
      </c>
      <c r="D3">
        <v>1</v>
      </c>
      <c r="G3" s="1"/>
      <c r="M3" s="1"/>
    </row>
    <row r="4" spans="1:32" x14ac:dyDescent="0.3">
      <c r="A4">
        <v>1647</v>
      </c>
      <c r="B4">
        <v>4.0387327483429774</v>
      </c>
      <c r="C4">
        <f>'Collagen H'!C4</f>
        <v>18</v>
      </c>
      <c r="D4">
        <v>1</v>
      </c>
      <c r="G4" s="1"/>
      <c r="M4" s="1"/>
    </row>
    <row r="5" spans="1:32" x14ac:dyDescent="0.3">
      <c r="A5">
        <v>1656.6</v>
      </c>
      <c r="B5">
        <v>0</v>
      </c>
      <c r="C5">
        <f>'Collagen H'!C5</f>
        <v>18</v>
      </c>
      <c r="D5">
        <v>1</v>
      </c>
      <c r="G5" s="1"/>
      <c r="M5" s="1"/>
    </row>
    <row r="6" spans="1:32" x14ac:dyDescent="0.3">
      <c r="A6">
        <v>1667</v>
      </c>
      <c r="B6">
        <v>16.154930993371909</v>
      </c>
      <c r="C6">
        <f>'Collagen H'!C6</f>
        <v>18</v>
      </c>
      <c r="D6">
        <v>1</v>
      </c>
      <c r="G6" s="1"/>
      <c r="M6" s="1"/>
    </row>
    <row r="7" spans="1:32" x14ac:dyDescent="0.3">
      <c r="A7">
        <v>1675</v>
      </c>
      <c r="B7">
        <v>16.154930993371909</v>
      </c>
      <c r="C7">
        <f>'Collagen H'!C7</f>
        <v>18</v>
      </c>
      <c r="D7">
        <v>1</v>
      </c>
      <c r="G7" s="1"/>
      <c r="M7" s="1"/>
    </row>
    <row r="8" spans="1:32" x14ac:dyDescent="0.3">
      <c r="A8">
        <v>1681.52</v>
      </c>
      <c r="B8">
        <v>0</v>
      </c>
      <c r="C8">
        <f>'Collagen H'!C8</f>
        <v>18</v>
      </c>
      <c r="D8">
        <v>1</v>
      </c>
      <c r="G8" s="1"/>
      <c r="M8" s="1"/>
    </row>
    <row r="9" spans="1:32" x14ac:dyDescent="0.3">
      <c r="A9">
        <v>1692.22</v>
      </c>
      <c r="B9">
        <v>4.0387327483429774</v>
      </c>
      <c r="C9">
        <f>'Collagen H'!C9</f>
        <v>18</v>
      </c>
      <c r="D9">
        <v>1</v>
      </c>
      <c r="G9" s="1"/>
      <c r="M9" s="1"/>
    </row>
    <row r="10" spans="1:32" x14ac:dyDescent="0.3">
      <c r="A10">
        <v>1703</v>
      </c>
      <c r="B10">
        <v>0</v>
      </c>
      <c r="C10">
        <f>'Collagen H'!C10</f>
        <v>18</v>
      </c>
      <c r="D10">
        <v>1</v>
      </c>
      <c r="G10" s="1"/>
      <c r="M10" s="1"/>
    </row>
    <row r="11" spans="1:32" x14ac:dyDescent="0.3">
      <c r="A11" s="1">
        <f>A3-328-(A3-1634)</f>
        <v>1306</v>
      </c>
      <c r="B11" s="2">
        <f>B3*0.55</f>
        <v>0</v>
      </c>
      <c r="C11">
        <f>'Collagen H'!C11</f>
        <v>16</v>
      </c>
      <c r="D11">
        <v>1</v>
      </c>
      <c r="G11" s="1"/>
      <c r="H11" s="2"/>
      <c r="M11" s="1"/>
      <c r="N11" s="2"/>
      <c r="T11" s="2"/>
      <c r="Z11" s="2"/>
      <c r="AF11" s="2"/>
    </row>
    <row r="12" spans="1:32" x14ac:dyDescent="0.3">
      <c r="A12" s="1">
        <f>A4-358-(A4-1644)</f>
        <v>1286</v>
      </c>
      <c r="B12" s="2">
        <f t="shared" ref="B12:B18" si="0">B4*0.55</f>
        <v>2.2213030115886379</v>
      </c>
      <c r="C12">
        <f>'Collagen H'!C12</f>
        <v>16</v>
      </c>
      <c r="D12">
        <v>1</v>
      </c>
      <c r="G12" s="1"/>
      <c r="H12" s="2"/>
      <c r="M12" s="1"/>
      <c r="N12" s="2"/>
      <c r="T12" s="2"/>
      <c r="Z12" s="2"/>
      <c r="AF12" s="2"/>
    </row>
    <row r="13" spans="1:32" x14ac:dyDescent="0.3">
      <c r="A13" s="1">
        <f>A5-388-(A5-1657)</f>
        <v>1269</v>
      </c>
      <c r="B13" s="2">
        <f t="shared" si="0"/>
        <v>0</v>
      </c>
      <c r="C13">
        <f>'Collagen H'!C13</f>
        <v>16</v>
      </c>
      <c r="D13">
        <v>1</v>
      </c>
      <c r="G13" s="1"/>
      <c r="H13" s="2"/>
      <c r="M13" s="1"/>
      <c r="N13" s="2"/>
      <c r="T13" s="2"/>
      <c r="Z13" s="2"/>
      <c r="AF13" s="2"/>
    </row>
    <row r="14" spans="1:32" x14ac:dyDescent="0.3">
      <c r="A14" s="1">
        <f>A6-410-(A6-1668)</f>
        <v>1258</v>
      </c>
      <c r="B14" s="2">
        <f t="shared" si="0"/>
        <v>8.8852120463545514</v>
      </c>
      <c r="C14">
        <f>'Collagen H'!C14</f>
        <v>16</v>
      </c>
      <c r="D14">
        <v>1</v>
      </c>
      <c r="G14" s="1"/>
      <c r="H14" s="2"/>
      <c r="M14" s="1"/>
      <c r="N14" s="2"/>
      <c r="T14" s="2"/>
      <c r="Z14" s="2"/>
      <c r="AF14" s="2"/>
    </row>
    <row r="15" spans="1:32" x14ac:dyDescent="0.3">
      <c r="A15" s="1">
        <f>A7-430-(A7-1677)</f>
        <v>1247</v>
      </c>
      <c r="B15" s="2">
        <f t="shared" si="0"/>
        <v>8.8852120463545514</v>
      </c>
      <c r="C15">
        <f>'Collagen H'!C15</f>
        <v>16</v>
      </c>
      <c r="D15">
        <v>1</v>
      </c>
      <c r="G15" s="1"/>
      <c r="H15" s="2"/>
      <c r="M15" s="1"/>
      <c r="N15" s="2"/>
      <c r="T15" s="2"/>
      <c r="Z15" s="2"/>
      <c r="AF15" s="2"/>
    </row>
    <row r="16" spans="1:32" x14ac:dyDescent="0.3">
      <c r="A16" s="1">
        <f>A8-449-(A8-1685)</f>
        <v>1236</v>
      </c>
      <c r="B16" s="2">
        <f t="shared" si="0"/>
        <v>0</v>
      </c>
      <c r="C16">
        <f>'Collagen H'!C16</f>
        <v>16</v>
      </c>
      <c r="D16">
        <v>1</v>
      </c>
      <c r="G16" s="1"/>
      <c r="H16" s="2"/>
      <c r="M16" s="1"/>
      <c r="N16" s="2"/>
      <c r="T16" s="2"/>
      <c r="Z16" s="2"/>
      <c r="AF16" s="2"/>
    </row>
    <row r="17" spans="1:34" x14ac:dyDescent="0.3">
      <c r="A17" s="1">
        <f>A9-465-(A9-1693)</f>
        <v>1228</v>
      </c>
      <c r="B17" s="2">
        <f t="shared" si="0"/>
        <v>2.2213030115886379</v>
      </c>
      <c r="C17">
        <f>'Collagen H'!C17</f>
        <v>16</v>
      </c>
      <c r="D17">
        <v>1</v>
      </c>
      <c r="G17" s="1"/>
      <c r="H17" s="2"/>
      <c r="M17" s="1"/>
      <c r="N17" s="2"/>
      <c r="T17" s="2"/>
      <c r="Z17" s="2"/>
      <c r="AF17" s="2"/>
    </row>
    <row r="18" spans="1:34" x14ac:dyDescent="0.3">
      <c r="A18" s="1">
        <f>A10-485-(A10-1703)</f>
        <v>1218</v>
      </c>
      <c r="B18" s="2">
        <f t="shared" si="0"/>
        <v>0</v>
      </c>
      <c r="C18">
        <f>'Collagen H'!C18</f>
        <v>16</v>
      </c>
      <c r="D18">
        <v>1</v>
      </c>
      <c r="G18" s="1"/>
      <c r="H18" s="2"/>
      <c r="M18" s="1"/>
      <c r="N18" s="2"/>
      <c r="T18" s="2"/>
      <c r="Z18" s="2"/>
      <c r="AF18" s="2"/>
    </row>
    <row r="19" spans="1:34" x14ac:dyDescent="0.3">
      <c r="A19">
        <f>A3-711</f>
        <v>928</v>
      </c>
      <c r="B19" s="1">
        <f>B3*0.35</f>
        <v>0</v>
      </c>
      <c r="C19">
        <f>'Collagen H'!C19</f>
        <v>12</v>
      </c>
      <c r="D19" s="1">
        <v>1</v>
      </c>
      <c r="F19" s="1"/>
      <c r="G19" s="1"/>
      <c r="H19" s="1"/>
      <c r="J19" s="1"/>
      <c r="L19" s="1"/>
      <c r="M19" s="1"/>
      <c r="N19" s="1"/>
      <c r="P19" s="1"/>
      <c r="T19" s="1"/>
      <c r="V19" s="1"/>
      <c r="Z19" s="1"/>
      <c r="AB19" s="1"/>
      <c r="AF19" s="1"/>
      <c r="AH19" s="1"/>
    </row>
    <row r="20" spans="1:34" x14ac:dyDescent="0.3">
      <c r="A20">
        <f>A4-708</f>
        <v>939</v>
      </c>
      <c r="B20" s="1">
        <f t="shared" ref="B20:B26" si="1">B4*0.35</f>
        <v>1.413556461920042</v>
      </c>
      <c r="C20">
        <f>'Collagen H'!C20</f>
        <v>12</v>
      </c>
      <c r="D20" s="1">
        <v>1</v>
      </c>
      <c r="G20" s="1"/>
      <c r="H20" s="1"/>
      <c r="J20" s="1"/>
      <c r="M20" s="1"/>
      <c r="N20" s="1"/>
      <c r="P20" s="1"/>
      <c r="T20" s="1"/>
      <c r="V20" s="1"/>
      <c r="Z20" s="1"/>
      <c r="AB20" s="1"/>
      <c r="AF20" s="1"/>
      <c r="AH20" s="1"/>
    </row>
    <row r="21" spans="1:34" x14ac:dyDescent="0.3">
      <c r="A21">
        <f>A5-716</f>
        <v>940.59999999999991</v>
      </c>
      <c r="B21" s="1">
        <f t="shared" si="1"/>
        <v>0</v>
      </c>
      <c r="C21">
        <f>'Collagen H'!C21</f>
        <v>12</v>
      </c>
      <c r="D21" s="1">
        <v>1</v>
      </c>
      <c r="G21" s="1"/>
      <c r="H21" s="1"/>
      <c r="J21" s="1"/>
      <c r="M21" s="1"/>
      <c r="N21" s="1"/>
      <c r="P21" s="1"/>
      <c r="T21" s="1"/>
      <c r="V21" s="1"/>
      <c r="Z21" s="1"/>
      <c r="AB21" s="1"/>
      <c r="AF21" s="1"/>
      <c r="AH21" s="1"/>
    </row>
    <row r="22" spans="1:34" x14ac:dyDescent="0.3">
      <c r="A22">
        <f>A6-720</f>
        <v>947</v>
      </c>
      <c r="B22" s="1">
        <f t="shared" si="1"/>
        <v>5.6542258476801681</v>
      </c>
      <c r="C22">
        <f>'Collagen H'!C22</f>
        <v>12</v>
      </c>
      <c r="D22" s="1">
        <v>1</v>
      </c>
      <c r="G22" s="1"/>
      <c r="H22" s="1"/>
      <c r="J22" s="1"/>
      <c r="M22" s="1"/>
      <c r="N22" s="1"/>
      <c r="P22" s="1"/>
      <c r="T22" s="1"/>
      <c r="V22" s="1"/>
      <c r="Z22" s="1"/>
      <c r="AB22" s="1"/>
      <c r="AF22" s="1"/>
      <c r="AH22" s="1"/>
    </row>
    <row r="23" spans="1:34" x14ac:dyDescent="0.3">
      <c r="A23">
        <f>A7-705</f>
        <v>970</v>
      </c>
      <c r="B23" s="1">
        <f t="shared" si="1"/>
        <v>5.6542258476801681</v>
      </c>
      <c r="C23">
        <f>'Collagen H'!C23</f>
        <v>12</v>
      </c>
      <c r="D23" s="1">
        <v>1</v>
      </c>
      <c r="H23" s="1"/>
      <c r="J23" s="1"/>
      <c r="N23" s="1"/>
      <c r="P23" s="1"/>
      <c r="T23" s="1"/>
      <c r="V23" s="1"/>
      <c r="Z23" s="1"/>
      <c r="AB23" s="1"/>
      <c r="AF23" s="1"/>
      <c r="AH23" s="1"/>
    </row>
    <row r="24" spans="1:34" x14ac:dyDescent="0.3">
      <c r="A24">
        <f>A8-703</f>
        <v>978.52</v>
      </c>
      <c r="B24" s="1">
        <f t="shared" si="1"/>
        <v>0</v>
      </c>
      <c r="C24">
        <f>'Collagen H'!C24</f>
        <v>12</v>
      </c>
      <c r="D24" s="1">
        <v>1</v>
      </c>
      <c r="G24" s="1"/>
      <c r="H24" s="1"/>
      <c r="J24" s="1"/>
      <c r="M24" s="1"/>
      <c r="N24" s="1"/>
      <c r="P24" s="1"/>
      <c r="T24" s="1"/>
      <c r="V24" s="1"/>
      <c r="Z24" s="1"/>
      <c r="AB24" s="1"/>
      <c r="AF24" s="1"/>
      <c r="AH24" s="1"/>
    </row>
    <row r="25" spans="1:34" x14ac:dyDescent="0.3">
      <c r="A25">
        <f>A9-697</f>
        <v>995.22</v>
      </c>
      <c r="B25" s="1">
        <f t="shared" si="1"/>
        <v>1.413556461920042</v>
      </c>
      <c r="C25">
        <f>'Collagen H'!C25</f>
        <v>12</v>
      </c>
      <c r="D25" s="1">
        <v>1</v>
      </c>
      <c r="G25" s="1"/>
      <c r="H25" s="1"/>
      <c r="J25" s="1"/>
      <c r="M25" s="1"/>
      <c r="N25" s="1"/>
      <c r="P25" s="1"/>
      <c r="T25" s="1"/>
      <c r="V25" s="1"/>
      <c r="Z25" s="1"/>
      <c r="AB25" s="1"/>
      <c r="AF25" s="1"/>
      <c r="AH25" s="1"/>
    </row>
    <row r="26" spans="1:34" x14ac:dyDescent="0.3">
      <c r="A26">
        <f>A10-696</f>
        <v>1007</v>
      </c>
      <c r="B26" s="1">
        <f t="shared" si="1"/>
        <v>0</v>
      </c>
      <c r="C26">
        <f>'Collagen H'!C26</f>
        <v>12</v>
      </c>
      <c r="D26" s="1">
        <v>1</v>
      </c>
      <c r="G26" s="1"/>
      <c r="H26" s="1"/>
      <c r="J26" s="1"/>
      <c r="M26" s="1"/>
      <c r="N26" s="1"/>
      <c r="P26" s="1"/>
      <c r="T26" s="1"/>
      <c r="V26" s="1"/>
      <c r="Z26" s="1"/>
      <c r="AB26" s="1"/>
      <c r="AF26" s="1"/>
      <c r="AH26" s="1"/>
    </row>
    <row r="27" spans="1:34" x14ac:dyDescent="0.3">
      <c r="A27">
        <v>535</v>
      </c>
      <c r="B27">
        <f>B3/15</f>
        <v>0</v>
      </c>
      <c r="C27">
        <f>'Collagen H'!C27</f>
        <v>12</v>
      </c>
      <c r="D27" s="1">
        <v>1</v>
      </c>
      <c r="G27" s="1"/>
      <c r="J27" s="1"/>
      <c r="M27" s="1"/>
      <c r="P27" s="1"/>
      <c r="V27" s="1"/>
      <c r="AB27" s="1"/>
      <c r="AH27" s="1"/>
    </row>
    <row r="28" spans="1:34" x14ac:dyDescent="0.3">
      <c r="A28">
        <v>544</v>
      </c>
      <c r="B28">
        <f t="shared" ref="B28:B34" si="2">B4/15</f>
        <v>0.26924884988953185</v>
      </c>
      <c r="C28">
        <f>'Collagen H'!C28</f>
        <v>12</v>
      </c>
      <c r="D28" s="1">
        <v>1</v>
      </c>
      <c r="J28" s="1"/>
      <c r="P28" s="1"/>
      <c r="V28" s="1"/>
      <c r="AB28" s="1"/>
      <c r="AH28" s="1"/>
    </row>
    <row r="29" spans="1:34" x14ac:dyDescent="0.3">
      <c r="A29">
        <v>565</v>
      </c>
      <c r="B29">
        <f t="shared" si="2"/>
        <v>0</v>
      </c>
      <c r="C29">
        <f>'Collagen H'!C29</f>
        <v>12</v>
      </c>
      <c r="D29" s="1">
        <v>1</v>
      </c>
      <c r="G29" s="1"/>
      <c r="J29" s="1"/>
      <c r="M29" s="1"/>
      <c r="P29" s="1"/>
      <c r="V29" s="1"/>
      <c r="AB29" s="1"/>
      <c r="AH29" s="1"/>
    </row>
    <row r="30" spans="1:34" x14ac:dyDescent="0.3">
      <c r="A30">
        <v>572</v>
      </c>
      <c r="B30">
        <f t="shared" si="2"/>
        <v>1.0769953995581274</v>
      </c>
      <c r="C30">
        <f>'Collagen H'!C30</f>
        <v>12</v>
      </c>
      <c r="D30" s="1">
        <v>1</v>
      </c>
      <c r="J30" s="1"/>
      <c r="P30" s="1"/>
      <c r="V30" s="1"/>
      <c r="AB30" s="1"/>
      <c r="AH30" s="1"/>
    </row>
    <row r="31" spans="1:34" x14ac:dyDescent="0.3">
      <c r="A31">
        <v>585</v>
      </c>
      <c r="B31">
        <f t="shared" si="2"/>
        <v>1.0769953995581274</v>
      </c>
      <c r="C31">
        <f>'Collagen H'!C31</f>
        <v>12</v>
      </c>
      <c r="D31" s="1">
        <v>1</v>
      </c>
      <c r="J31" s="1"/>
      <c r="P31" s="1"/>
      <c r="V31" s="1"/>
      <c r="AB31" s="1"/>
      <c r="AH31" s="1"/>
    </row>
    <row r="32" spans="1:34" x14ac:dyDescent="0.3">
      <c r="A32">
        <v>597</v>
      </c>
      <c r="B32">
        <f t="shared" si="2"/>
        <v>0</v>
      </c>
      <c r="C32">
        <f>'Collagen H'!C32</f>
        <v>12</v>
      </c>
      <c r="D32" s="1">
        <v>1</v>
      </c>
      <c r="J32" s="1"/>
      <c r="P32" s="1"/>
      <c r="V32" s="1"/>
      <c r="AB32" s="1"/>
      <c r="AH32" s="1"/>
    </row>
    <row r="33" spans="1:34" x14ac:dyDescent="0.3">
      <c r="A33">
        <v>612</v>
      </c>
      <c r="B33">
        <f t="shared" si="2"/>
        <v>0.26924884988953185</v>
      </c>
      <c r="C33">
        <f>'Collagen H'!C33</f>
        <v>12</v>
      </c>
      <c r="D33" s="1">
        <v>1</v>
      </c>
      <c r="J33" s="1"/>
      <c r="P33" s="1"/>
      <c r="V33" s="1"/>
      <c r="AB33" s="1"/>
      <c r="AH33" s="1"/>
    </row>
    <row r="34" spans="1:34" x14ac:dyDescent="0.3">
      <c r="A34">
        <v>618</v>
      </c>
      <c r="B34">
        <f t="shared" si="2"/>
        <v>0</v>
      </c>
      <c r="C34">
        <f>'Collagen H'!C34</f>
        <v>12</v>
      </c>
      <c r="D34" s="1">
        <v>1</v>
      </c>
      <c r="J34" s="1"/>
      <c r="P34" s="1"/>
      <c r="V34" s="1"/>
      <c r="AB34" s="1"/>
      <c r="AH34" s="1"/>
    </row>
    <row r="35" spans="1:34" x14ac:dyDescent="0.3">
      <c r="A35">
        <f>'Collagen H'!A35</f>
        <v>1440</v>
      </c>
      <c r="B35">
        <v>3.1947007091384871</v>
      </c>
      <c r="C35">
        <f>'Collagen H'!C35</f>
        <v>25</v>
      </c>
      <c r="D35">
        <f>'Collagen H'!D35</f>
        <v>0.8</v>
      </c>
      <c r="H35" s="1"/>
      <c r="J35" s="1"/>
      <c r="P35" s="1"/>
      <c r="V35" s="1"/>
      <c r="AB35" s="1"/>
      <c r="AH35" s="1"/>
    </row>
    <row r="36" spans="1:34" x14ac:dyDescent="0.3">
      <c r="A36">
        <f>'Collagen H'!A36</f>
        <v>1456</v>
      </c>
      <c r="B36">
        <v>8.4340098721256069</v>
      </c>
      <c r="C36">
        <f>'Collagen H'!C36</f>
        <v>22</v>
      </c>
      <c r="D36">
        <f>'Collagen H'!D36</f>
        <v>0.8</v>
      </c>
      <c r="H36" s="1"/>
      <c r="J36" s="1"/>
      <c r="P36" s="1"/>
      <c r="V36" s="1"/>
      <c r="AB36" s="1"/>
      <c r="AH36" s="1"/>
    </row>
    <row r="37" spans="1:34" x14ac:dyDescent="0.3">
      <c r="A37">
        <f>'Collagen H'!A37</f>
        <v>1472</v>
      </c>
      <c r="B37">
        <v>4.7707530589801417</v>
      </c>
      <c r="C37">
        <f>'Collagen H'!C37</f>
        <v>25</v>
      </c>
      <c r="D37">
        <f>'Collagen H'!D37</f>
        <v>0.8</v>
      </c>
      <c r="F37" s="2"/>
      <c r="G37" s="1"/>
      <c r="H37" s="1"/>
      <c r="I37" s="1"/>
      <c r="J37" s="1"/>
      <c r="M37" s="1"/>
      <c r="N37" s="2"/>
      <c r="O37" s="1"/>
      <c r="P37" s="1"/>
      <c r="S37" s="1"/>
      <c r="T37" s="2"/>
      <c r="U37" s="1"/>
      <c r="V37" s="1"/>
      <c r="Y37" s="1"/>
      <c r="Z37" s="2"/>
      <c r="AA37" s="1"/>
      <c r="AB37" s="1"/>
      <c r="AE37" s="1"/>
      <c r="AF37" s="2"/>
      <c r="AG37" s="1"/>
      <c r="AH37" s="1"/>
    </row>
    <row r="38" spans="1:34" x14ac:dyDescent="0.3">
      <c r="A38">
        <f>'Collagen H'!A38</f>
        <v>1295</v>
      </c>
      <c r="B38">
        <v>1.4908603309312942</v>
      </c>
      <c r="C38">
        <f>'Collagen H'!C38</f>
        <v>21</v>
      </c>
      <c r="D38">
        <f>'Collagen H'!D38</f>
        <v>0.5</v>
      </c>
      <c r="G38" s="1"/>
      <c r="H38" s="1"/>
      <c r="I38" s="1"/>
      <c r="J38" s="1"/>
      <c r="N38" s="1"/>
      <c r="O38" s="1"/>
      <c r="P38" s="1"/>
      <c r="U38" s="1"/>
      <c r="V38" s="1"/>
      <c r="AA38" s="1"/>
      <c r="AB38" s="1"/>
      <c r="AG38" s="1"/>
      <c r="AH38" s="1"/>
    </row>
    <row r="39" spans="1:34" x14ac:dyDescent="0.3">
      <c r="A39">
        <f>'Collagen H'!A39</f>
        <v>1048</v>
      </c>
      <c r="B39">
        <f>'Collagen H'!B39*1.02</f>
        <v>0.21956091021499519</v>
      </c>
      <c r="C39">
        <f>'Collagen H'!C39</f>
        <v>12</v>
      </c>
      <c r="D39">
        <f>'Collagen H'!D39</f>
        <v>0.9</v>
      </c>
    </row>
    <row r="40" spans="1:34" x14ac:dyDescent="0.3">
      <c r="A40">
        <f>'Collagen H'!A40</f>
        <v>1065</v>
      </c>
      <c r="B40">
        <f>'Collagen H'!B40*0.97</f>
        <v>0.83519248199429541</v>
      </c>
      <c r="C40">
        <f>'Collagen H'!C40</f>
        <v>16</v>
      </c>
      <c r="D40">
        <f>'Collagen H'!D40</f>
        <v>0.7</v>
      </c>
    </row>
    <row r="41" spans="1:34" x14ac:dyDescent="0.3">
      <c r="A41">
        <f>'Collagen H'!A41</f>
        <v>1085</v>
      </c>
      <c r="B41">
        <f>'Collagen H'!B41*1.01</f>
        <v>1.0870417613585546</v>
      </c>
      <c r="C41">
        <f>'Collagen H'!C41</f>
        <v>25</v>
      </c>
      <c r="D41">
        <f>'Collagen H'!D41</f>
        <v>1</v>
      </c>
    </row>
    <row r="42" spans="1:34" x14ac:dyDescent="0.3">
      <c r="A42">
        <f>'Collagen H'!A42</f>
        <v>1100</v>
      </c>
      <c r="B42">
        <f>'Collagen H'!B42*0.95</f>
        <v>1.4314510322840373</v>
      </c>
      <c r="C42">
        <f>'Collagen H'!C42</f>
        <v>22</v>
      </c>
      <c r="D42">
        <f>'Collagen H'!D42</f>
        <v>0.9</v>
      </c>
    </row>
    <row r="43" spans="1:34" x14ac:dyDescent="0.3">
      <c r="A43">
        <f>'Collagen H'!A43</f>
        <v>1125</v>
      </c>
      <c r="B43">
        <f>'Collagen H'!B43*0.97</f>
        <v>0.83519248199429541</v>
      </c>
      <c r="C43">
        <f>'Collagen H'!C43</f>
        <v>10</v>
      </c>
      <c r="D43">
        <f>'Collagen H'!D43</f>
        <v>0.5</v>
      </c>
    </row>
    <row r="44" spans="1:34" x14ac:dyDescent="0.3">
      <c r="A44">
        <f>'Collagen H'!A44</f>
        <v>960</v>
      </c>
      <c r="B44">
        <f>'Collagen H'!B44*0.97</f>
        <v>1.35718778324073</v>
      </c>
      <c r="C44">
        <f>'Collagen H'!C44</f>
        <v>15</v>
      </c>
      <c r="D44">
        <f>'Collagen H'!D44</f>
        <v>0.8</v>
      </c>
    </row>
  </sheetData>
  <pageMargins left="0.7" right="0.7" top="0.75" bottom="0.75" header="0.3" footer="0.3"/>
  <legacy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8A55-160F-4BE1-B4E1-6B922436D8B2}">
  <dimension ref="A1:E25"/>
  <sheetViews>
    <sheetView workbookViewId="0">
      <selection activeCell="I21" sqref="I21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5" x14ac:dyDescent="0.3">
      <c r="A2">
        <v>498.19499999999999</v>
      </c>
      <c r="B2">
        <v>1.1291705118344633</v>
      </c>
      <c r="C2">
        <v>16.186699999999998</v>
      </c>
      <c r="D2">
        <v>0.78685799999999995</v>
      </c>
      <c r="E2">
        <f>8*'CML D'!F2</f>
        <v>8</v>
      </c>
    </row>
    <row r="3" spans="1:5" x14ac:dyDescent="0.3">
      <c r="A3">
        <v>507.56799999999998</v>
      </c>
      <c r="B3">
        <v>0.87508311285641294</v>
      </c>
      <c r="C3">
        <v>8.8309999999999995</v>
      </c>
      <c r="D3">
        <v>1</v>
      </c>
    </row>
    <row r="4" spans="1:5" x14ac:dyDescent="0.3">
      <c r="A4">
        <v>519.30700000000002</v>
      </c>
      <c r="B4">
        <v>2.0223337166333666</v>
      </c>
      <c r="C4">
        <v>17.697800000000001</v>
      </c>
      <c r="D4">
        <v>0.99425300000000005</v>
      </c>
    </row>
    <row r="5" spans="1:5" x14ac:dyDescent="0.3">
      <c r="A5">
        <v>538.51499999999999</v>
      </c>
      <c r="B5">
        <v>1.98763459835153</v>
      </c>
      <c r="C5">
        <v>22.708200000000001</v>
      </c>
      <c r="D5">
        <v>0.85507200000000005</v>
      </c>
    </row>
    <row r="6" spans="1:5" x14ac:dyDescent="0.3">
      <c r="A6">
        <v>584.77200000000005</v>
      </c>
      <c r="B6">
        <v>2.620128470201216</v>
      </c>
      <c r="C6">
        <v>13.5009</v>
      </c>
      <c r="D6">
        <v>0.815446</v>
      </c>
    </row>
    <row r="7" spans="1:5" x14ac:dyDescent="0.3">
      <c r="A7">
        <v>600.67899999999997</v>
      </c>
      <c r="B7">
        <v>0.66399482698718071</v>
      </c>
      <c r="C7">
        <v>22.428000000000001</v>
      </c>
      <c r="D7">
        <v>1</v>
      </c>
    </row>
    <row r="8" spans="1:5" x14ac:dyDescent="0.3">
      <c r="A8">
        <v>728.28700000000003</v>
      </c>
      <c r="B8">
        <v>0.21310760227123243</v>
      </c>
      <c r="C8">
        <v>5.6513400000000003</v>
      </c>
      <c r="D8">
        <v>1</v>
      </c>
    </row>
    <row r="9" spans="1:5" x14ac:dyDescent="0.3">
      <c r="A9">
        <v>812.86900000000003</v>
      </c>
      <c r="B9">
        <v>1.7303966279425957</v>
      </c>
      <c r="C9">
        <v>38.089100000000002</v>
      </c>
      <c r="D9">
        <v>0</v>
      </c>
    </row>
    <row r="10" spans="1:5" x14ac:dyDescent="0.3">
      <c r="A10">
        <v>858.49099999999999</v>
      </c>
      <c r="B10">
        <v>3.0957362586383743</v>
      </c>
      <c r="C10">
        <v>21.585899999999999</v>
      </c>
      <c r="D10">
        <v>1</v>
      </c>
    </row>
    <row r="11" spans="1:5" x14ac:dyDescent="0.3">
      <c r="A11">
        <v>880.726</v>
      </c>
      <c r="B11">
        <v>6.8710060387077911</v>
      </c>
      <c r="C11">
        <v>20.4999</v>
      </c>
      <c r="D11">
        <v>1</v>
      </c>
    </row>
    <row r="12" spans="1:5" x14ac:dyDescent="0.3">
      <c r="A12">
        <v>988.41099999999994</v>
      </c>
      <c r="B12">
        <v>16.845277345122927</v>
      </c>
      <c r="C12">
        <v>17.721299999999999</v>
      </c>
      <c r="D12">
        <v>0.46827099999999999</v>
      </c>
    </row>
    <row r="13" spans="1:5" x14ac:dyDescent="0.3">
      <c r="A13">
        <v>1005.95</v>
      </c>
      <c r="B13">
        <v>2.7380369402920808</v>
      </c>
      <c r="C13">
        <v>18.2681</v>
      </c>
      <c r="D13">
        <v>1</v>
      </c>
    </row>
    <row r="14" spans="1:5" x14ac:dyDescent="0.3">
      <c r="A14">
        <v>1035.26</v>
      </c>
      <c r="B14">
        <v>0.88290719054881994</v>
      </c>
      <c r="C14">
        <v>19.975999999999999</v>
      </c>
      <c r="D14">
        <v>1</v>
      </c>
    </row>
    <row r="15" spans="1:5" x14ac:dyDescent="0.3">
      <c r="A15">
        <v>1057.82</v>
      </c>
      <c r="B15">
        <v>3.2466828962114103</v>
      </c>
      <c r="C15">
        <v>15.797599999999999</v>
      </c>
      <c r="D15">
        <v>0.82403599999999999</v>
      </c>
    </row>
    <row r="16" spans="1:5" x14ac:dyDescent="0.3">
      <c r="A16">
        <v>1080.76</v>
      </c>
      <c r="B16">
        <v>3.6505318990974058</v>
      </c>
      <c r="C16">
        <v>18.216999999999999</v>
      </c>
      <c r="D16">
        <v>0.26265300000000003</v>
      </c>
    </row>
    <row r="17" spans="1:4" x14ac:dyDescent="0.3">
      <c r="A17">
        <v>1120.1300000000001</v>
      </c>
      <c r="B17">
        <v>1.5470971435611762</v>
      </c>
      <c r="C17">
        <v>25.519200000000001</v>
      </c>
      <c r="D17">
        <v>1</v>
      </c>
    </row>
    <row r="18" spans="1:4" x14ac:dyDescent="0.3">
      <c r="A18">
        <v>1135.53</v>
      </c>
      <c r="B18">
        <v>1.3397876397404667</v>
      </c>
      <c r="C18">
        <v>12.247999999999999</v>
      </c>
      <c r="D18">
        <v>0.45613999999999999</v>
      </c>
    </row>
    <row r="19" spans="1:4" x14ac:dyDescent="0.3">
      <c r="A19">
        <v>1156.45</v>
      </c>
      <c r="B19">
        <v>0.34475627595440167</v>
      </c>
      <c r="C19">
        <v>19.932300000000001</v>
      </c>
      <c r="D19">
        <v>1</v>
      </c>
    </row>
    <row r="20" spans="1:4" x14ac:dyDescent="0.3">
      <c r="A20">
        <v>1444.78</v>
      </c>
      <c r="B20">
        <v>1.6582761453691561</v>
      </c>
      <c r="C20">
        <v>23.266100000000002</v>
      </c>
      <c r="D20">
        <v>5.5954499999999997E-2</v>
      </c>
    </row>
    <row r="21" spans="1:4" x14ac:dyDescent="0.3">
      <c r="A21">
        <v>1456.6</v>
      </c>
      <c r="B21">
        <v>0.84228766311287517</v>
      </c>
      <c r="C21">
        <v>13.533300000000001</v>
      </c>
      <c r="D21">
        <v>0.50868500000000005</v>
      </c>
    </row>
    <row r="22" spans="1:4" x14ac:dyDescent="0.3">
      <c r="A22">
        <v>1470.94</v>
      </c>
      <c r="B22">
        <v>0.38624577991234887</v>
      </c>
      <c r="C22">
        <v>18.972300000000001</v>
      </c>
      <c r="D22">
        <v>0</v>
      </c>
    </row>
    <row r="23" spans="1:4" x14ac:dyDescent="0.3">
      <c r="A23">
        <v>1640.92</v>
      </c>
      <c r="B23">
        <v>0.27721268846416619</v>
      </c>
      <c r="C23">
        <v>38.004300000000001</v>
      </c>
      <c r="D23">
        <v>0.14280399999999999</v>
      </c>
    </row>
    <row r="24" spans="1:4" x14ac:dyDescent="0.3">
      <c r="A24">
        <v>1654.46</v>
      </c>
      <c r="B24">
        <v>0.33998901401736759</v>
      </c>
      <c r="C24">
        <v>13.200699999999999</v>
      </c>
      <c r="D24">
        <v>1</v>
      </c>
    </row>
    <row r="25" spans="1:4" x14ac:dyDescent="0.3">
      <c r="A25">
        <v>1744.63</v>
      </c>
      <c r="B25">
        <v>0.48940462616847702</v>
      </c>
      <c r="C25">
        <v>33.607500000000002</v>
      </c>
      <c r="D25">
        <v>1</v>
      </c>
    </row>
  </sheetData>
  <sortState xmlns:xlrd2="http://schemas.microsoft.com/office/spreadsheetml/2017/richdata2" ref="A2:D25">
    <sortCondition ref="A2:A2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814C-9771-4D92-8C4D-317A954F4D96}">
  <dimension ref="A1:AH44"/>
  <sheetViews>
    <sheetView workbookViewId="0">
      <selection activeCell="C2" sqref="C2:C34"/>
    </sheetView>
  </sheetViews>
  <sheetFormatPr defaultRowHeight="14.4" x14ac:dyDescent="0.3"/>
  <cols>
    <col min="5" max="5" width="18" bestFit="1" customWidth="1"/>
    <col min="6" max="6" width="13" bestFit="1" customWidth="1"/>
    <col min="7" max="7" width="12.21875" bestFit="1" customWidth="1"/>
    <col min="12" max="12" width="13" bestFit="1" customWidth="1"/>
    <col min="13" max="13" width="12.21875" bestFit="1" customWidth="1"/>
  </cols>
  <sheetData>
    <row r="1" spans="1:32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32" x14ac:dyDescent="0.3">
      <c r="A2">
        <v>1630</v>
      </c>
      <c r="B2">
        <v>0</v>
      </c>
      <c r="C2">
        <f>'Collagen H'!C2</f>
        <v>32</v>
      </c>
      <c r="D2">
        <v>1</v>
      </c>
      <c r="E2">
        <v>1</v>
      </c>
    </row>
    <row r="3" spans="1:32" x14ac:dyDescent="0.3">
      <c r="A3">
        <v>1639</v>
      </c>
      <c r="B3">
        <v>0.77834397321524107</v>
      </c>
      <c r="C3">
        <f>'Collagen H'!C3</f>
        <v>18</v>
      </c>
      <c r="D3">
        <v>1</v>
      </c>
      <c r="G3" s="1"/>
      <c r="M3" s="1"/>
    </row>
    <row r="4" spans="1:32" x14ac:dyDescent="0.3">
      <c r="A4">
        <v>1647</v>
      </c>
      <c r="B4">
        <v>4.6700638392914469</v>
      </c>
      <c r="C4">
        <f>'Collagen H'!C4</f>
        <v>18</v>
      </c>
      <c r="D4">
        <v>1</v>
      </c>
      <c r="G4" s="1"/>
      <c r="M4" s="1"/>
    </row>
    <row r="5" spans="1:32" x14ac:dyDescent="0.3">
      <c r="A5">
        <v>1656.1</v>
      </c>
      <c r="B5">
        <v>0.38917198660762053</v>
      </c>
      <c r="C5">
        <f>'Collagen H'!C5</f>
        <v>18</v>
      </c>
      <c r="D5">
        <v>1</v>
      </c>
      <c r="G5" s="1"/>
      <c r="M5" s="1"/>
    </row>
    <row r="6" spans="1:32" x14ac:dyDescent="0.3">
      <c r="A6">
        <v>1666</v>
      </c>
      <c r="B6">
        <v>13.621019531266718</v>
      </c>
      <c r="C6">
        <f>'Collagen H'!C6</f>
        <v>18</v>
      </c>
      <c r="D6">
        <v>1</v>
      </c>
      <c r="G6" s="1"/>
      <c r="M6" s="1"/>
    </row>
    <row r="7" spans="1:32" x14ac:dyDescent="0.3">
      <c r="A7">
        <v>1675</v>
      </c>
      <c r="B7">
        <v>14.010191517874341</v>
      </c>
      <c r="C7">
        <f>'Collagen H'!C7</f>
        <v>18</v>
      </c>
      <c r="D7">
        <v>1</v>
      </c>
      <c r="G7" s="1"/>
      <c r="M7" s="1"/>
    </row>
    <row r="8" spans="1:32" x14ac:dyDescent="0.3">
      <c r="A8">
        <v>1681.2</v>
      </c>
      <c r="B8">
        <v>0.77834397321524107</v>
      </c>
      <c r="C8">
        <f>'Collagen H'!C8</f>
        <v>18</v>
      </c>
      <c r="D8">
        <v>1</v>
      </c>
      <c r="G8" s="1"/>
      <c r="M8" s="1"/>
    </row>
    <row r="9" spans="1:32" x14ac:dyDescent="0.3">
      <c r="A9">
        <v>1691.22</v>
      </c>
      <c r="B9">
        <v>4.2808918526838253</v>
      </c>
      <c r="C9">
        <f>'Collagen H'!C9</f>
        <v>18</v>
      </c>
      <c r="D9">
        <v>1</v>
      </c>
      <c r="G9" s="1"/>
      <c r="M9" s="1"/>
    </row>
    <row r="10" spans="1:32" x14ac:dyDescent="0.3">
      <c r="A10">
        <v>1700</v>
      </c>
      <c r="B10">
        <v>0.38917198660762053</v>
      </c>
      <c r="C10">
        <f>'Collagen H'!C10</f>
        <v>18</v>
      </c>
      <c r="D10">
        <v>1</v>
      </c>
      <c r="G10" s="1"/>
      <c r="M10" s="1"/>
    </row>
    <row r="11" spans="1:32" x14ac:dyDescent="0.3">
      <c r="A11" s="1">
        <f>A3-328-(A3-1634)</f>
        <v>1306</v>
      </c>
      <c r="B11" s="2">
        <f>B3*0.55</f>
        <v>0.42808918526838263</v>
      </c>
      <c r="C11">
        <f>'Collagen H'!C11</f>
        <v>16</v>
      </c>
      <c r="D11">
        <v>1</v>
      </c>
      <c r="G11" s="1"/>
      <c r="H11" s="2"/>
      <c r="M11" s="1"/>
      <c r="N11" s="2"/>
      <c r="T11" s="2"/>
      <c r="Z11" s="2"/>
      <c r="AF11" s="2"/>
    </row>
    <row r="12" spans="1:32" x14ac:dyDescent="0.3">
      <c r="A12" s="1">
        <f>A4-358-(A4-1644)</f>
        <v>1286</v>
      </c>
      <c r="B12" s="2">
        <f t="shared" ref="B12:B18" si="0">B4*0.55</f>
        <v>2.5685351116102959</v>
      </c>
      <c r="C12">
        <f>'Collagen H'!C12</f>
        <v>16</v>
      </c>
      <c r="D12">
        <v>1</v>
      </c>
      <c r="G12" s="1"/>
      <c r="H12" s="2"/>
      <c r="M12" s="1"/>
      <c r="N12" s="2"/>
      <c r="T12" s="2"/>
      <c r="Z12" s="2"/>
      <c r="AF12" s="2"/>
    </row>
    <row r="13" spans="1:32" x14ac:dyDescent="0.3">
      <c r="A13" s="1">
        <f>A5-388-(A5-1657)</f>
        <v>1269</v>
      </c>
      <c r="B13" s="2">
        <f t="shared" si="0"/>
        <v>0.21404459263419132</v>
      </c>
      <c r="C13">
        <f>'Collagen H'!C13</f>
        <v>16</v>
      </c>
      <c r="D13">
        <v>1</v>
      </c>
      <c r="G13" s="1"/>
      <c r="H13" s="2"/>
      <c r="M13" s="1"/>
      <c r="N13" s="2"/>
      <c r="T13" s="2"/>
      <c r="Z13" s="2"/>
      <c r="AF13" s="2"/>
    </row>
    <row r="14" spans="1:32" x14ac:dyDescent="0.3">
      <c r="A14" s="1">
        <f>A6-410-(A6-1668)</f>
        <v>1258</v>
      </c>
      <c r="B14" s="2">
        <f t="shared" si="0"/>
        <v>7.4915607421966959</v>
      </c>
      <c r="C14">
        <f>'Collagen H'!C14</f>
        <v>16</v>
      </c>
      <c r="D14">
        <v>1</v>
      </c>
      <c r="G14" s="1"/>
      <c r="H14" s="2"/>
      <c r="M14" s="1"/>
      <c r="N14" s="2"/>
      <c r="T14" s="2"/>
      <c r="Z14" s="2"/>
      <c r="AF14" s="2"/>
    </row>
    <row r="15" spans="1:32" x14ac:dyDescent="0.3">
      <c r="A15" s="1">
        <f>A7-430-(A7-1677)</f>
        <v>1247</v>
      </c>
      <c r="B15" s="2">
        <f t="shared" si="0"/>
        <v>7.7056053348308886</v>
      </c>
      <c r="C15">
        <f>'Collagen H'!C15</f>
        <v>16</v>
      </c>
      <c r="D15">
        <v>1</v>
      </c>
      <c r="G15" s="1"/>
      <c r="H15" s="2"/>
      <c r="M15" s="1"/>
      <c r="N15" s="2"/>
      <c r="T15" s="2"/>
      <c r="Z15" s="2"/>
      <c r="AF15" s="2"/>
    </row>
    <row r="16" spans="1:32" x14ac:dyDescent="0.3">
      <c r="A16" s="1">
        <f>A8-449-(A8-1685)</f>
        <v>1236</v>
      </c>
      <c r="B16" s="2">
        <f t="shared" si="0"/>
        <v>0.42808918526838263</v>
      </c>
      <c r="C16">
        <f>'Collagen H'!C16</f>
        <v>16</v>
      </c>
      <c r="D16">
        <v>1</v>
      </c>
      <c r="G16" s="1"/>
      <c r="H16" s="2"/>
      <c r="M16" s="1"/>
      <c r="N16" s="2"/>
      <c r="T16" s="2"/>
      <c r="Z16" s="2"/>
      <c r="AF16" s="2"/>
    </row>
    <row r="17" spans="1:34" x14ac:dyDescent="0.3">
      <c r="A17" s="1">
        <f>A9-465-(A9-1693)</f>
        <v>1228</v>
      </c>
      <c r="B17" s="2">
        <f t="shared" si="0"/>
        <v>2.3544905189761041</v>
      </c>
      <c r="C17">
        <f>'Collagen H'!C17</f>
        <v>16</v>
      </c>
      <c r="D17">
        <v>1</v>
      </c>
      <c r="G17" s="1"/>
      <c r="H17" s="2"/>
      <c r="M17" s="1"/>
      <c r="N17" s="2"/>
      <c r="T17" s="2"/>
      <c r="Z17" s="2"/>
      <c r="AF17" s="2"/>
    </row>
    <row r="18" spans="1:34" x14ac:dyDescent="0.3">
      <c r="A18" s="1">
        <f>A10-485-(A10-1703)</f>
        <v>1218</v>
      </c>
      <c r="B18" s="2">
        <f t="shared" si="0"/>
        <v>0.21404459263419132</v>
      </c>
      <c r="C18">
        <f>'Collagen H'!C18</f>
        <v>16</v>
      </c>
      <c r="D18">
        <v>1</v>
      </c>
      <c r="G18" s="1"/>
      <c r="H18" s="2"/>
      <c r="M18" s="1"/>
      <c r="N18" s="2"/>
      <c r="T18" s="2"/>
      <c r="Z18" s="2"/>
      <c r="AF18" s="2"/>
    </row>
    <row r="19" spans="1:34" x14ac:dyDescent="0.3">
      <c r="A19">
        <f>A3-711</f>
        <v>928</v>
      </c>
      <c r="B19" s="1">
        <f>B3*0.35</f>
        <v>0.27242039062533435</v>
      </c>
      <c r="C19">
        <f>'Collagen H'!C19</f>
        <v>12</v>
      </c>
      <c r="D19" s="1">
        <v>1</v>
      </c>
      <c r="F19" s="1"/>
      <c r="G19" s="1"/>
      <c r="H19" s="1"/>
      <c r="J19" s="1"/>
      <c r="L19" s="1"/>
      <c r="M19" s="1"/>
      <c r="N19" s="1"/>
      <c r="P19" s="1"/>
      <c r="T19" s="1"/>
      <c r="V19" s="1"/>
      <c r="Z19" s="1"/>
      <c r="AB19" s="1"/>
      <c r="AF19" s="1"/>
      <c r="AH19" s="1"/>
    </row>
    <row r="20" spans="1:34" x14ac:dyDescent="0.3">
      <c r="A20">
        <f>A4-708</f>
        <v>939</v>
      </c>
      <c r="B20" s="1">
        <f t="shared" ref="B20:B26" si="1">B4*0.35</f>
        <v>1.6345223437520062</v>
      </c>
      <c r="C20">
        <f>'Collagen H'!C20</f>
        <v>12</v>
      </c>
      <c r="D20" s="1">
        <v>1</v>
      </c>
      <c r="G20" s="1"/>
      <c r="H20" s="1"/>
      <c r="J20" s="1"/>
      <c r="M20" s="1"/>
      <c r="N20" s="1"/>
      <c r="P20" s="1"/>
      <c r="T20" s="1"/>
      <c r="V20" s="1"/>
      <c r="Z20" s="1"/>
      <c r="AB20" s="1"/>
      <c r="AF20" s="1"/>
      <c r="AH20" s="1"/>
    </row>
    <row r="21" spans="1:34" x14ac:dyDescent="0.3">
      <c r="A21">
        <f>A5-716</f>
        <v>940.09999999999991</v>
      </c>
      <c r="B21" s="1">
        <f t="shared" si="1"/>
        <v>0.13621019531266718</v>
      </c>
      <c r="C21">
        <f>'Collagen H'!C21</f>
        <v>12</v>
      </c>
      <c r="D21" s="1">
        <v>1</v>
      </c>
      <c r="G21" s="1"/>
      <c r="H21" s="1"/>
      <c r="J21" s="1"/>
      <c r="M21" s="1"/>
      <c r="N21" s="1"/>
      <c r="P21" s="1"/>
      <c r="T21" s="1"/>
      <c r="V21" s="1"/>
      <c r="Z21" s="1"/>
      <c r="AB21" s="1"/>
      <c r="AF21" s="1"/>
      <c r="AH21" s="1"/>
    </row>
    <row r="22" spans="1:34" x14ac:dyDescent="0.3">
      <c r="A22">
        <f>A6-720</f>
        <v>946</v>
      </c>
      <c r="B22" s="1">
        <f t="shared" si="1"/>
        <v>4.7673568359433514</v>
      </c>
      <c r="C22">
        <f>'Collagen H'!C22</f>
        <v>12</v>
      </c>
      <c r="D22" s="1">
        <v>1</v>
      </c>
      <c r="G22" s="1"/>
      <c r="H22" s="1"/>
      <c r="J22" s="1"/>
      <c r="M22" s="1"/>
      <c r="N22" s="1"/>
      <c r="P22" s="1"/>
      <c r="T22" s="1"/>
      <c r="V22" s="1"/>
      <c r="Z22" s="1"/>
      <c r="AB22" s="1"/>
      <c r="AF22" s="1"/>
      <c r="AH22" s="1"/>
    </row>
    <row r="23" spans="1:34" x14ac:dyDescent="0.3">
      <c r="A23">
        <f>A7-705</f>
        <v>970</v>
      </c>
      <c r="B23" s="1">
        <f t="shared" si="1"/>
        <v>4.9035670312560189</v>
      </c>
      <c r="C23">
        <f>'Collagen H'!C23</f>
        <v>12</v>
      </c>
      <c r="D23" s="1">
        <v>1</v>
      </c>
      <c r="H23" s="1"/>
      <c r="J23" s="1"/>
      <c r="N23" s="1"/>
      <c r="P23" s="1"/>
      <c r="T23" s="1"/>
      <c r="V23" s="1"/>
      <c r="Z23" s="1"/>
      <c r="AB23" s="1"/>
      <c r="AF23" s="1"/>
      <c r="AH23" s="1"/>
    </row>
    <row r="24" spans="1:34" x14ac:dyDescent="0.3">
      <c r="A24">
        <f>A8-703</f>
        <v>978.2</v>
      </c>
      <c r="B24" s="1">
        <f t="shared" si="1"/>
        <v>0.27242039062533435</v>
      </c>
      <c r="C24">
        <f>'Collagen H'!C24</f>
        <v>12</v>
      </c>
      <c r="D24" s="1">
        <v>1</v>
      </c>
      <c r="G24" s="1"/>
      <c r="H24" s="1"/>
      <c r="J24" s="1"/>
      <c r="M24" s="1"/>
      <c r="N24" s="1"/>
      <c r="P24" s="1"/>
      <c r="T24" s="1"/>
      <c r="V24" s="1"/>
      <c r="Z24" s="1"/>
      <c r="AB24" s="1"/>
      <c r="AF24" s="1"/>
      <c r="AH24" s="1"/>
    </row>
    <row r="25" spans="1:34" x14ac:dyDescent="0.3">
      <c r="A25">
        <f>A9-697</f>
        <v>994.22</v>
      </c>
      <c r="B25" s="1">
        <f t="shared" si="1"/>
        <v>1.4983121484393387</v>
      </c>
      <c r="C25">
        <f>'Collagen H'!C25</f>
        <v>12</v>
      </c>
      <c r="D25" s="1">
        <v>1</v>
      </c>
      <c r="G25" s="1"/>
      <c r="H25" s="1"/>
      <c r="J25" s="1"/>
      <c r="M25" s="1"/>
      <c r="N25" s="1"/>
      <c r="P25" s="1"/>
      <c r="T25" s="1"/>
      <c r="V25" s="1"/>
      <c r="Z25" s="1"/>
      <c r="AB25" s="1"/>
      <c r="AF25" s="1"/>
      <c r="AH25" s="1"/>
    </row>
    <row r="26" spans="1:34" x14ac:dyDescent="0.3">
      <c r="A26">
        <f>A10-696</f>
        <v>1004</v>
      </c>
      <c r="B26" s="1">
        <f t="shared" si="1"/>
        <v>0.13621019531266718</v>
      </c>
      <c r="C26">
        <f>'Collagen H'!C26</f>
        <v>12</v>
      </c>
      <c r="D26" s="1">
        <v>1</v>
      </c>
      <c r="G26" s="1"/>
      <c r="H26" s="1"/>
      <c r="J26" s="1"/>
      <c r="M26" s="1"/>
      <c r="N26" s="1"/>
      <c r="P26" s="1"/>
      <c r="T26" s="1"/>
      <c r="V26" s="1"/>
      <c r="Z26" s="1"/>
      <c r="AB26" s="1"/>
      <c r="AF26" s="1"/>
      <c r="AH26" s="1"/>
    </row>
    <row r="27" spans="1:34" x14ac:dyDescent="0.3">
      <c r="A27">
        <v>535</v>
      </c>
      <c r="B27">
        <f>B3/15</f>
        <v>5.1889598214349401E-2</v>
      </c>
      <c r="C27">
        <f>'Collagen H'!C27</f>
        <v>12</v>
      </c>
      <c r="D27" s="1">
        <v>1</v>
      </c>
      <c r="G27" s="1"/>
      <c r="J27" s="1"/>
      <c r="M27" s="1"/>
      <c r="P27" s="1"/>
      <c r="V27" s="1"/>
      <c r="AB27" s="1"/>
      <c r="AH27" s="1"/>
    </row>
    <row r="28" spans="1:34" x14ac:dyDescent="0.3">
      <c r="A28">
        <v>544</v>
      </c>
      <c r="B28">
        <f t="shared" ref="B28:B34" si="2">B4/15</f>
        <v>0.31133758928609645</v>
      </c>
      <c r="C28">
        <f>'Collagen H'!C28</f>
        <v>12</v>
      </c>
      <c r="D28" s="1">
        <v>1</v>
      </c>
      <c r="J28" s="1"/>
      <c r="P28" s="1"/>
      <c r="V28" s="1"/>
      <c r="AB28" s="1"/>
      <c r="AH28" s="1"/>
    </row>
    <row r="29" spans="1:34" x14ac:dyDescent="0.3">
      <c r="A29">
        <v>565</v>
      </c>
      <c r="B29">
        <f t="shared" si="2"/>
        <v>2.5944799107174701E-2</v>
      </c>
      <c r="C29">
        <f>'Collagen H'!C29</f>
        <v>12</v>
      </c>
      <c r="D29" s="1">
        <v>1</v>
      </c>
      <c r="G29" s="1"/>
      <c r="J29" s="1"/>
      <c r="M29" s="1"/>
      <c r="P29" s="1"/>
      <c r="V29" s="1"/>
      <c r="AB29" s="1"/>
      <c r="AH29" s="1"/>
    </row>
    <row r="30" spans="1:34" x14ac:dyDescent="0.3">
      <c r="A30">
        <v>572</v>
      </c>
      <c r="B30">
        <f t="shared" si="2"/>
        <v>0.90806796875111451</v>
      </c>
      <c r="C30">
        <f>'Collagen H'!C30</f>
        <v>12</v>
      </c>
      <c r="D30" s="1">
        <v>1</v>
      </c>
      <c r="J30" s="1"/>
      <c r="P30" s="1"/>
      <c r="V30" s="1"/>
      <c r="AB30" s="1"/>
      <c r="AH30" s="1"/>
    </row>
    <row r="31" spans="1:34" x14ac:dyDescent="0.3">
      <c r="A31">
        <v>585</v>
      </c>
      <c r="B31">
        <f t="shared" si="2"/>
        <v>0.93401276785828946</v>
      </c>
      <c r="C31">
        <f>'Collagen H'!C31</f>
        <v>12</v>
      </c>
      <c r="D31" s="1">
        <v>1</v>
      </c>
      <c r="J31" s="1"/>
      <c r="P31" s="1"/>
      <c r="V31" s="1"/>
      <c r="AB31" s="1"/>
      <c r="AH31" s="1"/>
    </row>
    <row r="32" spans="1:34" x14ac:dyDescent="0.3">
      <c r="A32">
        <v>597</v>
      </c>
      <c r="B32">
        <f t="shared" si="2"/>
        <v>5.1889598214349401E-2</v>
      </c>
      <c r="C32">
        <f>'Collagen H'!C32</f>
        <v>12</v>
      </c>
      <c r="D32" s="1">
        <v>1</v>
      </c>
      <c r="J32" s="1"/>
      <c r="P32" s="1"/>
      <c r="V32" s="1"/>
      <c r="AB32" s="1"/>
      <c r="AH32" s="1"/>
    </row>
    <row r="33" spans="1:34" x14ac:dyDescent="0.3">
      <c r="A33">
        <v>612</v>
      </c>
      <c r="B33">
        <f t="shared" si="2"/>
        <v>0.28539279017892166</v>
      </c>
      <c r="C33">
        <f>'Collagen H'!C33</f>
        <v>12</v>
      </c>
      <c r="D33" s="1">
        <v>1</v>
      </c>
      <c r="J33" s="1"/>
      <c r="P33" s="1"/>
      <c r="V33" s="1"/>
      <c r="AB33" s="1"/>
      <c r="AH33" s="1"/>
    </row>
    <row r="34" spans="1:34" x14ac:dyDescent="0.3">
      <c r="A34">
        <v>618</v>
      </c>
      <c r="B34">
        <f t="shared" si="2"/>
        <v>2.5944799107174701E-2</v>
      </c>
      <c r="C34">
        <f>'Collagen H'!C34</f>
        <v>12</v>
      </c>
      <c r="D34" s="1">
        <v>1</v>
      </c>
      <c r="J34" s="1"/>
      <c r="P34" s="1"/>
      <c r="V34" s="1"/>
      <c r="AB34" s="1"/>
      <c r="AH34" s="1"/>
    </row>
    <row r="35" spans="1:34" x14ac:dyDescent="0.3">
      <c r="A35">
        <f>'Collagen H'!A35</f>
        <v>1440</v>
      </c>
      <c r="B35">
        <v>3.3862523444081041</v>
      </c>
      <c r="C35">
        <f>'Collagen H'!C35</f>
        <v>25</v>
      </c>
      <c r="D35">
        <f>'Collagen H'!D35</f>
        <v>0.8</v>
      </c>
      <c r="H35" s="1"/>
      <c r="J35" s="1"/>
      <c r="P35" s="1"/>
      <c r="V35" s="1"/>
      <c r="AB35" s="1"/>
      <c r="AH35" s="1"/>
    </row>
    <row r="36" spans="1:34" x14ac:dyDescent="0.3">
      <c r="A36">
        <f>'Collagen H'!A36</f>
        <v>1456</v>
      </c>
      <c r="B36">
        <v>9.1613517972350174</v>
      </c>
      <c r="C36">
        <f>'Collagen H'!C36</f>
        <v>22</v>
      </c>
      <c r="D36">
        <f>'Collagen H'!D36</f>
        <v>0.8</v>
      </c>
      <c r="H36" s="1"/>
      <c r="J36" s="1"/>
      <c r="P36" s="1"/>
      <c r="V36" s="1"/>
      <c r="AB36" s="1"/>
      <c r="AH36" s="1"/>
    </row>
    <row r="37" spans="1:34" x14ac:dyDescent="0.3">
      <c r="A37">
        <f>'Collagen H'!A37</f>
        <v>1472</v>
      </c>
      <c r="B37">
        <v>5.0280716629090039</v>
      </c>
      <c r="C37">
        <f>'Collagen H'!C37</f>
        <v>25</v>
      </c>
      <c r="D37">
        <f>'Collagen H'!D37</f>
        <v>0.8</v>
      </c>
      <c r="F37" s="2"/>
      <c r="G37" s="1"/>
      <c r="H37" s="1"/>
      <c r="I37" s="1"/>
      <c r="J37" s="1"/>
      <c r="M37" s="1"/>
      <c r="N37" s="2"/>
      <c r="O37" s="1"/>
      <c r="P37" s="1"/>
      <c r="S37" s="1"/>
      <c r="T37" s="2"/>
      <c r="U37" s="1"/>
      <c r="V37" s="1"/>
      <c r="Y37" s="1"/>
      <c r="Z37" s="2"/>
      <c r="AA37" s="1"/>
      <c r="AB37" s="1"/>
      <c r="AE37" s="1"/>
      <c r="AF37" s="2"/>
      <c r="AG37" s="1"/>
      <c r="AH37" s="1"/>
    </row>
    <row r="38" spans="1:34" x14ac:dyDescent="0.3">
      <c r="A38">
        <f>'Collagen H'!A38</f>
        <v>1295</v>
      </c>
      <c r="B38">
        <v>1.6418193185008989</v>
      </c>
      <c r="C38">
        <f>'Collagen H'!C38</f>
        <v>21</v>
      </c>
      <c r="D38">
        <f>'Collagen H'!D38</f>
        <v>0.5</v>
      </c>
      <c r="G38" s="1"/>
      <c r="H38" s="1"/>
      <c r="I38" s="1"/>
      <c r="J38" s="1"/>
      <c r="N38" s="1"/>
      <c r="O38" s="1"/>
      <c r="P38" s="1"/>
      <c r="U38" s="1"/>
      <c r="V38" s="1"/>
      <c r="AA38" s="1"/>
      <c r="AB38" s="1"/>
      <c r="AG38" s="1"/>
      <c r="AH38" s="1"/>
    </row>
    <row r="39" spans="1:34" x14ac:dyDescent="0.3">
      <c r="A39">
        <f>'Collagen H'!A39+0.5</f>
        <v>1048.5</v>
      </c>
      <c r="B39">
        <f>'Collagen H'!B39*1.06</f>
        <v>0.22817114198813226</v>
      </c>
      <c r="C39">
        <f>'Collagen H'!C39</f>
        <v>12</v>
      </c>
      <c r="D39">
        <f>'Collagen H'!D39</f>
        <v>0.9</v>
      </c>
    </row>
    <row r="40" spans="1:34" x14ac:dyDescent="0.3">
      <c r="A40">
        <f>'Collagen H'!A40+3</f>
        <v>1068</v>
      </c>
      <c r="B40">
        <f>'Collagen H'!B40*1.03</f>
        <v>0.88685387263311777</v>
      </c>
      <c r="C40">
        <f>'Collagen H'!C40</f>
        <v>16</v>
      </c>
      <c r="D40">
        <f>'Collagen H'!D40</f>
        <v>0.7</v>
      </c>
    </row>
    <row r="41" spans="1:34" x14ac:dyDescent="0.3">
      <c r="A41">
        <f>'Collagen H'!A41+2</f>
        <v>1087</v>
      </c>
      <c r="B41">
        <f>'Collagen H'!B41*1.07</f>
        <v>1.1516184996570826</v>
      </c>
      <c r="C41">
        <f>'Collagen H'!C41</f>
        <v>25</v>
      </c>
      <c r="D41">
        <f>'Collagen H'!D41</f>
        <v>1</v>
      </c>
    </row>
    <row r="42" spans="1:34" x14ac:dyDescent="0.3">
      <c r="A42">
        <f>'Collagen H'!A42-1</f>
        <v>1099</v>
      </c>
      <c r="B42">
        <f>'Collagen H'!B42*0.9</f>
        <v>1.3561115042690879</v>
      </c>
      <c r="C42">
        <f>'Collagen H'!C42</f>
        <v>22</v>
      </c>
      <c r="D42">
        <f>'Collagen H'!D42</f>
        <v>0.9</v>
      </c>
    </row>
    <row r="43" spans="1:34" x14ac:dyDescent="0.3">
      <c r="A43">
        <f>'Collagen H'!A43-2</f>
        <v>1123</v>
      </c>
      <c r="B43">
        <f>'Collagen H'!B43*0.86</f>
        <v>0.74047993248978761</v>
      </c>
      <c r="C43">
        <f>'Collagen H'!C43</f>
        <v>10</v>
      </c>
      <c r="D43">
        <f>'Collagen H'!D43</f>
        <v>0.5</v>
      </c>
    </row>
    <row r="44" spans="1:34" x14ac:dyDescent="0.3">
      <c r="A44">
        <f>'Collagen H'!A44+3</f>
        <v>963</v>
      </c>
      <c r="B44">
        <f>'Collagen H'!B44*1.03</f>
        <v>1.4411375430288162</v>
      </c>
      <c r="C44">
        <f>'Collagen H'!C44</f>
        <v>15</v>
      </c>
      <c r="D44">
        <f>'Collagen H'!D44</f>
        <v>0.8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FB115-A7A4-462E-908C-CD045160685A}">
  <dimension ref="A1:AH44"/>
  <sheetViews>
    <sheetView workbookViewId="0">
      <selection activeCell="C2" sqref="C2:C34"/>
    </sheetView>
  </sheetViews>
  <sheetFormatPr defaultRowHeight="14.4" x14ac:dyDescent="0.3"/>
  <cols>
    <col min="5" max="5" width="18" bestFit="1" customWidth="1"/>
    <col min="6" max="6" width="13" bestFit="1" customWidth="1"/>
    <col min="7" max="7" width="12.21875" bestFit="1" customWidth="1"/>
    <col min="12" max="12" width="13" bestFit="1" customWidth="1"/>
    <col min="13" max="13" width="12.21875" bestFit="1" customWidth="1"/>
  </cols>
  <sheetData>
    <row r="1" spans="1:32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32" x14ac:dyDescent="0.3">
      <c r="A2">
        <v>1631</v>
      </c>
      <c r="B2">
        <v>2.7885242959923491</v>
      </c>
      <c r="C2">
        <f>'Collagen H'!C2</f>
        <v>32</v>
      </c>
      <c r="D2">
        <v>1</v>
      </c>
      <c r="E2">
        <v>1</v>
      </c>
    </row>
    <row r="3" spans="1:32" x14ac:dyDescent="0.3">
      <c r="A3">
        <v>1637</v>
      </c>
      <c r="B3">
        <v>4.1917816836530148</v>
      </c>
      <c r="C3">
        <f>'Collagen H'!C3</f>
        <v>18</v>
      </c>
      <c r="D3">
        <v>1</v>
      </c>
      <c r="G3" s="1"/>
      <c r="M3" s="1"/>
    </row>
    <row r="4" spans="1:32" x14ac:dyDescent="0.3">
      <c r="A4" s="1">
        <v>1645</v>
      </c>
      <c r="B4">
        <v>5.1531995010046243</v>
      </c>
      <c r="C4">
        <f>'Collagen H'!C4</f>
        <v>18</v>
      </c>
      <c r="D4">
        <v>1</v>
      </c>
      <c r="G4" s="1"/>
      <c r="M4" s="1"/>
    </row>
    <row r="5" spans="1:32" x14ac:dyDescent="0.3">
      <c r="A5" s="1">
        <v>1657</v>
      </c>
      <c r="B5">
        <v>6.8452948595434577</v>
      </c>
      <c r="C5">
        <f>'Collagen H'!C5</f>
        <v>18</v>
      </c>
      <c r="D5">
        <v>1</v>
      </c>
      <c r="G5" s="1"/>
      <c r="M5" s="1"/>
    </row>
    <row r="6" spans="1:32" x14ac:dyDescent="0.3">
      <c r="A6" s="1">
        <v>1665</v>
      </c>
      <c r="B6">
        <v>6.5760978706850075</v>
      </c>
      <c r="C6">
        <f>'Collagen H'!C6</f>
        <v>18</v>
      </c>
      <c r="D6">
        <v>1</v>
      </c>
      <c r="G6" s="1"/>
      <c r="M6" s="1"/>
    </row>
    <row r="7" spans="1:32" x14ac:dyDescent="0.3">
      <c r="A7" s="1">
        <v>1675</v>
      </c>
      <c r="B7">
        <v>6.2684441691324899</v>
      </c>
      <c r="C7">
        <f>'Collagen H'!C7</f>
        <v>18</v>
      </c>
      <c r="D7">
        <v>1</v>
      </c>
      <c r="G7" s="1"/>
      <c r="M7" s="1"/>
    </row>
    <row r="8" spans="1:32" x14ac:dyDescent="0.3">
      <c r="A8" s="1">
        <v>1685</v>
      </c>
      <c r="B8">
        <v>3.9225846947945642</v>
      </c>
      <c r="C8">
        <f>'Collagen H'!C8</f>
        <v>18</v>
      </c>
      <c r="D8">
        <v>1</v>
      </c>
      <c r="G8" s="1"/>
      <c r="M8" s="1"/>
    </row>
    <row r="9" spans="1:32" x14ac:dyDescent="0.3">
      <c r="A9" s="1">
        <v>1693</v>
      </c>
      <c r="B9">
        <v>3.0765370155251488</v>
      </c>
      <c r="C9">
        <f>'Collagen H'!C9</f>
        <v>18</v>
      </c>
      <c r="D9">
        <v>1</v>
      </c>
      <c r="G9" s="1"/>
      <c r="M9" s="1"/>
    </row>
    <row r="10" spans="1:32" x14ac:dyDescent="0.3">
      <c r="A10" s="1">
        <v>1705</v>
      </c>
      <c r="B10">
        <v>2.4227728997260547</v>
      </c>
      <c r="C10">
        <f>'Collagen H'!C10</f>
        <v>18</v>
      </c>
      <c r="D10">
        <v>1</v>
      </c>
      <c r="G10" s="1"/>
      <c r="M10" s="1"/>
    </row>
    <row r="11" spans="1:32" x14ac:dyDescent="0.3">
      <c r="A11" s="1">
        <f>A3-328-(A3-1634)</f>
        <v>1306</v>
      </c>
      <c r="B11" s="2">
        <f>B3*0.55</f>
        <v>2.3054799260091583</v>
      </c>
      <c r="C11">
        <f>'Collagen H'!C11</f>
        <v>16</v>
      </c>
      <c r="D11">
        <v>1</v>
      </c>
      <c r="G11" s="1"/>
      <c r="H11" s="2"/>
      <c r="M11" s="1"/>
      <c r="N11" s="2"/>
      <c r="T11" s="2"/>
      <c r="Z11" s="2"/>
      <c r="AF11" s="2"/>
    </row>
    <row r="12" spans="1:32" x14ac:dyDescent="0.3">
      <c r="A12" s="1">
        <f>A4-358-(A4-1644)</f>
        <v>1286</v>
      </c>
      <c r="B12" s="2">
        <f t="shared" ref="B12:B18" si="0">B4*0.55</f>
        <v>2.8342597255525437</v>
      </c>
      <c r="C12">
        <f>'Collagen H'!C12</f>
        <v>16</v>
      </c>
      <c r="D12">
        <v>1</v>
      </c>
      <c r="G12" s="1"/>
      <c r="H12" s="2"/>
      <c r="M12" s="1"/>
      <c r="N12" s="2"/>
      <c r="T12" s="2"/>
      <c r="Z12" s="2"/>
      <c r="AF12" s="2"/>
    </row>
    <row r="13" spans="1:32" x14ac:dyDescent="0.3">
      <c r="A13" s="1">
        <f>A5-388-(A5-1657)</f>
        <v>1269</v>
      </c>
      <c r="B13" s="2">
        <f t="shared" si="0"/>
        <v>3.7649121727489021</v>
      </c>
      <c r="C13">
        <f>'Collagen H'!C13</f>
        <v>16</v>
      </c>
      <c r="D13">
        <v>1</v>
      </c>
      <c r="G13" s="1"/>
      <c r="H13" s="2"/>
      <c r="M13" s="1"/>
      <c r="N13" s="2"/>
      <c r="T13" s="2"/>
      <c r="Z13" s="2"/>
      <c r="AF13" s="2"/>
    </row>
    <row r="14" spans="1:32" x14ac:dyDescent="0.3">
      <c r="A14" s="1">
        <f>A6-410-(A6-1668)</f>
        <v>1258</v>
      </c>
      <c r="B14" s="2">
        <f t="shared" si="0"/>
        <v>3.6168538288767542</v>
      </c>
      <c r="C14">
        <f>'Collagen H'!C14</f>
        <v>16</v>
      </c>
      <c r="D14">
        <v>1</v>
      </c>
      <c r="G14" s="1"/>
      <c r="H14" s="2"/>
      <c r="M14" s="1"/>
      <c r="N14" s="2"/>
      <c r="T14" s="2"/>
      <c r="Z14" s="2"/>
      <c r="AF14" s="2"/>
    </row>
    <row r="15" spans="1:32" x14ac:dyDescent="0.3">
      <c r="A15" s="1">
        <f>A7-430-(A7-1677)</f>
        <v>1247</v>
      </c>
      <c r="B15" s="2">
        <f t="shared" si="0"/>
        <v>3.4476442930228699</v>
      </c>
      <c r="C15">
        <f>'Collagen H'!C15</f>
        <v>16</v>
      </c>
      <c r="D15">
        <v>1</v>
      </c>
      <c r="G15" s="1"/>
      <c r="H15" s="2"/>
      <c r="M15" s="1"/>
      <c r="N15" s="2"/>
      <c r="T15" s="2"/>
      <c r="Z15" s="2"/>
      <c r="AF15" s="2"/>
    </row>
    <row r="16" spans="1:32" x14ac:dyDescent="0.3">
      <c r="A16" s="1">
        <f>A8-449-(A8-1685)</f>
        <v>1236</v>
      </c>
      <c r="B16" s="2">
        <f t="shared" si="0"/>
        <v>2.1574215821370104</v>
      </c>
      <c r="C16">
        <f>'Collagen H'!C16</f>
        <v>16</v>
      </c>
      <c r="D16">
        <v>1</v>
      </c>
      <c r="G16" s="1"/>
      <c r="H16" s="2"/>
      <c r="M16" s="1"/>
      <c r="N16" s="2"/>
      <c r="T16" s="2"/>
      <c r="Z16" s="2"/>
      <c r="AF16" s="2"/>
    </row>
    <row r="17" spans="1:34" x14ac:dyDescent="0.3">
      <c r="A17" s="1">
        <f>A9-465-(A9-1693)</f>
        <v>1228</v>
      </c>
      <c r="B17" s="2">
        <f t="shared" si="0"/>
        <v>1.6920953585388321</v>
      </c>
      <c r="C17">
        <f>'Collagen H'!C17</f>
        <v>16</v>
      </c>
      <c r="D17">
        <v>1</v>
      </c>
      <c r="G17" s="1"/>
      <c r="H17" s="2"/>
      <c r="M17" s="1"/>
      <c r="N17" s="2"/>
      <c r="T17" s="2"/>
      <c r="Z17" s="2"/>
      <c r="AF17" s="2"/>
    </row>
    <row r="18" spans="1:34" x14ac:dyDescent="0.3">
      <c r="A18" s="1">
        <f>A10-485-(A10-1703)</f>
        <v>1218</v>
      </c>
      <c r="B18" s="2">
        <f t="shared" si="0"/>
        <v>1.3325250948493301</v>
      </c>
      <c r="C18">
        <f>'Collagen H'!C18</f>
        <v>16</v>
      </c>
      <c r="D18">
        <v>1</v>
      </c>
      <c r="G18" s="1"/>
      <c r="H18" s="2"/>
      <c r="M18" s="1"/>
      <c r="N18" s="2"/>
      <c r="T18" s="2"/>
      <c r="Z18" s="2"/>
      <c r="AF18" s="2"/>
    </row>
    <row r="19" spans="1:34" x14ac:dyDescent="0.3">
      <c r="A19">
        <f>A3-711</f>
        <v>926</v>
      </c>
      <c r="B19" s="1">
        <f>B3*0.35</f>
        <v>1.467123589278555</v>
      </c>
      <c r="C19">
        <f>'Collagen H'!C19</f>
        <v>12</v>
      </c>
      <c r="D19" s="1">
        <v>1</v>
      </c>
      <c r="F19" s="1"/>
      <c r="G19" s="1"/>
      <c r="H19" s="1"/>
      <c r="J19" s="1"/>
      <c r="L19" s="1"/>
      <c r="M19" s="1"/>
      <c r="N19" s="1"/>
      <c r="P19" s="1"/>
      <c r="T19" s="1"/>
      <c r="V19" s="1"/>
      <c r="Z19" s="1"/>
      <c r="AB19" s="1"/>
      <c r="AF19" s="1"/>
      <c r="AH19" s="1"/>
    </row>
    <row r="20" spans="1:34" x14ac:dyDescent="0.3">
      <c r="A20">
        <f>A4-708</f>
        <v>937</v>
      </c>
      <c r="B20" s="1">
        <f t="shared" ref="B20:B26" si="1">B4*0.35</f>
        <v>1.8036198253516185</v>
      </c>
      <c r="C20">
        <f>'Collagen H'!C20</f>
        <v>12</v>
      </c>
      <c r="D20" s="1">
        <v>1</v>
      </c>
      <c r="G20" s="1"/>
      <c r="H20" s="1"/>
      <c r="J20" s="1"/>
      <c r="M20" s="1"/>
      <c r="N20" s="1"/>
      <c r="P20" s="1"/>
      <c r="T20" s="1"/>
      <c r="V20" s="1"/>
      <c r="Z20" s="1"/>
      <c r="AB20" s="1"/>
      <c r="AF20" s="1"/>
      <c r="AH20" s="1"/>
    </row>
    <row r="21" spans="1:34" x14ac:dyDescent="0.3">
      <c r="A21">
        <f>A5-716</f>
        <v>941</v>
      </c>
      <c r="B21" s="1">
        <f t="shared" si="1"/>
        <v>2.39585320084021</v>
      </c>
      <c r="C21">
        <f>'Collagen H'!C21</f>
        <v>12</v>
      </c>
      <c r="D21" s="1">
        <v>1</v>
      </c>
      <c r="G21" s="1"/>
      <c r="H21" s="1"/>
      <c r="J21" s="1"/>
      <c r="M21" s="1"/>
      <c r="N21" s="1"/>
      <c r="P21" s="1"/>
      <c r="T21" s="1"/>
      <c r="V21" s="1"/>
      <c r="Z21" s="1"/>
      <c r="AB21" s="1"/>
      <c r="AF21" s="1"/>
      <c r="AH21" s="1"/>
    </row>
    <row r="22" spans="1:34" x14ac:dyDescent="0.3">
      <c r="A22">
        <f>A6-720</f>
        <v>945</v>
      </c>
      <c r="B22" s="1">
        <f t="shared" si="1"/>
        <v>2.3016342547397524</v>
      </c>
      <c r="C22">
        <f>'Collagen H'!C22</f>
        <v>12</v>
      </c>
      <c r="D22" s="1">
        <v>1</v>
      </c>
      <c r="G22" s="1"/>
      <c r="H22" s="1"/>
      <c r="J22" s="1"/>
      <c r="M22" s="1"/>
      <c r="N22" s="1"/>
      <c r="P22" s="1"/>
      <c r="T22" s="1"/>
      <c r="V22" s="1"/>
      <c r="Z22" s="1"/>
      <c r="AB22" s="1"/>
      <c r="AF22" s="1"/>
      <c r="AH22" s="1"/>
    </row>
    <row r="23" spans="1:34" x14ac:dyDescent="0.3">
      <c r="A23">
        <f>A7-705</f>
        <v>970</v>
      </c>
      <c r="B23" s="1">
        <f t="shared" si="1"/>
        <v>2.1939554591963715</v>
      </c>
      <c r="C23">
        <f>'Collagen H'!C23</f>
        <v>12</v>
      </c>
      <c r="D23" s="1">
        <v>1</v>
      </c>
      <c r="H23" s="1"/>
      <c r="J23" s="1"/>
      <c r="N23" s="1"/>
      <c r="P23" s="1"/>
      <c r="T23" s="1"/>
      <c r="V23" s="1"/>
      <c r="Z23" s="1"/>
      <c r="AB23" s="1"/>
      <c r="AF23" s="1"/>
      <c r="AH23" s="1"/>
    </row>
    <row r="24" spans="1:34" x14ac:dyDescent="0.3">
      <c r="A24">
        <f>A8-703</f>
        <v>982</v>
      </c>
      <c r="B24" s="1">
        <f t="shared" si="1"/>
        <v>1.3729046431780974</v>
      </c>
      <c r="C24">
        <f>'Collagen H'!C24</f>
        <v>12</v>
      </c>
      <c r="D24" s="1">
        <v>1</v>
      </c>
      <c r="G24" s="1"/>
      <c r="H24" s="1"/>
      <c r="J24" s="1"/>
      <c r="M24" s="1"/>
      <c r="N24" s="1"/>
      <c r="P24" s="1"/>
      <c r="T24" s="1"/>
      <c r="V24" s="1"/>
      <c r="Z24" s="1"/>
      <c r="AB24" s="1"/>
      <c r="AF24" s="1"/>
      <c r="AH24" s="1"/>
    </row>
    <row r="25" spans="1:34" x14ac:dyDescent="0.3">
      <c r="A25">
        <f>A9-697</f>
        <v>996</v>
      </c>
      <c r="B25" s="1">
        <f t="shared" si="1"/>
        <v>1.076787955433802</v>
      </c>
      <c r="C25">
        <f>'Collagen H'!C25</f>
        <v>12</v>
      </c>
      <c r="D25" s="1">
        <v>1</v>
      </c>
      <c r="G25" s="1"/>
      <c r="H25" s="1"/>
      <c r="J25" s="1"/>
      <c r="M25" s="1"/>
      <c r="N25" s="1"/>
      <c r="P25" s="1"/>
      <c r="T25" s="1"/>
      <c r="V25" s="1"/>
      <c r="Z25" s="1"/>
      <c r="AB25" s="1"/>
      <c r="AF25" s="1"/>
      <c r="AH25" s="1"/>
    </row>
    <row r="26" spans="1:34" x14ac:dyDescent="0.3">
      <c r="A26">
        <f>A10-696</f>
        <v>1009</v>
      </c>
      <c r="B26" s="1">
        <f t="shared" si="1"/>
        <v>0.84797051490411912</v>
      </c>
      <c r="C26">
        <f>'Collagen H'!C26</f>
        <v>12</v>
      </c>
      <c r="D26" s="1">
        <v>1</v>
      </c>
      <c r="G26" s="1"/>
      <c r="H26" s="1"/>
      <c r="J26" s="1"/>
      <c r="M26" s="1"/>
      <c r="N26" s="1"/>
      <c r="P26" s="1"/>
      <c r="T26" s="1"/>
      <c r="V26" s="1"/>
      <c r="Z26" s="1"/>
      <c r="AB26" s="1"/>
      <c r="AF26" s="1"/>
      <c r="AH26" s="1"/>
    </row>
    <row r="27" spans="1:34" x14ac:dyDescent="0.3">
      <c r="A27">
        <v>535</v>
      </c>
      <c r="B27">
        <f>B3/15</f>
        <v>0.27945211224353433</v>
      </c>
      <c r="C27">
        <f>'Collagen H'!C27</f>
        <v>12</v>
      </c>
      <c r="D27" s="1">
        <v>1</v>
      </c>
      <c r="G27" s="1"/>
      <c r="J27" s="1"/>
      <c r="M27" s="1"/>
      <c r="P27" s="1"/>
      <c r="V27" s="1"/>
      <c r="AB27" s="1"/>
      <c r="AH27" s="1"/>
    </row>
    <row r="28" spans="1:34" x14ac:dyDescent="0.3">
      <c r="A28">
        <v>544</v>
      </c>
      <c r="B28">
        <f t="shared" ref="B28:B34" si="2">B4/15</f>
        <v>0.34354663340030828</v>
      </c>
      <c r="C28">
        <f>'Collagen H'!C28</f>
        <v>12</v>
      </c>
      <c r="D28" s="1">
        <v>1</v>
      </c>
      <c r="J28" s="1"/>
      <c r="P28" s="1"/>
      <c r="V28" s="1"/>
      <c r="AB28" s="1"/>
      <c r="AH28" s="1"/>
    </row>
    <row r="29" spans="1:34" x14ac:dyDescent="0.3">
      <c r="A29">
        <v>565</v>
      </c>
      <c r="B29">
        <f t="shared" si="2"/>
        <v>0.45635299063623053</v>
      </c>
      <c r="C29">
        <f>'Collagen H'!C29</f>
        <v>12</v>
      </c>
      <c r="D29" s="1">
        <v>1</v>
      </c>
      <c r="G29" s="1"/>
      <c r="J29" s="1"/>
      <c r="M29" s="1"/>
      <c r="P29" s="1"/>
      <c r="V29" s="1"/>
      <c r="AB29" s="1"/>
      <c r="AH29" s="1"/>
    </row>
    <row r="30" spans="1:34" x14ac:dyDescent="0.3">
      <c r="A30">
        <v>572</v>
      </c>
      <c r="B30">
        <f t="shared" si="2"/>
        <v>0.43840652471233382</v>
      </c>
      <c r="C30">
        <f>'Collagen H'!C30</f>
        <v>12</v>
      </c>
      <c r="D30" s="1">
        <v>1</v>
      </c>
      <c r="J30" s="1"/>
      <c r="P30" s="1"/>
      <c r="V30" s="1"/>
      <c r="AB30" s="1"/>
      <c r="AH30" s="1"/>
    </row>
    <row r="31" spans="1:34" x14ac:dyDescent="0.3">
      <c r="A31">
        <v>585</v>
      </c>
      <c r="B31">
        <f t="shared" si="2"/>
        <v>0.41789627794216599</v>
      </c>
      <c r="C31">
        <f>'Collagen H'!C31</f>
        <v>12</v>
      </c>
      <c r="D31" s="1">
        <v>1</v>
      </c>
      <c r="J31" s="1"/>
      <c r="P31" s="1"/>
      <c r="V31" s="1"/>
      <c r="AB31" s="1"/>
      <c r="AH31" s="1"/>
    </row>
    <row r="32" spans="1:34" x14ac:dyDescent="0.3">
      <c r="A32">
        <v>597</v>
      </c>
      <c r="B32">
        <f t="shared" si="2"/>
        <v>0.26150564631963763</v>
      </c>
      <c r="C32">
        <f>'Collagen H'!C32</f>
        <v>12</v>
      </c>
      <c r="D32" s="1">
        <v>1</v>
      </c>
      <c r="J32" s="1"/>
      <c r="P32" s="1"/>
      <c r="V32" s="1"/>
      <c r="AB32" s="1"/>
      <c r="AH32" s="1"/>
    </row>
    <row r="33" spans="1:34" x14ac:dyDescent="0.3">
      <c r="A33">
        <v>612</v>
      </c>
      <c r="B33">
        <f t="shared" si="2"/>
        <v>0.20510246770167659</v>
      </c>
      <c r="C33">
        <f>'Collagen H'!C33</f>
        <v>12</v>
      </c>
      <c r="D33" s="1">
        <v>1</v>
      </c>
      <c r="J33" s="1"/>
      <c r="P33" s="1"/>
      <c r="V33" s="1"/>
      <c r="AB33" s="1"/>
      <c r="AH33" s="1"/>
    </row>
    <row r="34" spans="1:34" x14ac:dyDescent="0.3">
      <c r="A34">
        <v>618</v>
      </c>
      <c r="B34">
        <f t="shared" si="2"/>
        <v>0.16151819331507031</v>
      </c>
      <c r="C34">
        <f>'Collagen H'!C34</f>
        <v>12</v>
      </c>
      <c r="D34" s="1">
        <v>1</v>
      </c>
      <c r="J34" s="1"/>
      <c r="P34" s="1"/>
      <c r="V34" s="1"/>
      <c r="AB34" s="1"/>
      <c r="AH34" s="1"/>
    </row>
    <row r="35" spans="1:34" x14ac:dyDescent="0.3">
      <c r="A35">
        <v>1440</v>
      </c>
      <c r="B35">
        <v>2.7039876113013999</v>
      </c>
      <c r="C35">
        <f>'Collagen H'!C35</f>
        <v>25</v>
      </c>
      <c r="D35" s="1">
        <v>0.8</v>
      </c>
      <c r="I35" s="1"/>
      <c r="P35" s="1"/>
      <c r="V35" s="1"/>
      <c r="AB35" s="1"/>
      <c r="AH35" s="1"/>
    </row>
    <row r="36" spans="1:34" x14ac:dyDescent="0.3">
      <c r="A36">
        <v>1456</v>
      </c>
      <c r="B36">
        <v>8.1119628339042009</v>
      </c>
      <c r="C36">
        <f>'Collagen H'!C36</f>
        <v>22</v>
      </c>
      <c r="D36" s="1">
        <v>0.8</v>
      </c>
      <c r="I36" s="1"/>
      <c r="P36" s="1"/>
      <c r="V36" s="1"/>
      <c r="AB36" s="1"/>
      <c r="AH36" s="1"/>
    </row>
    <row r="37" spans="1:34" x14ac:dyDescent="0.3">
      <c r="A37" s="1">
        <v>1472</v>
      </c>
      <c r="B37" s="2">
        <v>2.1631900890411204</v>
      </c>
      <c r="C37">
        <f>'Collagen H'!C37</f>
        <v>25</v>
      </c>
      <c r="D37" s="1">
        <v>0.8</v>
      </c>
      <c r="G37" s="2"/>
      <c r="H37" s="1"/>
      <c r="I37" s="1"/>
      <c r="M37" s="1"/>
      <c r="N37" s="2"/>
      <c r="O37" s="1"/>
      <c r="P37" s="1"/>
      <c r="S37" s="1"/>
      <c r="T37" s="2"/>
      <c r="U37" s="1"/>
      <c r="V37" s="1"/>
      <c r="Y37" s="1"/>
      <c r="Z37" s="2"/>
      <c r="AA37" s="1"/>
      <c r="AB37" s="1"/>
      <c r="AE37" s="1"/>
      <c r="AF37" s="2"/>
      <c r="AG37" s="1"/>
      <c r="AH37" s="1"/>
    </row>
    <row r="38" spans="1:34" x14ac:dyDescent="0.3">
      <c r="A38">
        <v>1295</v>
      </c>
      <c r="B38" s="1">
        <v>1.8927913279109803</v>
      </c>
      <c r="C38">
        <f>'Collagen H'!C38</f>
        <v>21</v>
      </c>
      <c r="D38" s="1">
        <v>0.5</v>
      </c>
      <c r="G38" s="1"/>
      <c r="H38" s="1"/>
      <c r="I38" s="1"/>
      <c r="N38" s="1"/>
      <c r="O38" s="1"/>
      <c r="P38" s="1"/>
      <c r="U38" s="1"/>
      <c r="V38" s="1"/>
      <c r="AA38" s="1"/>
      <c r="AB38" s="1"/>
      <c r="AG38" s="1"/>
      <c r="AH38" s="1"/>
    </row>
    <row r="39" spans="1:34" x14ac:dyDescent="0.3">
      <c r="A39">
        <v>1048</v>
      </c>
      <c r="B39">
        <v>0.12017722716895111</v>
      </c>
      <c r="C39">
        <f>'Collagen H'!C39</f>
        <v>12</v>
      </c>
      <c r="D39">
        <f>'Collagen H'!D39</f>
        <v>0.9</v>
      </c>
      <c r="I39" s="1"/>
    </row>
    <row r="40" spans="1:34" x14ac:dyDescent="0.3">
      <c r="A40">
        <v>1065</v>
      </c>
      <c r="B40">
        <v>0.48070890867580446</v>
      </c>
      <c r="C40">
        <f>'Collagen H'!C40</f>
        <v>16</v>
      </c>
      <c r="D40">
        <f>'Collagen H'!D40</f>
        <v>0.7</v>
      </c>
      <c r="H40" s="1"/>
      <c r="I40" s="1"/>
    </row>
    <row r="41" spans="1:34" x14ac:dyDescent="0.3">
      <c r="A41">
        <v>1085</v>
      </c>
      <c r="B41">
        <v>0.6008861358447557</v>
      </c>
      <c r="C41">
        <f>'Collagen H'!C41</f>
        <v>25</v>
      </c>
      <c r="D41">
        <f>'Collagen H'!D41</f>
        <v>1</v>
      </c>
      <c r="H41" s="1"/>
      <c r="I41" s="1"/>
    </row>
    <row r="42" spans="1:34" x14ac:dyDescent="0.3">
      <c r="A42">
        <v>1100</v>
      </c>
      <c r="B42">
        <v>2.1631900890411204</v>
      </c>
      <c r="C42">
        <f>'Collagen H'!C42</f>
        <v>22</v>
      </c>
      <c r="D42">
        <f>'Collagen H'!D42</f>
        <v>0.9</v>
      </c>
      <c r="H42" s="1"/>
      <c r="I42" s="1"/>
    </row>
    <row r="43" spans="1:34" x14ac:dyDescent="0.3">
      <c r="A43">
        <v>1125</v>
      </c>
      <c r="B43">
        <v>1.4421267260274135</v>
      </c>
      <c r="C43">
        <f>'Collagen H'!C43</f>
        <v>10</v>
      </c>
      <c r="D43">
        <f>'Collagen H'!D43</f>
        <v>0.5</v>
      </c>
      <c r="H43" s="1"/>
      <c r="I43" s="1"/>
    </row>
    <row r="44" spans="1:34" x14ac:dyDescent="0.3">
      <c r="A44">
        <v>960</v>
      </c>
      <c r="B44">
        <v>0.7691342538812872</v>
      </c>
      <c r="C44" s="1">
        <v>15</v>
      </c>
      <c r="D44" s="1">
        <v>0.8</v>
      </c>
      <c r="H44" s="1"/>
      <c r="I44" s="1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F7A7F-409C-43DF-8CD9-70C85AB82B24}">
  <dimension ref="A1:AH44"/>
  <sheetViews>
    <sheetView workbookViewId="0">
      <selection activeCell="C2" sqref="C2:C34"/>
    </sheetView>
  </sheetViews>
  <sheetFormatPr defaultRowHeight="14.4" x14ac:dyDescent="0.3"/>
  <cols>
    <col min="5" max="5" width="18" bestFit="1" customWidth="1"/>
    <col min="6" max="6" width="13" bestFit="1" customWidth="1"/>
    <col min="7" max="7" width="12.21875" bestFit="1" customWidth="1"/>
    <col min="12" max="12" width="13" bestFit="1" customWidth="1"/>
    <col min="13" max="13" width="12.21875" bestFit="1" customWidth="1"/>
  </cols>
  <sheetData>
    <row r="1" spans="1:32" x14ac:dyDescent="0.3">
      <c r="A1" t="s">
        <v>1</v>
      </c>
      <c r="B1" t="s">
        <v>2</v>
      </c>
      <c r="C1" t="s">
        <v>0</v>
      </c>
      <c r="D1" t="s">
        <v>3</v>
      </c>
      <c r="E1" t="s">
        <v>18</v>
      </c>
    </row>
    <row r="2" spans="1:32" x14ac:dyDescent="0.3">
      <c r="A2">
        <v>1631</v>
      </c>
      <c r="B2">
        <v>1.9181558327315602</v>
      </c>
      <c r="C2">
        <f>'Collagen H'!C2</f>
        <v>32</v>
      </c>
      <c r="D2">
        <v>1</v>
      </c>
      <c r="E2">
        <v>1</v>
      </c>
    </row>
    <row r="3" spans="1:32" x14ac:dyDescent="0.3">
      <c r="A3">
        <v>1637</v>
      </c>
      <c r="B3">
        <v>6.7068506938448245</v>
      </c>
      <c r="C3">
        <f>'Collagen H'!C3</f>
        <v>18</v>
      </c>
      <c r="D3">
        <v>1</v>
      </c>
      <c r="G3" s="1"/>
      <c r="M3" s="1"/>
    </row>
    <row r="4" spans="1:32" x14ac:dyDescent="0.3">
      <c r="A4" s="1">
        <v>1645</v>
      </c>
      <c r="B4">
        <v>8.2451192016074</v>
      </c>
      <c r="C4">
        <f>'Collagen H'!C4</f>
        <v>18</v>
      </c>
      <c r="D4">
        <v>1</v>
      </c>
      <c r="G4" s="1"/>
      <c r="M4" s="1"/>
    </row>
    <row r="5" spans="1:32" x14ac:dyDescent="0.3">
      <c r="A5" s="1">
        <v>1657</v>
      </c>
      <c r="B5">
        <v>10.952471775269533</v>
      </c>
      <c r="C5">
        <f>'Collagen H'!C5</f>
        <v>18</v>
      </c>
      <c r="D5">
        <v>1</v>
      </c>
      <c r="G5" s="1"/>
      <c r="M5" s="1"/>
    </row>
    <row r="6" spans="1:32" x14ac:dyDescent="0.3">
      <c r="A6" s="1">
        <v>1667</v>
      </c>
      <c r="B6">
        <v>10.521756593096013</v>
      </c>
      <c r="C6">
        <f>'Collagen H'!C6</f>
        <v>18</v>
      </c>
      <c r="D6">
        <v>1</v>
      </c>
      <c r="G6" s="1"/>
      <c r="M6" s="1"/>
    </row>
    <row r="7" spans="1:32" x14ac:dyDescent="0.3">
      <c r="A7" s="1">
        <v>1676</v>
      </c>
      <c r="B7">
        <v>10.029510670611984</v>
      </c>
      <c r="C7">
        <f>'Collagen H'!C7</f>
        <v>18</v>
      </c>
      <c r="D7">
        <v>1</v>
      </c>
      <c r="G7" s="1"/>
      <c r="M7" s="1"/>
    </row>
    <row r="8" spans="1:32" x14ac:dyDescent="0.3">
      <c r="A8" s="1">
        <v>1686</v>
      </c>
      <c r="B8">
        <v>6.2761355116713027</v>
      </c>
      <c r="C8">
        <f>'Collagen H'!C8</f>
        <v>18</v>
      </c>
      <c r="D8">
        <v>1</v>
      </c>
      <c r="G8" s="1"/>
      <c r="M8" s="1"/>
    </row>
    <row r="9" spans="1:32" x14ac:dyDescent="0.3">
      <c r="A9" s="1">
        <v>1693</v>
      </c>
      <c r="B9">
        <v>4.9224592248402388</v>
      </c>
      <c r="C9">
        <f>'Collagen H'!C9</f>
        <v>18</v>
      </c>
      <c r="D9">
        <v>1</v>
      </c>
      <c r="G9" s="1"/>
      <c r="M9" s="1"/>
    </row>
    <row r="10" spans="1:32" x14ac:dyDescent="0.3">
      <c r="A10" s="1">
        <v>1703</v>
      </c>
      <c r="B10">
        <v>3.8764366395616876</v>
      </c>
      <c r="C10">
        <f>'Collagen H'!C10</f>
        <v>18</v>
      </c>
      <c r="D10">
        <v>1</v>
      </c>
      <c r="G10" s="1"/>
      <c r="M10" s="1"/>
    </row>
    <row r="11" spans="1:32" x14ac:dyDescent="0.3">
      <c r="A11" s="1">
        <f>A3-328-(A3-1634)</f>
        <v>1306</v>
      </c>
      <c r="B11" s="2">
        <f>B3*0.55</f>
        <v>3.6887678816146536</v>
      </c>
      <c r="C11">
        <f>'Collagen H'!C11</f>
        <v>16</v>
      </c>
      <c r="D11">
        <v>1</v>
      </c>
      <c r="G11" s="1"/>
      <c r="H11" s="2"/>
      <c r="M11" s="1"/>
      <c r="N11" s="2"/>
      <c r="T11" s="2"/>
      <c r="Z11" s="2"/>
      <c r="AF11" s="2"/>
    </row>
    <row r="12" spans="1:32" x14ac:dyDescent="0.3">
      <c r="A12" s="1">
        <f>A4-358-(A4-1644)</f>
        <v>1286</v>
      </c>
      <c r="B12" s="2">
        <f t="shared" ref="B12:B18" si="0">B4*0.55</f>
        <v>4.5348155608840708</v>
      </c>
      <c r="C12">
        <f>'Collagen H'!C12</f>
        <v>16</v>
      </c>
      <c r="D12">
        <v>1</v>
      </c>
      <c r="G12" s="1"/>
      <c r="H12" s="2"/>
      <c r="M12" s="1"/>
      <c r="N12" s="2"/>
      <c r="T12" s="2"/>
      <c r="Z12" s="2"/>
      <c r="AF12" s="2"/>
    </row>
    <row r="13" spans="1:32" x14ac:dyDescent="0.3">
      <c r="A13" s="1">
        <f>A5-388-(A5-1657)</f>
        <v>1269</v>
      </c>
      <c r="B13" s="2">
        <f t="shared" si="0"/>
        <v>6.0238594763982434</v>
      </c>
      <c r="C13">
        <f>'Collagen H'!C13</f>
        <v>16</v>
      </c>
      <c r="D13">
        <v>1</v>
      </c>
      <c r="G13" s="1"/>
      <c r="H13" s="2"/>
      <c r="M13" s="1"/>
      <c r="N13" s="2"/>
      <c r="T13" s="2"/>
      <c r="Z13" s="2"/>
      <c r="AF13" s="2"/>
    </row>
    <row r="14" spans="1:32" x14ac:dyDescent="0.3">
      <c r="A14" s="1">
        <f>A6-410-(A6-1668)</f>
        <v>1258</v>
      </c>
      <c r="B14" s="2">
        <f t="shared" si="0"/>
        <v>5.7869661262028078</v>
      </c>
      <c r="C14">
        <f>'Collagen H'!C14</f>
        <v>16</v>
      </c>
      <c r="D14">
        <v>1</v>
      </c>
      <c r="G14" s="1"/>
      <c r="H14" s="2"/>
      <c r="M14" s="1"/>
      <c r="N14" s="2"/>
      <c r="T14" s="2"/>
      <c r="Z14" s="2"/>
      <c r="AF14" s="2"/>
    </row>
    <row r="15" spans="1:32" x14ac:dyDescent="0.3">
      <c r="A15" s="1">
        <f>A7-430-(A7-1677)</f>
        <v>1247</v>
      </c>
      <c r="B15" s="2">
        <f t="shared" si="0"/>
        <v>5.5162308688365913</v>
      </c>
      <c r="C15">
        <f>'Collagen H'!C15</f>
        <v>16</v>
      </c>
      <c r="D15">
        <v>1</v>
      </c>
      <c r="G15" s="1"/>
      <c r="H15" s="2"/>
      <c r="M15" s="1"/>
      <c r="N15" s="2"/>
      <c r="T15" s="2"/>
      <c r="Z15" s="2"/>
      <c r="AF15" s="2"/>
    </row>
    <row r="16" spans="1:32" x14ac:dyDescent="0.3">
      <c r="A16" s="1">
        <f>A8-449-(A8-1685)</f>
        <v>1236</v>
      </c>
      <c r="B16" s="2">
        <f t="shared" si="0"/>
        <v>3.4518745314192167</v>
      </c>
      <c r="C16">
        <f>'Collagen H'!C16</f>
        <v>16</v>
      </c>
      <c r="D16">
        <v>1</v>
      </c>
      <c r="G16" s="1"/>
      <c r="H16" s="2"/>
      <c r="M16" s="1"/>
      <c r="N16" s="2"/>
      <c r="T16" s="2"/>
      <c r="Z16" s="2"/>
      <c r="AF16" s="2"/>
    </row>
    <row r="17" spans="1:34" x14ac:dyDescent="0.3">
      <c r="A17" s="1">
        <f>A9-465-(A9-1693)</f>
        <v>1228</v>
      </c>
      <c r="B17" s="2">
        <f t="shared" si="0"/>
        <v>2.7073525736621313</v>
      </c>
      <c r="C17">
        <f>'Collagen H'!C17</f>
        <v>16</v>
      </c>
      <c r="D17">
        <v>1</v>
      </c>
      <c r="G17" s="1"/>
      <c r="H17" s="2"/>
      <c r="M17" s="1"/>
      <c r="N17" s="2"/>
      <c r="T17" s="2"/>
      <c r="Z17" s="2"/>
      <c r="AF17" s="2"/>
    </row>
    <row r="18" spans="1:34" x14ac:dyDescent="0.3">
      <c r="A18" s="1">
        <f>A10-485-(A10-1703)</f>
        <v>1218</v>
      </c>
      <c r="B18" s="2">
        <f t="shared" si="0"/>
        <v>2.1320401517589285</v>
      </c>
      <c r="C18">
        <f>'Collagen H'!C18</f>
        <v>16</v>
      </c>
      <c r="D18">
        <v>1</v>
      </c>
      <c r="G18" s="1"/>
      <c r="H18" s="2"/>
      <c r="M18" s="1"/>
      <c r="N18" s="2"/>
      <c r="T18" s="2"/>
      <c r="Z18" s="2"/>
      <c r="AF18" s="2"/>
    </row>
    <row r="19" spans="1:34" x14ac:dyDescent="0.3">
      <c r="A19">
        <f>A3-711</f>
        <v>926</v>
      </c>
      <c r="B19" s="1">
        <f>B3*0.35</f>
        <v>2.3473977428456885</v>
      </c>
      <c r="C19">
        <f>'Collagen H'!C19</f>
        <v>12</v>
      </c>
      <c r="D19" s="1">
        <v>1</v>
      </c>
      <c r="F19" s="1"/>
      <c r="G19" s="1"/>
      <c r="H19" s="1"/>
      <c r="J19" s="1"/>
      <c r="L19" s="1"/>
      <c r="M19" s="1"/>
      <c r="N19" s="1"/>
      <c r="P19" s="1"/>
      <c r="T19" s="1"/>
      <c r="V19" s="1"/>
      <c r="Z19" s="1"/>
      <c r="AB19" s="1"/>
      <c r="AF19" s="1"/>
      <c r="AH19" s="1"/>
    </row>
    <row r="20" spans="1:34" x14ac:dyDescent="0.3">
      <c r="A20">
        <f>A4-708</f>
        <v>937</v>
      </c>
      <c r="B20" s="1">
        <f t="shared" ref="B20:B26" si="1">B4*0.35</f>
        <v>2.8857917205625898</v>
      </c>
      <c r="C20">
        <f>'Collagen H'!C20</f>
        <v>12</v>
      </c>
      <c r="D20" s="1">
        <v>1</v>
      </c>
      <c r="G20" s="1"/>
      <c r="H20" s="1"/>
      <c r="J20" s="1"/>
      <c r="M20" s="1"/>
      <c r="N20" s="1"/>
      <c r="P20" s="1"/>
      <c r="T20" s="1"/>
      <c r="V20" s="1"/>
      <c r="Z20" s="1"/>
      <c r="AB20" s="1"/>
      <c r="AF20" s="1"/>
      <c r="AH20" s="1"/>
    </row>
    <row r="21" spans="1:34" x14ac:dyDescent="0.3">
      <c r="A21">
        <f>A5-716</f>
        <v>941</v>
      </c>
      <c r="B21" s="1">
        <f t="shared" si="1"/>
        <v>3.8333651213443365</v>
      </c>
      <c r="C21">
        <f>'Collagen H'!C21</f>
        <v>12</v>
      </c>
      <c r="D21" s="1">
        <v>1</v>
      </c>
      <c r="G21" s="1"/>
      <c r="H21" s="1"/>
      <c r="J21" s="1"/>
      <c r="M21" s="1"/>
      <c r="N21" s="1"/>
      <c r="P21" s="1"/>
      <c r="T21" s="1"/>
      <c r="V21" s="1"/>
      <c r="Z21" s="1"/>
      <c r="AB21" s="1"/>
      <c r="AF21" s="1"/>
      <c r="AH21" s="1"/>
    </row>
    <row r="22" spans="1:34" x14ac:dyDescent="0.3">
      <c r="A22">
        <f>A6-720</f>
        <v>947</v>
      </c>
      <c r="B22" s="1">
        <f t="shared" si="1"/>
        <v>3.6826148075836045</v>
      </c>
      <c r="C22">
        <f>'Collagen H'!C22</f>
        <v>12</v>
      </c>
      <c r="D22" s="1">
        <v>1</v>
      </c>
      <c r="G22" s="1"/>
      <c r="H22" s="1"/>
      <c r="J22" s="1"/>
      <c r="M22" s="1"/>
      <c r="N22" s="1"/>
      <c r="P22" s="1"/>
      <c r="T22" s="1"/>
      <c r="V22" s="1"/>
      <c r="Z22" s="1"/>
      <c r="AB22" s="1"/>
      <c r="AF22" s="1"/>
      <c r="AH22" s="1"/>
    </row>
    <row r="23" spans="1:34" x14ac:dyDescent="0.3">
      <c r="A23">
        <f>A7-705</f>
        <v>971</v>
      </c>
      <c r="B23" s="1">
        <f t="shared" si="1"/>
        <v>3.5103287347141943</v>
      </c>
      <c r="C23">
        <f>'Collagen H'!C23</f>
        <v>12</v>
      </c>
      <c r="D23" s="1">
        <v>1</v>
      </c>
      <c r="H23" s="1"/>
      <c r="J23" s="1"/>
      <c r="N23" s="1"/>
      <c r="P23" s="1"/>
      <c r="T23" s="1"/>
      <c r="V23" s="1"/>
      <c r="Z23" s="1"/>
      <c r="AB23" s="1"/>
      <c r="AF23" s="1"/>
      <c r="AH23" s="1"/>
    </row>
    <row r="24" spans="1:34" x14ac:dyDescent="0.3">
      <c r="A24">
        <f>A8-703</f>
        <v>983</v>
      </c>
      <c r="B24" s="1">
        <f t="shared" si="1"/>
        <v>2.1966474290849556</v>
      </c>
      <c r="C24">
        <f>'Collagen H'!C24</f>
        <v>12</v>
      </c>
      <c r="D24" s="1">
        <v>1</v>
      </c>
      <c r="G24" s="1"/>
      <c r="H24" s="1"/>
      <c r="J24" s="1"/>
      <c r="M24" s="1"/>
      <c r="N24" s="1"/>
      <c r="P24" s="1"/>
      <c r="T24" s="1"/>
      <c r="V24" s="1"/>
      <c r="Z24" s="1"/>
      <c r="AB24" s="1"/>
      <c r="AF24" s="1"/>
      <c r="AH24" s="1"/>
    </row>
    <row r="25" spans="1:34" x14ac:dyDescent="0.3">
      <c r="A25">
        <f>A9-697</f>
        <v>996</v>
      </c>
      <c r="B25" s="1">
        <f t="shared" si="1"/>
        <v>1.7228607286940836</v>
      </c>
      <c r="C25">
        <f>'Collagen H'!C25</f>
        <v>12</v>
      </c>
      <c r="D25" s="1">
        <v>1</v>
      </c>
      <c r="G25" s="1"/>
      <c r="H25" s="1"/>
      <c r="J25" s="1"/>
      <c r="M25" s="1"/>
      <c r="N25" s="1"/>
      <c r="P25" s="1"/>
      <c r="T25" s="1"/>
      <c r="V25" s="1"/>
      <c r="Z25" s="1"/>
      <c r="AB25" s="1"/>
      <c r="AF25" s="1"/>
      <c r="AH25" s="1"/>
    </row>
    <row r="26" spans="1:34" x14ac:dyDescent="0.3">
      <c r="A26">
        <f>A10-696</f>
        <v>1007</v>
      </c>
      <c r="B26" s="1">
        <f t="shared" si="1"/>
        <v>1.3567528238465907</v>
      </c>
      <c r="C26">
        <f>'Collagen H'!C26</f>
        <v>12</v>
      </c>
      <c r="D26" s="1">
        <v>1</v>
      </c>
      <c r="G26" s="1"/>
      <c r="H26" s="1"/>
      <c r="J26" s="1"/>
      <c r="M26" s="1"/>
      <c r="N26" s="1"/>
      <c r="P26" s="1"/>
      <c r="T26" s="1"/>
      <c r="V26" s="1"/>
      <c r="Z26" s="1"/>
      <c r="AB26" s="1"/>
      <c r="AF26" s="1"/>
      <c r="AH26" s="1"/>
    </row>
    <row r="27" spans="1:34" x14ac:dyDescent="0.3">
      <c r="A27">
        <v>535</v>
      </c>
      <c r="B27">
        <f>B3/15</f>
        <v>0.44712337958965498</v>
      </c>
      <c r="C27">
        <f>'Collagen H'!C27</f>
        <v>12</v>
      </c>
      <c r="D27" s="1">
        <v>1</v>
      </c>
      <c r="G27" s="1"/>
      <c r="J27" s="1"/>
      <c r="M27" s="1"/>
      <c r="P27" s="1"/>
      <c r="V27" s="1"/>
      <c r="AB27" s="1"/>
      <c r="AH27" s="1"/>
    </row>
    <row r="28" spans="1:34" x14ac:dyDescent="0.3">
      <c r="A28">
        <v>544</v>
      </c>
      <c r="B28">
        <f t="shared" ref="B28:B34" si="2">B4/15</f>
        <v>0.54967461344049329</v>
      </c>
      <c r="C28">
        <f>'Collagen H'!C28</f>
        <v>12</v>
      </c>
      <c r="D28" s="1">
        <v>1</v>
      </c>
      <c r="J28" s="1"/>
      <c r="P28" s="1"/>
      <c r="V28" s="1"/>
      <c r="AB28" s="1"/>
      <c r="AH28" s="1"/>
    </row>
    <row r="29" spans="1:34" x14ac:dyDescent="0.3">
      <c r="A29">
        <v>565</v>
      </c>
      <c r="B29">
        <f t="shared" si="2"/>
        <v>0.73016478501796889</v>
      </c>
      <c r="C29">
        <f>'Collagen H'!C29</f>
        <v>12</v>
      </c>
      <c r="D29" s="1">
        <v>1</v>
      </c>
      <c r="G29" s="1"/>
      <c r="J29" s="1"/>
      <c r="M29" s="1"/>
      <c r="P29" s="1"/>
      <c r="V29" s="1"/>
      <c r="AB29" s="1"/>
      <c r="AH29" s="1"/>
    </row>
    <row r="30" spans="1:34" x14ac:dyDescent="0.3">
      <c r="A30">
        <v>572</v>
      </c>
      <c r="B30">
        <f t="shared" si="2"/>
        <v>0.70145043953973418</v>
      </c>
      <c r="C30">
        <f>'Collagen H'!C30</f>
        <v>12</v>
      </c>
      <c r="D30" s="1">
        <v>1</v>
      </c>
      <c r="J30" s="1"/>
      <c r="P30" s="1"/>
      <c r="V30" s="1"/>
      <c r="AB30" s="1"/>
      <c r="AH30" s="1"/>
    </row>
    <row r="31" spans="1:34" x14ac:dyDescent="0.3">
      <c r="A31">
        <v>585</v>
      </c>
      <c r="B31">
        <f t="shared" si="2"/>
        <v>0.66863404470746557</v>
      </c>
      <c r="C31">
        <f>'Collagen H'!C31</f>
        <v>12</v>
      </c>
      <c r="D31" s="1">
        <v>1</v>
      </c>
      <c r="J31" s="1"/>
      <c r="P31" s="1"/>
      <c r="V31" s="1"/>
      <c r="AB31" s="1"/>
      <c r="AH31" s="1"/>
    </row>
    <row r="32" spans="1:34" x14ac:dyDescent="0.3">
      <c r="A32">
        <v>597</v>
      </c>
      <c r="B32">
        <f t="shared" si="2"/>
        <v>0.41840903411142016</v>
      </c>
      <c r="C32">
        <f>'Collagen H'!C32</f>
        <v>12</v>
      </c>
      <c r="D32" s="1">
        <v>1</v>
      </c>
      <c r="J32" s="1"/>
      <c r="P32" s="1"/>
      <c r="V32" s="1"/>
      <c r="AB32" s="1"/>
      <c r="AH32" s="1"/>
    </row>
    <row r="33" spans="1:34" x14ac:dyDescent="0.3">
      <c r="A33">
        <v>612</v>
      </c>
      <c r="B33">
        <f t="shared" si="2"/>
        <v>0.32816394832268259</v>
      </c>
      <c r="C33">
        <f>'Collagen H'!C33</f>
        <v>12</v>
      </c>
      <c r="D33" s="1">
        <v>1</v>
      </c>
      <c r="J33" s="1"/>
      <c r="P33" s="1"/>
      <c r="V33" s="1"/>
      <c r="AB33" s="1"/>
      <c r="AH33" s="1"/>
    </row>
    <row r="34" spans="1:34" x14ac:dyDescent="0.3">
      <c r="A34">
        <v>618</v>
      </c>
      <c r="B34">
        <f t="shared" si="2"/>
        <v>0.2584291093041125</v>
      </c>
      <c r="C34">
        <f>'Collagen H'!C34</f>
        <v>12</v>
      </c>
      <c r="D34" s="1">
        <v>1</v>
      </c>
      <c r="J34" s="1"/>
      <c r="P34" s="1"/>
      <c r="V34" s="1"/>
      <c r="AB34" s="1"/>
      <c r="AH34" s="1"/>
    </row>
    <row r="35" spans="1:34" x14ac:dyDescent="0.3">
      <c r="A35">
        <f>'Elastin H'!A35</f>
        <v>1440</v>
      </c>
      <c r="B35">
        <v>0.43245120211131899</v>
      </c>
      <c r="C35">
        <f>'Elastin H'!C35</f>
        <v>25</v>
      </c>
      <c r="D35">
        <f>'Elastin H'!D35</f>
        <v>0.8</v>
      </c>
      <c r="H35" s="1"/>
      <c r="J35" s="1"/>
      <c r="P35" s="1"/>
      <c r="V35" s="1"/>
      <c r="AB35" s="1"/>
      <c r="AH35" s="1"/>
    </row>
    <row r="36" spans="1:34" x14ac:dyDescent="0.3">
      <c r="A36">
        <f>'Elastin H'!A36</f>
        <v>1456</v>
      </c>
      <c r="B36">
        <v>9.7301520475046779</v>
      </c>
      <c r="C36">
        <f>'Elastin H'!C36</f>
        <v>22</v>
      </c>
      <c r="D36">
        <f>'Elastin H'!D36</f>
        <v>0.8</v>
      </c>
      <c r="H36" s="1"/>
      <c r="J36" s="1"/>
      <c r="P36" s="1"/>
      <c r="V36" s="1"/>
      <c r="AB36" s="1"/>
      <c r="AH36" s="1"/>
    </row>
    <row r="37" spans="1:34" x14ac:dyDescent="0.3">
      <c r="A37">
        <f>'Elastin H'!A37</f>
        <v>1472</v>
      </c>
      <c r="B37">
        <v>4.1515315402686621</v>
      </c>
      <c r="C37">
        <f>'Elastin H'!C37</f>
        <v>25</v>
      </c>
      <c r="D37">
        <f>'Elastin H'!D37</f>
        <v>0.8</v>
      </c>
      <c r="F37" s="2"/>
      <c r="G37" s="1"/>
      <c r="H37" s="1"/>
      <c r="I37" s="1"/>
      <c r="J37" s="1"/>
      <c r="M37" s="1"/>
      <c r="N37" s="2"/>
      <c r="O37" s="1"/>
      <c r="P37" s="1"/>
      <c r="S37" s="1"/>
      <c r="T37" s="2"/>
      <c r="U37" s="1"/>
      <c r="V37" s="1"/>
      <c r="Y37" s="1"/>
      <c r="Z37" s="2"/>
      <c r="AA37" s="1"/>
      <c r="AB37" s="1"/>
      <c r="AE37" s="1"/>
      <c r="AF37" s="2"/>
      <c r="AG37" s="1"/>
      <c r="AH37" s="1"/>
    </row>
    <row r="38" spans="1:34" x14ac:dyDescent="0.3">
      <c r="A38">
        <f>'Elastin H'!A38</f>
        <v>1295</v>
      </c>
      <c r="B38">
        <v>3.3298742562571566</v>
      </c>
      <c r="C38">
        <f>'Elastin H'!C38</f>
        <v>21</v>
      </c>
      <c r="D38">
        <f>'Elastin H'!D38</f>
        <v>0.5</v>
      </c>
      <c r="F38" s="1"/>
      <c r="G38" s="1"/>
      <c r="H38" s="1"/>
      <c r="I38" s="1"/>
      <c r="J38" s="1"/>
      <c r="N38" s="1"/>
      <c r="O38" s="1"/>
      <c r="P38" s="1"/>
      <c r="U38" s="1"/>
      <c r="V38" s="1"/>
      <c r="AA38" s="1"/>
      <c r="AB38" s="1"/>
      <c r="AG38" s="1"/>
      <c r="AH38" s="1"/>
    </row>
    <row r="39" spans="1:34" x14ac:dyDescent="0.3">
      <c r="A39">
        <f>'Elastin H'!A39</f>
        <v>1048</v>
      </c>
      <c r="B39">
        <f>'Elastin H'!B39*1.1</f>
        <v>0.13219494988584624</v>
      </c>
      <c r="C39">
        <f>'Elastin H'!C39</f>
        <v>12</v>
      </c>
      <c r="D39">
        <f>'Elastin H'!D39</f>
        <v>0.9</v>
      </c>
    </row>
    <row r="40" spans="1:34" x14ac:dyDescent="0.3">
      <c r="A40">
        <f>'Elastin H'!A40</f>
        <v>1065</v>
      </c>
      <c r="B40">
        <f>'Elastin H'!B40*1.5</f>
        <v>0.72106336301370666</v>
      </c>
      <c r="C40">
        <f>'Elastin H'!C40</f>
        <v>16</v>
      </c>
      <c r="D40">
        <f>'Elastin H'!D40</f>
        <v>0.7</v>
      </c>
    </row>
    <row r="41" spans="1:34" x14ac:dyDescent="0.3">
      <c r="A41">
        <f>'Elastin H'!A41+3</f>
        <v>1088</v>
      </c>
      <c r="B41">
        <f>'Elastin H'!B41*0.7</f>
        <v>0.42062029509132898</v>
      </c>
      <c r="C41">
        <f>'Elastin H'!C41</f>
        <v>25</v>
      </c>
      <c r="D41">
        <f>'Elastin H'!D41</f>
        <v>1</v>
      </c>
    </row>
    <row r="42" spans="1:34" x14ac:dyDescent="0.3">
      <c r="A42">
        <f>'Elastin H'!A42+2</f>
        <v>1102</v>
      </c>
      <c r="B42">
        <f>'Elastin H'!B42*0.8</f>
        <v>1.7305520712328963</v>
      </c>
      <c r="C42">
        <f>'Elastin H'!C42</f>
        <v>22</v>
      </c>
      <c r="D42">
        <f>'Elastin H'!D42</f>
        <v>0.9</v>
      </c>
    </row>
    <row r="43" spans="1:34" x14ac:dyDescent="0.3">
      <c r="A43">
        <f>'Elastin H'!A43-1</f>
        <v>1124</v>
      </c>
      <c r="B43">
        <f>'Elastin H'!B43*0.9</f>
        <v>1.2979140534246723</v>
      </c>
      <c r="C43">
        <f>'Elastin H'!C43</f>
        <v>10</v>
      </c>
      <c r="D43">
        <f>'Elastin H'!D43</f>
        <v>0.5</v>
      </c>
    </row>
    <row r="44" spans="1:34" x14ac:dyDescent="0.3">
      <c r="A44">
        <f>'Elastin H'!A44</f>
        <v>960</v>
      </c>
      <c r="B44">
        <f>'Elastin H'!B44*1.1</f>
        <v>0.84604767926941604</v>
      </c>
      <c r="C44">
        <f>'Elastin H'!C44</f>
        <v>15</v>
      </c>
      <c r="D44">
        <f>'Elastin H'!D44</f>
        <v>0.8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Collagen H</vt:lpstr>
      <vt:lpstr>Collagen D</vt:lpstr>
      <vt:lpstr>Collagen Scar</vt:lpstr>
      <vt:lpstr>Collagen HPO4_2H2O</vt:lpstr>
      <vt:lpstr>Collagen CML</vt:lpstr>
      <vt:lpstr>Collagen GH1</vt:lpstr>
      <vt:lpstr>Collagen CEP</vt:lpstr>
      <vt:lpstr>Elastin H</vt:lpstr>
      <vt:lpstr>Elastin D</vt:lpstr>
      <vt:lpstr>Elastin Scar</vt:lpstr>
      <vt:lpstr>Elastin Pentosidine</vt:lpstr>
      <vt:lpstr>Ala D</vt:lpstr>
      <vt:lpstr>Ala H</vt:lpstr>
      <vt:lpstr>Arg D</vt:lpstr>
      <vt:lpstr>Arg H</vt:lpstr>
      <vt:lpstr>Asn D</vt:lpstr>
      <vt:lpstr>Asn H</vt:lpstr>
      <vt:lpstr>Asp D</vt:lpstr>
      <vt:lpstr>Asp H</vt:lpstr>
      <vt:lpstr>Glu D</vt:lpstr>
      <vt:lpstr>Glu H</vt:lpstr>
      <vt:lpstr>Gln D</vt:lpstr>
      <vt:lpstr>Gln H</vt:lpstr>
      <vt:lpstr>Gly D</vt:lpstr>
      <vt:lpstr>Gly H</vt:lpstr>
      <vt:lpstr>His D</vt:lpstr>
      <vt:lpstr>His H</vt:lpstr>
      <vt:lpstr>Hyp D</vt:lpstr>
      <vt:lpstr>Hyp H</vt:lpstr>
      <vt:lpstr>Ile D</vt:lpstr>
      <vt:lpstr>Ile H</vt:lpstr>
      <vt:lpstr>Leu D</vt:lpstr>
      <vt:lpstr>Leu H</vt:lpstr>
      <vt:lpstr>Lys D</vt:lpstr>
      <vt:lpstr>Lys H</vt:lpstr>
      <vt:lpstr>Phe D</vt:lpstr>
      <vt:lpstr>Phe H</vt:lpstr>
      <vt:lpstr>Pro D</vt:lpstr>
      <vt:lpstr>Pro H</vt:lpstr>
      <vt:lpstr>Ser D</vt:lpstr>
      <vt:lpstr>Ser H</vt:lpstr>
      <vt:lpstr>Thr D</vt:lpstr>
      <vt:lpstr>Thr H</vt:lpstr>
      <vt:lpstr>Tyr D</vt:lpstr>
      <vt:lpstr>Tyr H</vt:lpstr>
      <vt:lpstr>Trp D</vt:lpstr>
      <vt:lpstr>Trp H</vt:lpstr>
      <vt:lpstr>Val D</vt:lpstr>
      <vt:lpstr>Val H</vt:lpstr>
      <vt:lpstr>CML D</vt:lpstr>
      <vt:lpstr>CML H</vt:lpstr>
      <vt:lpstr>CML HPO4_2H2O</vt:lpstr>
      <vt:lpstr>CEL D</vt:lpstr>
      <vt:lpstr>CEL H</vt:lpstr>
      <vt:lpstr>CEL HPO4_2H2O</vt:lpstr>
      <vt:lpstr>CEP</vt:lpstr>
      <vt:lpstr>GH1</vt:lpstr>
      <vt:lpstr>MGO</vt:lpstr>
      <vt:lpstr>Pentosidine</vt:lpstr>
      <vt:lpstr>HPO4_2H2O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</dc:creator>
  <cp:lastModifiedBy>Rene</cp:lastModifiedBy>
  <dcterms:created xsi:type="dcterms:W3CDTF">2020-10-01T03:51:49Z</dcterms:created>
  <dcterms:modified xsi:type="dcterms:W3CDTF">2020-12-05T05:16:44Z</dcterms:modified>
</cp:coreProperties>
</file>