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tables/table7.xml" ContentType="application/vnd.openxmlformats-officedocument.spreadsheetml.table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tables/table8.xml" ContentType="application/vnd.openxmlformats-officedocument.spreadsheetml.table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tables/table9.xml" ContentType="application/vnd.openxmlformats-officedocument.spreadsheetml.table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13.xml" ContentType="application/vnd.openxmlformats-officedocument.drawing+xml"/>
  <Override PartName="/xl/tables/table10.xml" ContentType="application/vnd.openxmlformats-officedocument.spreadsheetml.table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14.xml" ContentType="application/vnd.openxmlformats-officedocument.drawing+xml"/>
  <Override PartName="/xl/tables/table11.xml" ContentType="application/vnd.openxmlformats-officedocument.spreadsheetml.table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15.xml" ContentType="application/vnd.openxmlformats-officedocument.drawing+xml"/>
  <Override PartName="/xl/tables/table12.xml" ContentType="application/vnd.openxmlformats-officedocument.spreadsheetml.table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6.xml" ContentType="application/vnd.openxmlformats-officedocument.drawing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17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18.xml" ContentType="application/vnd.openxmlformats-officedocument.drawing+xml"/>
  <Override PartName="/xl/tables/table13.xml" ContentType="application/vnd.openxmlformats-officedocument.spreadsheetml.table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19.xml" ContentType="application/vnd.openxmlformats-officedocument.drawing+xml"/>
  <Override PartName="/xl/tables/table14.xml" ContentType="application/vnd.openxmlformats-officedocument.spreadsheetml.table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20.xml" ContentType="application/vnd.openxmlformats-officedocument.drawing+xml"/>
  <Override PartName="/xl/tables/table15.xml" ContentType="application/vnd.openxmlformats-officedocument.spreadsheetml.table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21.xml" ContentType="application/vnd.openxmlformats-officedocument.drawing+xml"/>
  <Override PartName="/xl/tables/table16.xml" ContentType="application/vnd.openxmlformats-officedocument.spreadsheetml.table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drawings/drawing22.xml" ContentType="application/vnd.openxmlformats-officedocument.drawing+xml"/>
  <Override PartName="/xl/tables/table17.xml" ContentType="application/vnd.openxmlformats-officedocument.spreadsheetml.table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drawings/drawing23.xml" ContentType="application/vnd.openxmlformats-officedocument.drawing+xml"/>
  <Override PartName="/xl/tables/table18.xml" ContentType="application/vnd.openxmlformats-officedocument.spreadsheetml.table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drawings/drawing24.xml" ContentType="application/vnd.openxmlformats-officedocument.drawing+xml"/>
  <Override PartName="/xl/tables/table19.xml" ContentType="application/vnd.openxmlformats-officedocument.spreadsheetml.table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ocuments\MA\Masterarbeit\"/>
    </mc:Choice>
  </mc:AlternateContent>
  <bookViews>
    <workbookView xWindow="0" yWindow="0" windowWidth="28800" windowHeight="13665" tabRatio="843" firstSheet="14" activeTab="14"/>
  </bookViews>
  <sheets>
    <sheet name="Target+Source1+Source2_Random_D" sheetId="1" r:id="rId1"/>
    <sheet name="beamforming_adaptive_filter" sheetId="2" r:id="rId2"/>
    <sheet name="beamforming_fixed" sheetId="3" r:id="rId3"/>
    <sheet name="Genetic_test1" sheetId="4" r:id="rId4"/>
    <sheet name="Genetic_test2" sheetId="5" r:id="rId5"/>
    <sheet name="Genetic_test4" sheetId="6" r:id="rId6"/>
    <sheet name="Genetic_test2_long" sheetId="7" r:id="rId7"/>
    <sheet name="TARGET" sheetId="8" r:id="rId8"/>
    <sheet name="TARGET_WR_PIPELINE" sheetId="9" r:id="rId9"/>
    <sheet name="SOURCE1" sheetId="10" r:id="rId10"/>
    <sheet name="SOURCE2" sheetId="11" r:id="rId11"/>
    <sheet name="Target+Source1" sheetId="12" r:id="rId12"/>
    <sheet name="Target+Source2" sheetId="13" r:id="rId13"/>
    <sheet name="Source1+Source2" sheetId="14" r:id="rId14"/>
    <sheet name="Target+Source1+Source2" sheetId="15" r:id="rId15"/>
    <sheet name="Target+Source1+Source2_Load_Ham" sheetId="16" r:id="rId16"/>
    <sheet name="Target+Source1+Source2_diffrent" sheetId="17" r:id="rId17"/>
    <sheet name="Genetic_test2_pipeline" sheetId="18" r:id="rId18"/>
    <sheet name="GENETIC_TEST1_no_iso" sheetId="19" r:id="rId19"/>
    <sheet name="GENETIC_TEST2_no_iso" sheetId="20" r:id="rId20"/>
    <sheet name="TARGET+SOURCE1_noiso" sheetId="21" r:id="rId21"/>
    <sheet name="TARGET+SOURCE2_noiso" sheetId="22" r:id="rId22"/>
    <sheet name="SOURCE1+SOURCE2_noiso" sheetId="23" r:id="rId23"/>
    <sheet name="TARGET+SOURCE1+SCOURCE2_noiso" sheetId="24" r:id="rId24"/>
    <sheet name="Sheet25" sheetId="25" r:id="rId25"/>
  </sheets>
  <externalReferences>
    <externalReference r:id="rId26"/>
    <externalReference r:id="rId27"/>
    <externalReference r:id="rId28"/>
  </externalReferences>
  <definedNames>
    <definedName name="_xlnm.Print_Area" localSheetId="24">Sheet25!$A$1:$I$52</definedName>
  </definedNames>
  <calcPr calcId="162913"/>
</workbook>
</file>

<file path=xl/calcChain.xml><?xml version="1.0" encoding="utf-8"?>
<calcChain xmlns="http://schemas.openxmlformats.org/spreadsheetml/2006/main">
  <c r="J33" i="15" l="1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32" i="15"/>
  <c r="B5" i="15"/>
  <c r="B6" i="15"/>
  <c r="B7" i="15"/>
  <c r="B8" i="15"/>
  <c r="B9" i="15"/>
  <c r="B4" i="15"/>
  <c r="E5" i="15" l="1"/>
  <c r="E6" i="15"/>
  <c r="E7" i="15"/>
  <c r="E8" i="15"/>
  <c r="E9" i="15"/>
  <c r="E4" i="15"/>
  <c r="D9" i="15"/>
  <c r="D8" i="15"/>
  <c r="D7" i="15"/>
  <c r="D6" i="15"/>
  <c r="D5" i="15"/>
  <c r="D4" i="15"/>
  <c r="C9" i="15"/>
  <c r="C8" i="15"/>
  <c r="C7" i="15"/>
  <c r="C6" i="15"/>
  <c r="C5" i="15"/>
  <c r="C4" i="15"/>
  <c r="I199" i="15" l="1"/>
  <c r="H199" i="15"/>
  <c r="G199" i="15"/>
  <c r="I198" i="15"/>
  <c r="H198" i="15"/>
  <c r="G198" i="15"/>
  <c r="I197" i="15"/>
  <c r="H197" i="15"/>
  <c r="G197" i="15"/>
  <c r="I196" i="15"/>
  <c r="H196" i="15"/>
  <c r="G196" i="15"/>
  <c r="I195" i="15"/>
  <c r="H195" i="15"/>
  <c r="G195" i="15"/>
  <c r="I194" i="15"/>
  <c r="H194" i="15"/>
  <c r="G194" i="15"/>
  <c r="I193" i="15"/>
  <c r="H193" i="15"/>
  <c r="G193" i="15"/>
  <c r="I192" i="15"/>
  <c r="H192" i="15"/>
  <c r="G192" i="15"/>
  <c r="I191" i="15"/>
  <c r="H191" i="15"/>
  <c r="G191" i="15"/>
  <c r="I190" i="15"/>
  <c r="H190" i="15"/>
  <c r="G190" i="15"/>
  <c r="I189" i="15"/>
  <c r="H189" i="15"/>
  <c r="G189" i="15"/>
  <c r="I188" i="15"/>
  <c r="H188" i="15"/>
  <c r="G188" i="15"/>
  <c r="I187" i="15"/>
  <c r="H187" i="15"/>
  <c r="G187" i="15"/>
  <c r="I186" i="15"/>
  <c r="H186" i="15"/>
  <c r="G186" i="15"/>
  <c r="I185" i="15"/>
  <c r="H185" i="15"/>
  <c r="G185" i="15"/>
  <c r="I184" i="15"/>
  <c r="H184" i="15"/>
  <c r="G184" i="15"/>
  <c r="I183" i="15"/>
  <c r="H183" i="15"/>
  <c r="G183" i="15"/>
  <c r="I182" i="15"/>
  <c r="H182" i="15"/>
  <c r="G182" i="15"/>
  <c r="I152" i="15"/>
  <c r="H152" i="15"/>
  <c r="G152" i="15"/>
  <c r="I151" i="15"/>
  <c r="H151" i="15"/>
  <c r="G151" i="15"/>
  <c r="I150" i="15"/>
  <c r="H150" i="15"/>
  <c r="G150" i="15"/>
  <c r="I149" i="15"/>
  <c r="H149" i="15"/>
  <c r="G149" i="15"/>
  <c r="I148" i="15"/>
  <c r="H148" i="15"/>
  <c r="G148" i="15"/>
  <c r="I147" i="15"/>
  <c r="H147" i="15"/>
  <c r="G147" i="15"/>
  <c r="I146" i="15"/>
  <c r="H146" i="15"/>
  <c r="G146" i="15"/>
  <c r="I145" i="15"/>
  <c r="H145" i="15"/>
  <c r="G145" i="15"/>
  <c r="I144" i="15"/>
  <c r="H144" i="15"/>
  <c r="G144" i="15"/>
  <c r="I143" i="15"/>
  <c r="H143" i="15"/>
  <c r="G143" i="15"/>
  <c r="I142" i="15"/>
  <c r="H142" i="15"/>
  <c r="G142" i="15"/>
  <c r="I141" i="15"/>
  <c r="H141" i="15"/>
  <c r="G141" i="15"/>
  <c r="I140" i="15"/>
  <c r="H140" i="15"/>
  <c r="G140" i="15"/>
  <c r="I139" i="15"/>
  <c r="H139" i="15"/>
  <c r="G139" i="15"/>
  <c r="I138" i="15"/>
  <c r="H138" i="15"/>
  <c r="G138" i="15"/>
  <c r="I137" i="15"/>
  <c r="H137" i="15"/>
  <c r="G137" i="15"/>
  <c r="I136" i="15"/>
  <c r="H136" i="15"/>
  <c r="G136" i="15"/>
  <c r="I135" i="15"/>
  <c r="H135" i="15"/>
  <c r="G135" i="15"/>
  <c r="I108" i="15"/>
  <c r="H108" i="15"/>
  <c r="G108" i="15"/>
  <c r="I107" i="15"/>
  <c r="H107" i="15"/>
  <c r="G107" i="15"/>
  <c r="I106" i="15"/>
  <c r="H106" i="15"/>
  <c r="G106" i="15"/>
  <c r="I105" i="15"/>
  <c r="H105" i="15"/>
  <c r="G105" i="15"/>
  <c r="I104" i="15"/>
  <c r="H104" i="15"/>
  <c r="G104" i="15"/>
  <c r="I103" i="15"/>
  <c r="H103" i="15"/>
  <c r="G103" i="15"/>
  <c r="I102" i="15"/>
  <c r="H102" i="15"/>
  <c r="G102" i="15"/>
  <c r="I101" i="15"/>
  <c r="H101" i="15"/>
  <c r="G101" i="15"/>
  <c r="I100" i="15"/>
  <c r="H100" i="15"/>
  <c r="G100" i="15"/>
  <c r="I99" i="15"/>
  <c r="H99" i="15"/>
  <c r="G99" i="15"/>
  <c r="I98" i="15"/>
  <c r="H98" i="15"/>
  <c r="G98" i="15"/>
  <c r="I97" i="15"/>
  <c r="H97" i="15"/>
  <c r="G97" i="15"/>
  <c r="I96" i="15"/>
  <c r="H96" i="15"/>
  <c r="G96" i="15"/>
  <c r="I95" i="15"/>
  <c r="H95" i="15"/>
  <c r="G95" i="15"/>
  <c r="I94" i="15"/>
  <c r="H94" i="15"/>
  <c r="G94" i="15"/>
  <c r="I93" i="15"/>
  <c r="H93" i="15"/>
  <c r="G93" i="15"/>
  <c r="I92" i="15"/>
  <c r="H92" i="15"/>
  <c r="G92" i="15"/>
  <c r="I91" i="15"/>
  <c r="H91" i="15"/>
  <c r="G91" i="15"/>
  <c r="I95" i="10"/>
  <c r="H95" i="10"/>
  <c r="G95" i="10"/>
  <c r="I94" i="10"/>
  <c r="H94" i="10"/>
  <c r="G94" i="10"/>
  <c r="I93" i="10"/>
  <c r="H93" i="10"/>
  <c r="G93" i="10"/>
  <c r="I92" i="10"/>
  <c r="H92" i="10"/>
  <c r="G92" i="10"/>
  <c r="I91" i="10"/>
  <c r="H91" i="10"/>
  <c r="G91" i="10"/>
  <c r="I90" i="10"/>
  <c r="H90" i="10"/>
  <c r="G90" i="10"/>
  <c r="I89" i="10"/>
  <c r="H89" i="10"/>
  <c r="G89" i="10"/>
  <c r="I88" i="10"/>
  <c r="H88" i="10"/>
  <c r="G88" i="10"/>
  <c r="I87" i="10"/>
  <c r="H87" i="10"/>
  <c r="G87" i="10"/>
  <c r="I86" i="10"/>
  <c r="H86" i="10"/>
  <c r="G86" i="10"/>
  <c r="I85" i="10"/>
  <c r="H85" i="10"/>
  <c r="G85" i="10"/>
  <c r="I84" i="10"/>
  <c r="H84" i="10"/>
  <c r="G84" i="10"/>
  <c r="I83" i="10"/>
  <c r="H83" i="10"/>
  <c r="G83" i="10"/>
  <c r="I82" i="10"/>
  <c r="H82" i="10"/>
  <c r="G82" i="10"/>
  <c r="I81" i="10"/>
  <c r="H81" i="10"/>
  <c r="G81" i="10"/>
  <c r="I80" i="10"/>
  <c r="H80" i="10"/>
  <c r="G80" i="10"/>
  <c r="I79" i="10"/>
  <c r="H79" i="10"/>
  <c r="G79" i="10"/>
  <c r="I78" i="10"/>
  <c r="H78" i="10"/>
  <c r="G78" i="10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K9" i="24"/>
  <c r="J9" i="24"/>
  <c r="I9" i="24"/>
  <c r="H9" i="24"/>
  <c r="K8" i="24"/>
  <c r="J8" i="24"/>
  <c r="I8" i="24"/>
  <c r="H8" i="24"/>
  <c r="L8" i="24" s="1"/>
  <c r="K7" i="24"/>
  <c r="L7" i="24" s="1"/>
  <c r="J7" i="24"/>
  <c r="G7" i="24" s="1"/>
  <c r="I7" i="24"/>
  <c r="H7" i="24"/>
  <c r="K6" i="24"/>
  <c r="J6" i="24"/>
  <c r="I6" i="24"/>
  <c r="H6" i="24"/>
  <c r="K5" i="24"/>
  <c r="J5" i="24"/>
  <c r="I5" i="24"/>
  <c r="H5" i="24"/>
  <c r="G5" i="24" s="1"/>
  <c r="K4" i="24"/>
  <c r="J4" i="24"/>
  <c r="I4" i="24"/>
  <c r="H4" i="24"/>
  <c r="G4" i="24" s="1"/>
  <c r="L23" i="20"/>
  <c r="H9" i="20" s="1"/>
  <c r="L22" i="20"/>
  <c r="L21" i="20"/>
  <c r="H7" i="20" s="1"/>
  <c r="L20" i="20"/>
  <c r="H6" i="20" s="1"/>
  <c r="G6" i="20" s="1"/>
  <c r="L6" i="20" s="1"/>
  <c r="L19" i="20"/>
  <c r="H5" i="20" s="1"/>
  <c r="G5" i="20" s="1"/>
  <c r="L5" i="20" s="1"/>
  <c r="L18" i="20"/>
  <c r="H4" i="20" s="1"/>
  <c r="BJ13" i="20"/>
  <c r="BI13" i="20"/>
  <c r="BH13" i="20"/>
  <c r="BG13" i="20"/>
  <c r="BF13" i="20"/>
  <c r="BE13" i="20"/>
  <c r="BD13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K9" i="20"/>
  <c r="J9" i="20"/>
  <c r="I9" i="20"/>
  <c r="K8" i="20"/>
  <c r="J8" i="20"/>
  <c r="I8" i="20"/>
  <c r="H8" i="20"/>
  <c r="G8" i="20" s="1"/>
  <c r="L8" i="20" s="1"/>
  <c r="K7" i="20"/>
  <c r="J7" i="20"/>
  <c r="I7" i="20"/>
  <c r="K6" i="20"/>
  <c r="J6" i="20"/>
  <c r="I6" i="20"/>
  <c r="K5" i="20"/>
  <c r="J5" i="20"/>
  <c r="I5" i="20"/>
  <c r="K4" i="20"/>
  <c r="J4" i="20"/>
  <c r="I4" i="20"/>
  <c r="M19" i="19"/>
  <c r="M17" i="19"/>
  <c r="BI13" i="19"/>
  <c r="BH13" i="19"/>
  <c r="BG13" i="19"/>
  <c r="BF13" i="19"/>
  <c r="BE13" i="19"/>
  <c r="BD13" i="19"/>
  <c r="BC13" i="19"/>
  <c r="BB13" i="19"/>
  <c r="BA13" i="19"/>
  <c r="AZ13" i="19"/>
  <c r="AX13" i="19"/>
  <c r="AW13" i="19"/>
  <c r="AV13" i="19"/>
  <c r="AU13" i="19"/>
  <c r="AS13" i="19"/>
  <c r="AR13" i="19"/>
  <c r="AQ13" i="19"/>
  <c r="AP13" i="19"/>
  <c r="AO13" i="19"/>
  <c r="AN13" i="19"/>
  <c r="AM13" i="19"/>
  <c r="AJ13" i="19"/>
  <c r="AI13" i="19"/>
  <c r="AH13" i="19"/>
  <c r="AE13" i="19"/>
  <c r="AC13" i="19"/>
  <c r="AA13" i="19"/>
  <c r="G10" i="19"/>
  <c r="L10" i="19" s="1"/>
  <c r="G9" i="19"/>
  <c r="L9" i="19" s="1"/>
  <c r="G8" i="19"/>
  <c r="L8" i="19" s="1"/>
  <c r="G7" i="19"/>
  <c r="L7" i="19" s="1"/>
  <c r="G6" i="19"/>
  <c r="L6" i="19" s="1"/>
  <c r="BJ5" i="19"/>
  <c r="BJ13" i="19" s="1"/>
  <c r="BI5" i="19"/>
  <c r="AZ5" i="19"/>
  <c r="AY5" i="19"/>
  <c r="AY13" i="19" s="1"/>
  <c r="AU5" i="19"/>
  <c r="AT5" i="19"/>
  <c r="AT13" i="19" s="1"/>
  <c r="AL5" i="19"/>
  <c r="AL13" i="19" s="1"/>
  <c r="AK5" i="19"/>
  <c r="AK13" i="19" s="1"/>
  <c r="AG5" i="19"/>
  <c r="AG13" i="19" s="1"/>
  <c r="AF5" i="19"/>
  <c r="AF13" i="19" s="1"/>
  <c r="AD5" i="19"/>
  <c r="AD13" i="19" s="1"/>
  <c r="AC5" i="19"/>
  <c r="AB5" i="19"/>
  <c r="AB13" i="19" s="1"/>
  <c r="AA5" i="19"/>
  <c r="G5" i="19"/>
  <c r="L5" i="19" s="1"/>
  <c r="G4" i="19"/>
  <c r="L4" i="19" s="1"/>
  <c r="BQ16" i="18"/>
  <c r="AW16" i="18"/>
  <c r="CA15" i="18"/>
  <c r="K23" i="17"/>
  <c r="L22" i="17"/>
  <c r="K22" i="17"/>
  <c r="J18" i="17"/>
  <c r="J19" i="17" s="1"/>
  <c r="J17" i="17"/>
  <c r="J16" i="17"/>
  <c r="BP13" i="17"/>
  <c r="AV13" i="17"/>
  <c r="BZ12" i="17"/>
  <c r="K7" i="17"/>
  <c r="K6" i="17"/>
  <c r="K5" i="17"/>
  <c r="K4" i="17"/>
  <c r="K13" i="16"/>
  <c r="K12" i="16"/>
  <c r="K11" i="16"/>
  <c r="K10" i="16"/>
  <c r="K9" i="16"/>
  <c r="K8" i="16"/>
  <c r="K7" i="16"/>
  <c r="K6" i="16"/>
  <c r="K5" i="16"/>
  <c r="K4" i="16"/>
  <c r="N178" i="15"/>
  <c r="J199" i="15" s="1"/>
  <c r="F178" i="15"/>
  <c r="N177" i="15"/>
  <c r="F177" i="15"/>
  <c r="N176" i="15"/>
  <c r="F176" i="15"/>
  <c r="J197" i="15" s="1"/>
  <c r="N175" i="15"/>
  <c r="F175" i="15"/>
  <c r="N174" i="15"/>
  <c r="F174" i="15"/>
  <c r="N173" i="15"/>
  <c r="F173" i="15"/>
  <c r="N172" i="15"/>
  <c r="F172" i="15"/>
  <c r="N171" i="15"/>
  <c r="F171" i="15"/>
  <c r="N170" i="15"/>
  <c r="J191" i="15" s="1"/>
  <c r="F170" i="15"/>
  <c r="N169" i="15"/>
  <c r="F169" i="15"/>
  <c r="N168" i="15"/>
  <c r="F168" i="15"/>
  <c r="J189" i="15" s="1"/>
  <c r="N167" i="15"/>
  <c r="F167" i="15"/>
  <c r="N166" i="15"/>
  <c r="F166" i="15"/>
  <c r="N165" i="15"/>
  <c r="F165" i="15"/>
  <c r="N164" i="15"/>
  <c r="F164" i="15"/>
  <c r="N163" i="15"/>
  <c r="F163" i="15"/>
  <c r="N162" i="15"/>
  <c r="J183" i="15" s="1"/>
  <c r="F162" i="15"/>
  <c r="N161" i="15"/>
  <c r="F161" i="15"/>
  <c r="N131" i="15"/>
  <c r="F131" i="15"/>
  <c r="J152" i="15" s="1"/>
  <c r="N130" i="15"/>
  <c r="F130" i="15"/>
  <c r="N129" i="15"/>
  <c r="J150" i="15" s="1"/>
  <c r="F129" i="15"/>
  <c r="N128" i="15"/>
  <c r="F128" i="15"/>
  <c r="N127" i="15"/>
  <c r="F127" i="15"/>
  <c r="N126" i="15"/>
  <c r="F126" i="15"/>
  <c r="N125" i="15"/>
  <c r="J146" i="15" s="1"/>
  <c r="F125" i="15"/>
  <c r="N124" i="15"/>
  <c r="F124" i="15"/>
  <c r="N123" i="15"/>
  <c r="F123" i="15"/>
  <c r="J144" i="15" s="1"/>
  <c r="N122" i="15"/>
  <c r="F122" i="15"/>
  <c r="N121" i="15"/>
  <c r="J142" i="15" s="1"/>
  <c r="F121" i="15"/>
  <c r="N120" i="15"/>
  <c r="F120" i="15"/>
  <c r="N119" i="15"/>
  <c r="F119" i="15"/>
  <c r="N118" i="15"/>
  <c r="F118" i="15"/>
  <c r="N117" i="15"/>
  <c r="J138" i="15" s="1"/>
  <c r="F117" i="15"/>
  <c r="N116" i="15"/>
  <c r="F116" i="15"/>
  <c r="N115" i="15"/>
  <c r="F115" i="15"/>
  <c r="J136" i="15" s="1"/>
  <c r="N114" i="15"/>
  <c r="F114" i="15"/>
  <c r="N87" i="15"/>
  <c r="F87" i="15"/>
  <c r="N86" i="15"/>
  <c r="F86" i="15"/>
  <c r="N85" i="15"/>
  <c r="F85" i="15"/>
  <c r="N84" i="15"/>
  <c r="F84" i="15"/>
  <c r="N83" i="15"/>
  <c r="J104" i="15" s="1"/>
  <c r="F83" i="15"/>
  <c r="N82" i="15"/>
  <c r="F82" i="15"/>
  <c r="N81" i="15"/>
  <c r="F81" i="15"/>
  <c r="J102" i="15" s="1"/>
  <c r="N80" i="15"/>
  <c r="F80" i="15"/>
  <c r="N79" i="15"/>
  <c r="F79" i="15"/>
  <c r="N78" i="15"/>
  <c r="F78" i="15"/>
  <c r="N77" i="15"/>
  <c r="F77" i="15"/>
  <c r="N76" i="15"/>
  <c r="F76" i="15"/>
  <c r="N75" i="15"/>
  <c r="J96" i="15" s="1"/>
  <c r="F75" i="15"/>
  <c r="N74" i="15"/>
  <c r="F74" i="15"/>
  <c r="N73" i="15"/>
  <c r="F73" i="15"/>
  <c r="J94" i="15" s="1"/>
  <c r="N72" i="15"/>
  <c r="F72" i="15"/>
  <c r="N71" i="15"/>
  <c r="F71" i="15"/>
  <c r="N70" i="15"/>
  <c r="F70" i="15"/>
  <c r="BP13" i="14"/>
  <c r="AV13" i="14"/>
  <c r="BZ12" i="14"/>
  <c r="K9" i="14"/>
  <c r="K8" i="14"/>
  <c r="K7" i="14"/>
  <c r="K6" i="14"/>
  <c r="K5" i="14"/>
  <c r="K4" i="14"/>
  <c r="BP13" i="13"/>
  <c r="AV13" i="13"/>
  <c r="BZ12" i="13"/>
  <c r="K9" i="13"/>
  <c r="K8" i="13"/>
  <c r="K7" i="13"/>
  <c r="K6" i="13"/>
  <c r="K5" i="13"/>
  <c r="K4" i="13"/>
  <c r="K9" i="12"/>
  <c r="K8" i="12"/>
  <c r="K7" i="12"/>
  <c r="K6" i="12"/>
  <c r="K5" i="12"/>
  <c r="K4" i="12"/>
  <c r="BP13" i="11"/>
  <c r="AV13" i="11"/>
  <c r="BZ12" i="11"/>
  <c r="K9" i="11"/>
  <c r="K8" i="11"/>
  <c r="K7" i="11"/>
  <c r="K6" i="11"/>
  <c r="K5" i="11"/>
  <c r="K4" i="11"/>
  <c r="N74" i="10"/>
  <c r="J95" i="10" s="1"/>
  <c r="F74" i="10"/>
  <c r="N73" i="10"/>
  <c r="J94" i="10" s="1"/>
  <c r="F73" i="10"/>
  <c r="N72" i="10"/>
  <c r="F72" i="10"/>
  <c r="N71" i="10"/>
  <c r="F71" i="10"/>
  <c r="N70" i="10"/>
  <c r="J91" i="10" s="1"/>
  <c r="F70" i="10"/>
  <c r="N69" i="10"/>
  <c r="F69" i="10"/>
  <c r="N68" i="10"/>
  <c r="F68" i="10"/>
  <c r="N67" i="10"/>
  <c r="F67" i="10"/>
  <c r="N66" i="10"/>
  <c r="J87" i="10" s="1"/>
  <c r="F66" i="10"/>
  <c r="N65" i="10"/>
  <c r="J86" i="10" s="1"/>
  <c r="F65" i="10"/>
  <c r="N64" i="10"/>
  <c r="F64" i="10"/>
  <c r="N63" i="10"/>
  <c r="F63" i="10"/>
  <c r="N62" i="10"/>
  <c r="J83" i="10" s="1"/>
  <c r="F62" i="10"/>
  <c r="N61" i="10"/>
  <c r="F61" i="10"/>
  <c r="N60" i="10"/>
  <c r="F60" i="10"/>
  <c r="N59" i="10"/>
  <c r="F59" i="10"/>
  <c r="N58" i="10"/>
  <c r="J79" i="10" s="1"/>
  <c r="F58" i="10"/>
  <c r="N57" i="10"/>
  <c r="J78" i="10" s="1"/>
  <c r="F57" i="10"/>
  <c r="BP13" i="10"/>
  <c r="AV13" i="10"/>
  <c r="BZ12" i="10"/>
  <c r="K9" i="9"/>
  <c r="K8" i="9"/>
  <c r="K7" i="9"/>
  <c r="K6" i="9"/>
  <c r="K5" i="9"/>
  <c r="K4" i="9"/>
  <c r="M23" i="8"/>
  <c r="M22" i="8"/>
  <c r="M21" i="8"/>
  <c r="M20" i="8"/>
  <c r="M19" i="8"/>
  <c r="K19" i="8"/>
  <c r="K20" i="8" s="1"/>
  <c r="M18" i="8"/>
  <c r="K9" i="8"/>
  <c r="K8" i="8"/>
  <c r="K7" i="8"/>
  <c r="K6" i="8"/>
  <c r="K5" i="8"/>
  <c r="K4" i="8"/>
  <c r="BR15" i="5"/>
  <c r="AX15" i="5"/>
  <c r="CB14" i="5"/>
  <c r="L10" i="5"/>
  <c r="H10" i="5"/>
  <c r="L9" i="5"/>
  <c r="H9" i="5"/>
  <c r="L8" i="5"/>
  <c r="H8" i="5"/>
  <c r="L7" i="5"/>
  <c r="H7" i="5"/>
  <c r="L6" i="5"/>
  <c r="H6" i="5"/>
  <c r="L5" i="5"/>
  <c r="H5" i="5"/>
  <c r="L4" i="5"/>
  <c r="H4" i="5"/>
  <c r="BP13" i="4"/>
  <c r="AV13" i="4"/>
  <c r="BZ12" i="4"/>
  <c r="K7" i="4"/>
  <c r="K6" i="4"/>
  <c r="K5" i="4"/>
  <c r="K4" i="4"/>
  <c r="BP13" i="3"/>
  <c r="AV13" i="3"/>
  <c r="BZ12" i="3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W30" i="2"/>
  <c r="CD26" i="2"/>
  <c r="BY26" i="2"/>
  <c r="BT26" i="2"/>
  <c r="BW31" i="2" s="1"/>
  <c r="BS26" i="2"/>
  <c r="CD25" i="2"/>
  <c r="BY25" i="2"/>
  <c r="BT25" i="2"/>
  <c r="AA24" i="2"/>
  <c r="AA23" i="2"/>
  <c r="CJ19" i="2"/>
  <c r="CI19" i="2"/>
  <c r="CH19" i="2"/>
  <c r="CG19" i="2"/>
  <c r="CF19" i="2"/>
  <c r="CE19" i="2"/>
  <c r="CD19" i="2"/>
  <c r="CC19" i="2"/>
  <c r="CB19" i="2"/>
  <c r="CA19" i="2"/>
  <c r="BZ19" i="2"/>
  <c r="BX26" i="2" s="1"/>
  <c r="BY19" i="2"/>
  <c r="BX19" i="2"/>
  <c r="BW19" i="2"/>
  <c r="BV19" i="2"/>
  <c r="BU19" i="2"/>
  <c r="BT19" i="2"/>
  <c r="BS19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K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O14" i="2"/>
  <c r="AN14" i="2"/>
  <c r="AM14" i="2"/>
  <c r="AL14" i="2"/>
  <c r="AF14" i="2"/>
  <c r="AE14" i="2"/>
  <c r="AC14" i="2"/>
  <c r="AB14" i="2"/>
  <c r="CF13" i="2"/>
  <c r="CE13" i="2"/>
  <c r="CD13" i="2"/>
  <c r="CC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K13" i="2"/>
  <c r="BE13" i="2"/>
  <c r="BD13" i="2"/>
  <c r="BC13" i="2"/>
  <c r="BB13" i="2"/>
  <c r="BA13" i="2"/>
  <c r="AZ13" i="2"/>
  <c r="AY13" i="2"/>
  <c r="AX13" i="2"/>
  <c r="E13" i="2" s="1"/>
  <c r="AW13" i="2"/>
  <c r="AV13" i="2"/>
  <c r="AU13" i="2"/>
  <c r="AT13" i="2"/>
  <c r="AQ13" i="2"/>
  <c r="AO13" i="2"/>
  <c r="AN13" i="2"/>
  <c r="AM13" i="2"/>
  <c r="AL13" i="2"/>
  <c r="AH13" i="2"/>
  <c r="AF13" i="2"/>
  <c r="AE13" i="2"/>
  <c r="AC13" i="2"/>
  <c r="AB13" i="2"/>
  <c r="CD12" i="2"/>
  <c r="CA12" i="2"/>
  <c r="BZ12" i="2"/>
  <c r="BY12" i="2"/>
  <c r="BW12" i="2"/>
  <c r="BV12" i="2"/>
  <c r="BU12" i="2"/>
  <c r="BT12" i="2"/>
  <c r="BS12" i="2"/>
  <c r="BP12" i="2"/>
  <c r="BK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Q12" i="2"/>
  <c r="AP12" i="2"/>
  <c r="AO12" i="2"/>
  <c r="AN12" i="2"/>
  <c r="AM12" i="2"/>
  <c r="AL12" i="2"/>
  <c r="AH12" i="2"/>
  <c r="AG12" i="2"/>
  <c r="AF12" i="2"/>
  <c r="AE12" i="2"/>
  <c r="AD12" i="2"/>
  <c r="AC12" i="2"/>
  <c r="AB12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E9" i="2"/>
  <c r="D9" i="2"/>
  <c r="C9" i="2"/>
  <c r="N88" i="1"/>
  <c r="F88" i="1"/>
  <c r="N87" i="1"/>
  <c r="F87" i="1"/>
  <c r="N86" i="1"/>
  <c r="F86" i="1"/>
  <c r="N85" i="1"/>
  <c r="F85" i="1"/>
  <c r="N84" i="1"/>
  <c r="F84" i="1"/>
  <c r="N83" i="1"/>
  <c r="F83" i="1"/>
  <c r="N82" i="1"/>
  <c r="F82" i="1"/>
  <c r="N81" i="1"/>
  <c r="F81" i="1"/>
  <c r="N80" i="1"/>
  <c r="F80" i="1"/>
  <c r="N79" i="1"/>
  <c r="F79" i="1"/>
  <c r="N78" i="1"/>
  <c r="F78" i="1"/>
  <c r="N77" i="1"/>
  <c r="F77" i="1"/>
  <c r="N76" i="1"/>
  <c r="F76" i="1"/>
  <c r="N75" i="1"/>
  <c r="F75" i="1"/>
  <c r="N74" i="1"/>
  <c r="F74" i="1"/>
  <c r="N73" i="1"/>
  <c r="F73" i="1"/>
  <c r="N72" i="1"/>
  <c r="F72" i="1"/>
  <c r="N71" i="1"/>
  <c r="F71" i="1"/>
  <c r="E12" i="2" l="1"/>
  <c r="BX31" i="2"/>
  <c r="J88" i="10"/>
  <c r="J105" i="15"/>
  <c r="J100" i="15"/>
  <c r="G4" i="20"/>
  <c r="G7" i="20"/>
  <c r="L7" i="20" s="1"/>
  <c r="D14" i="2"/>
  <c r="CC26" i="2"/>
  <c r="BV31" i="2" s="1"/>
  <c r="J95" i="15"/>
  <c r="J103" i="15"/>
  <c r="J137" i="15"/>
  <c r="J145" i="15"/>
  <c r="J182" i="15"/>
  <c r="J190" i="15"/>
  <c r="J198" i="15"/>
  <c r="CC25" i="2"/>
  <c r="D12" i="2"/>
  <c r="C12" i="2" s="1"/>
  <c r="J84" i="10"/>
  <c r="J92" i="10"/>
  <c r="J192" i="15"/>
  <c r="J85" i="10"/>
  <c r="J93" i="10"/>
  <c r="G9" i="20"/>
  <c r="L9" i="20" s="1"/>
  <c r="BX30" i="2"/>
  <c r="D13" i="2"/>
  <c r="C13" i="2" s="1"/>
  <c r="BS25" i="2"/>
  <c r="BV30" i="2" s="1"/>
  <c r="J98" i="15"/>
  <c r="J106" i="15"/>
  <c r="J140" i="15"/>
  <c r="J148" i="15"/>
  <c r="J185" i="15"/>
  <c r="J193" i="15"/>
  <c r="L4" i="24"/>
  <c r="J80" i="10"/>
  <c r="J91" i="15"/>
  <c r="J99" i="15"/>
  <c r="J107" i="15"/>
  <c r="J141" i="15"/>
  <c r="J149" i="15"/>
  <c r="J186" i="15"/>
  <c r="J194" i="15"/>
  <c r="G9" i="24"/>
  <c r="D11" i="2"/>
  <c r="E11" i="2"/>
  <c r="E14" i="2"/>
  <c r="BX25" i="2"/>
  <c r="J81" i="10"/>
  <c r="J89" i="10"/>
  <c r="K24" i="17"/>
  <c r="J92" i="15"/>
  <c r="J187" i="15"/>
  <c r="L5" i="24"/>
  <c r="J108" i="15"/>
  <c r="J195" i="15"/>
  <c r="J82" i="10"/>
  <c r="J90" i="10"/>
  <c r="J93" i="15"/>
  <c r="J101" i="15"/>
  <c r="J147" i="15"/>
  <c r="J143" i="15"/>
  <c r="J151" i="15"/>
  <c r="J188" i="15"/>
  <c r="J196" i="15"/>
  <c r="L6" i="24"/>
  <c r="L9" i="24"/>
  <c r="L16" i="19"/>
  <c r="L4" i="20"/>
  <c r="G8" i="24"/>
  <c r="J97" i="15"/>
  <c r="J135" i="15"/>
  <c r="J139" i="15"/>
  <c r="J184" i="15"/>
  <c r="G6" i="24"/>
  <c r="C11" i="2" l="1"/>
  <c r="C14" i="2"/>
</calcChain>
</file>

<file path=xl/sharedStrings.xml><?xml version="1.0" encoding="utf-8"?>
<sst xmlns="http://schemas.openxmlformats.org/spreadsheetml/2006/main" count="10536" uniqueCount="1464">
  <si>
    <t>Target + SOURCE1+ SOURCE2</t>
  </si>
  <si>
    <t>Test Name:</t>
  </si>
  <si>
    <t>Total power:</t>
  </si>
  <si>
    <t>Switching power Summe:</t>
  </si>
  <si>
    <t>Switching power Target:</t>
  </si>
  <si>
    <t xml:space="preserve">Switching power Source:  </t>
  </si>
  <si>
    <t>Hammingd. Summe:</t>
  </si>
  <si>
    <t xml:space="preserve"> Hamming Target:</t>
  </si>
  <si>
    <t>Hamming Source1:</t>
  </si>
  <si>
    <t>Hamming Source2:</t>
  </si>
  <si>
    <t>Load:</t>
  </si>
  <si>
    <t>Load*Hamming:</t>
  </si>
  <si>
    <t>Power Write Register File 0:</t>
  </si>
  <si>
    <t>Power Write Register File 1:</t>
  </si>
  <si>
    <t>Power Read Register File 0:</t>
  </si>
  <si>
    <t>Power Read Register File 1:</t>
  </si>
  <si>
    <t>Power Write rf0 port0:</t>
  </si>
  <si>
    <t>Power Write rf0 port1:</t>
  </si>
  <si>
    <t>Power Write rf1 port0:</t>
  </si>
  <si>
    <t>Power Write rf1 port1:</t>
  </si>
  <si>
    <t>Power Read rf0 port0:</t>
  </si>
  <si>
    <t>Power Read rf0 port1:</t>
  </si>
  <si>
    <t>Power Read rf0 port2:</t>
  </si>
  <si>
    <t>Power Read rf0 port3:</t>
  </si>
  <si>
    <t>Power Read rf1 port0:</t>
  </si>
  <si>
    <t>Power Read rf1 port1:</t>
  </si>
  <si>
    <t>Power Read rf1 port2:</t>
  </si>
  <si>
    <t>Power Read rf1 port3:</t>
  </si>
  <si>
    <t>Write 0_0_0:</t>
  </si>
  <si>
    <t>Write 0_0_1:</t>
  </si>
  <si>
    <t>Write 0_0_2:</t>
  </si>
  <si>
    <t>Write 0_0_3:</t>
  </si>
  <si>
    <t>Write 0_0_4:</t>
  </si>
  <si>
    <t>Write 0_1_0:</t>
  </si>
  <si>
    <t>Write 0_1_1:</t>
  </si>
  <si>
    <t>Write 0_1_2:</t>
  </si>
  <si>
    <t>Write 0_1_3:</t>
  </si>
  <si>
    <t>Write 0_1_4:</t>
  </si>
  <si>
    <t>Write 1_0_0:</t>
  </si>
  <si>
    <t>Write 1_0_1:</t>
  </si>
  <si>
    <t>Write 1_0_2:</t>
  </si>
  <si>
    <t>Write 1_0_3:</t>
  </si>
  <si>
    <t>Write 1_0_4:</t>
  </si>
  <si>
    <t>Write 1_1_0:</t>
  </si>
  <si>
    <t>Write 1_1_1:</t>
  </si>
  <si>
    <t>Write 1_1_2:</t>
  </si>
  <si>
    <t>Write 1_1_3:</t>
  </si>
  <si>
    <t>Write 1_1_4:</t>
  </si>
  <si>
    <t>Read 0_0_0:</t>
  </si>
  <si>
    <t>Read 0_0_1:</t>
  </si>
  <si>
    <t>Read 0_0_2:</t>
  </si>
  <si>
    <t>Read 0_0_3:</t>
  </si>
  <si>
    <t>Read 0_0_4:</t>
  </si>
  <si>
    <t>Read 0_1_0:</t>
  </si>
  <si>
    <t>Read 0_1_1:</t>
  </si>
  <si>
    <t>Read 0_1_2:</t>
  </si>
  <si>
    <t>Read 0_1_3:</t>
  </si>
  <si>
    <t>Read 0_1_4:</t>
  </si>
  <si>
    <t>Read 0_2_0:</t>
  </si>
  <si>
    <t>Read 0_2_1:</t>
  </si>
  <si>
    <t>Read 0_2_2:</t>
  </si>
  <si>
    <t>Read 0_2_3:</t>
  </si>
  <si>
    <t>Read 0_2_4:</t>
  </si>
  <si>
    <t>Read 0_3_0:</t>
  </si>
  <si>
    <t>Read 0_3_1:</t>
  </si>
  <si>
    <t>Read 0_3_2:</t>
  </si>
  <si>
    <t>Read 0_3_3:</t>
  </si>
  <si>
    <t>Read 0_3_4:</t>
  </si>
  <si>
    <t>Read 1_0_0:</t>
  </si>
  <si>
    <t>Read 1_0_1:</t>
  </si>
  <si>
    <t>Read 1_0_2:</t>
  </si>
  <si>
    <t>Read 1_0_3:</t>
  </si>
  <si>
    <t>Read 1_0_4:</t>
  </si>
  <si>
    <t>Read 1_1_0:</t>
  </si>
  <si>
    <t>Read 1_1_1:</t>
  </si>
  <si>
    <t>Read 1_1_2:</t>
  </si>
  <si>
    <t>Read 1_1_3:</t>
  </si>
  <si>
    <t>Read 1_1_4:</t>
  </si>
  <si>
    <t>Read 1_2_0:</t>
  </si>
  <si>
    <t>Read 1_2_1:</t>
  </si>
  <si>
    <t>Read 1_2_2:</t>
  </si>
  <si>
    <t>Read 1_2_3:</t>
  </si>
  <si>
    <t>Read 1_2_4:</t>
  </si>
  <si>
    <t>Read 1_3_0:</t>
  </si>
  <si>
    <t>Read 1_3_1:</t>
  </si>
  <si>
    <t>Read 1_3_2:</t>
  </si>
  <si>
    <t>Read 1_3_3:</t>
  </si>
  <si>
    <t>Read 1_3_4:</t>
  </si>
  <si>
    <t>test_alloc_fixed_source1_source2_target_2</t>
  </si>
  <si>
    <t>0.00000007931000000000</t>
  </si>
  <si>
    <t>0.00000002974000000000</t>
  </si>
  <si>
    <t>1.186*10^-07</t>
  </si>
  <si>
    <t>0.0000</t>
  </si>
  <si>
    <t>4.878*10^-08</t>
  </si>
  <si>
    <t>9.978*10^-08</t>
  </si>
  <si>
    <t>4.890*10^-08</t>
  </si>
  <si>
    <t>7.931*10^-08</t>
  </si>
  <si>
    <t>5.974*10^-08</t>
  </si>
  <si>
    <t>2.974*10^-08</t>
  </si>
  <si>
    <t xml:space="preserve"> </t>
  </si>
  <si>
    <t>9.914*10^-09</t>
  </si>
  <si>
    <t>7.965*10^-08</t>
  </si>
  <si>
    <t>5.948*10^-08</t>
  </si>
  <si>
    <t>9.957*10^-09</t>
  </si>
  <si>
    <t>test_alloc_fixed_source1_source2_target_5_5</t>
  </si>
  <si>
    <t>0.00000047397700000000</t>
  </si>
  <si>
    <t>0.00000021055000000000</t>
  </si>
  <si>
    <t>0.00000007917000000000</t>
  </si>
  <si>
    <t>7.601*10^-08</t>
  </si>
  <si>
    <t>1.861*10^-07</t>
  </si>
  <si>
    <t>2.614*10^-08</t>
  </si>
  <si>
    <t>4.017*10^-08</t>
  </si>
  <si>
    <t>6.334*10^-08</t>
  </si>
  <si>
    <t>1.402*10^-07</t>
  </si>
  <si>
    <t>4.076*10^-08</t>
  </si>
  <si>
    <t>1.309*10^-07</t>
  </si>
  <si>
    <t>9.860*10^-08</t>
  </si>
  <si>
    <t>2.987*10^-08</t>
  </si>
  <si>
    <t>4.909*10^-08</t>
  </si>
  <si>
    <t>1.643*10^-08</t>
  </si>
  <si>
    <t>1.315*10^-07</t>
  </si>
  <si>
    <t>9.818*10^-08</t>
  </si>
  <si>
    <t>4.930*10^-08</t>
  </si>
  <si>
    <t>1.636*10^-08</t>
  </si>
  <si>
    <t>test_alloc_fixed_source1_source2_target_24</t>
  </si>
  <si>
    <t>0.00000059051000000000</t>
  </si>
  <si>
    <t>0.00000026270000000000</t>
  </si>
  <si>
    <t>0.00000009828000000000</t>
  </si>
  <si>
    <t>1.465*10^-07</t>
  </si>
  <si>
    <t>5.555*10^-08</t>
  </si>
  <si>
    <t>1.871*10^-08</t>
  </si>
  <si>
    <t>1.212*10^-07</t>
  </si>
  <si>
    <t>4.629*10^-08</t>
  </si>
  <si>
    <t>4.849*10^-08</t>
  </si>
  <si>
    <t>1.312*10^-07</t>
  </si>
  <si>
    <t>9.838*10^-08</t>
  </si>
  <si>
    <t>4.919*10^-08</t>
  </si>
  <si>
    <t>1.640*10^-08</t>
  </si>
  <si>
    <t>test_alloc_fixed_source1_source2_target_25_25</t>
  </si>
  <si>
    <t>0.00000076946700000000</t>
  </si>
  <si>
    <t>0.00000034235000000000</t>
  </si>
  <si>
    <t>0.00000012815000000000</t>
  </si>
  <si>
    <t>test_alloc_fixed_source1_source2_target_27</t>
  </si>
  <si>
    <t>0.00000094817100000000</t>
  </si>
  <si>
    <t>0.00000042166000000000</t>
  </si>
  <si>
    <t>0.00000015789000000000</t>
  </si>
  <si>
    <t>test_alloc_fixed_source1_source2_target_31</t>
  </si>
  <si>
    <t>0.00000124319100000000</t>
  </si>
  <si>
    <t>0.00000055256000000000</t>
  </si>
  <si>
    <t>0.00000020719000000000</t>
  </si>
  <si>
    <t>0.00000016105500000000</t>
  </si>
  <si>
    <t>0.00000007148000000000</t>
  </si>
  <si>
    <t>0.00000002680000000000</t>
  </si>
  <si>
    <t>1.069*10^-07</t>
  </si>
  <si>
    <t>4.397*10^-08</t>
  </si>
  <si>
    <t>1.079*10^-07</t>
  </si>
  <si>
    <t>4.407*10^-08</t>
  </si>
  <si>
    <t>7.148*10^-08</t>
  </si>
  <si>
    <t>5.384*10^-08</t>
  </si>
  <si>
    <t>2.680*10^-08</t>
  </si>
  <si>
    <t>8.935*10^-09</t>
  </si>
  <si>
    <t>7.179*10^-08</t>
  </si>
  <si>
    <t>5.361*10^-08</t>
  </si>
  <si>
    <t>8.973*10^-09</t>
  </si>
  <si>
    <t>0.00000042720300000000</t>
  </si>
  <si>
    <t>0.00000018979000000000</t>
  </si>
  <si>
    <t>0.00000007135000000000</t>
  </si>
  <si>
    <t>6.851*10^-08</t>
  </si>
  <si>
    <t>1.677*10^-07</t>
  </si>
  <si>
    <t>2.356*10^-08</t>
  </si>
  <si>
    <t>3.620*10^-08</t>
  </si>
  <si>
    <t>1.516*10^-07</t>
  </si>
  <si>
    <t>3.674*10^-08</t>
  </si>
  <si>
    <t>1.180*10^-07</t>
  </si>
  <si>
    <t>8.886*10^-08</t>
  </si>
  <si>
    <t>2.692*10^-08</t>
  </si>
  <si>
    <t>4.424*10^-08</t>
  </si>
  <si>
    <t>1.481*10^-08</t>
  </si>
  <si>
    <t>1.185*10^-07</t>
  </si>
  <si>
    <t>8.848*10^-08</t>
  </si>
  <si>
    <t>4.443*10^-08</t>
  </si>
  <si>
    <t>1.475*10^-08</t>
  </si>
  <si>
    <t>0.00000053213000000000</t>
  </si>
  <si>
    <t>0.00000023670000000000</t>
  </si>
  <si>
    <t>0.00000008857000000000</t>
  </si>
  <si>
    <t>1.321*10^-07</t>
  </si>
  <si>
    <t>5.006*10^-08</t>
  </si>
  <si>
    <t>1.686*10^-08</t>
  </si>
  <si>
    <t>1.311*10^-07</t>
  </si>
  <si>
    <t>4.371*10^-08</t>
  </si>
  <si>
    <t>1.182*10^-07</t>
  </si>
  <si>
    <t>8.866*10^-08</t>
  </si>
  <si>
    <t>4.433*10^-08</t>
  </si>
  <si>
    <t>1.478*10^-08</t>
  </si>
  <si>
    <t>0.00000069342300000000</t>
  </si>
  <si>
    <t>0.00000030849000000000</t>
  </si>
  <si>
    <t>0.00000011549000000000</t>
  </si>
  <si>
    <t>0.00000085447800000000</t>
  </si>
  <si>
    <t>0.00000037997000000000</t>
  </si>
  <si>
    <t>0.00000014229000000000</t>
  </si>
  <si>
    <t>0.00000112038800000000</t>
  </si>
  <si>
    <t>0.00000049797000000000</t>
  </si>
  <si>
    <t>0.00000018672000000000</t>
  </si>
  <si>
    <t>Test 1 heuristik old</t>
  </si>
  <si>
    <t>alloc_test_heuristic_t1_random</t>
  </si>
  <si>
    <t xml:space="preserve">    0.00000029733800000000</t>
  </si>
  <si>
    <t xml:space="preserve">    0.00000012355200000000</t>
  </si>
  <si>
    <t xml:space="preserve">    00</t>
  </si>
  <si>
    <t>8.808*10^-09</t>
  </si>
  <si>
    <t>1.100*10^-07</t>
  </si>
  <si>
    <t xml:space="preserve">    8.625*10^-08</t>
  </si>
  <si>
    <t>3.396*10^-08</t>
  </si>
  <si>
    <t>1.287*10^-08</t>
  </si>
  <si>
    <t>1.696*10^-08</t>
  </si>
  <si>
    <t xml:space="preserve">    1.396*10^-08</t>
  </si>
  <si>
    <t>1.706*10^-08</t>
  </si>
  <si>
    <t>6.504*10^-09</t>
  </si>
  <si>
    <t>3.523*10^-08</t>
  </si>
  <si>
    <t>6.937*10^-08</t>
  </si>
  <si>
    <t xml:space="preserve">    3.898*10^-08</t>
  </si>
  <si>
    <t>1.685*10^-08</t>
  </si>
  <si>
    <t>6.437*10^-09</t>
  </si>
  <si>
    <t xml:space="preserve">    0.0000</t>
  </si>
  <si>
    <t>6.922*10^-09</t>
  </si>
  <si>
    <t>4.825*10^-08</t>
  </si>
  <si>
    <t xml:space="preserve">    3.413*10^-08</t>
  </si>
  <si>
    <t>2.285*10^-08</t>
  </si>
  <si>
    <t>1.140*10^-08</t>
  </si>
  <si>
    <t>6.892*10^-09</t>
  </si>
  <si>
    <t>2.769*10^-08</t>
  </si>
  <si>
    <t xml:space="preserve">    2.285*10^-08</t>
  </si>
  <si>
    <t>2.275*10^-08</t>
  </si>
  <si>
    <t xml:space="preserve">    1.138*10^-08</t>
  </si>
  <si>
    <t xml:space="preserve">    1.143*10^-08</t>
  </si>
  <si>
    <t>1.138*10^-08</t>
  </si>
  <si>
    <t>2.068*10^-08</t>
  </si>
  <si>
    <t>3.461*10^-08</t>
  </si>
  <si>
    <t>2.077*10^-08</t>
  </si>
  <si>
    <t>1.378*10^-08</t>
  </si>
  <si>
    <t>1.143*10^-08</t>
  </si>
  <si>
    <t>alloc_test_heuristic_t1_random1</t>
  </si>
  <si>
    <t>alloc_test_heuristic_t1_random2</t>
  </si>
  <si>
    <t>alloc_test_heuristic_t1_random3</t>
  </si>
  <si>
    <t>alloc_test_heuristic_t1_random4</t>
  </si>
  <si>
    <t>kavuaka_i2c_netlist</t>
  </si>
  <si>
    <t>vrf_inst</t>
  </si>
  <si>
    <t>(vu_ra_reg_ea)</t>
  </si>
  <si>
    <t>regfile_inst/vu_ra_regs_inst</t>
  </si>
  <si>
    <t>(vu_ra_regs)</t>
  </si>
  <si>
    <t>vu_ra_inst_0</t>
  </si>
  <si>
    <t>(vu_ra_06)</t>
  </si>
  <si>
    <t>i2s_inst</t>
  </si>
  <si>
    <t>(i2s_MEM_DATA_WIDTH64_AUDIO_CHANNELS4)</t>
  </si>
  <si>
    <t>i2c_biu_inst</t>
  </si>
  <si>
    <t>(i2c_KAVUAKA_CORE_CLOCK_PERIOD_1163005939_KAVUAKA_I2C_CLOCK_PERIOD_1163005939_KAVUAKA_BOOTSIZE_IN_BYTES0)</t>
  </si>
  <si>
    <t>if_inst</t>
  </si>
  <si>
    <t>(vu_if_ea)</t>
  </si>
  <si>
    <t>vu_ex_inst_0</t>
  </si>
  <si>
    <t>(vu_ex_ea_06_dffd_dffc_37ffffd_37ffffc_37fd_37fc_1bffd_1bffd_1bffd_1bffc_0effffd_0effffc_2)</t>
  </si>
  <si>
    <t>sru_x1_inst</t>
  </si>
  <si>
    <t>(vu_ex_sru_1bffd_1)</t>
  </si>
  <si>
    <t>rfu2_RP_inst</t>
  </si>
  <si>
    <t>(vu_ex_rfu2)</t>
  </si>
  <si>
    <t>blu_x1_inst</t>
  </si>
  <si>
    <t>(vu_ex_blu_dffd)</t>
  </si>
  <si>
    <t>sru_x2_inst</t>
  </si>
  <si>
    <t>(vu_ex_sru_1bffd_0)</t>
  </si>
  <si>
    <t>mmu_inst_low</t>
  </si>
  <si>
    <t>(vu_ex_mmu_0effffd)</t>
  </si>
  <si>
    <t>per_x1_inst</t>
  </si>
  <si>
    <t>(vu_ex_per_1bffd)</t>
  </si>
  <si>
    <t>cmm_x1_inst</t>
  </si>
  <si>
    <t>(vu_ex_cmm_37fd)</t>
  </si>
  <si>
    <t>au_x1_inst</t>
  </si>
  <si>
    <t>(vu_ex_aui_37ffffd)</t>
  </si>
  <si>
    <t>vu_de_inst_0</t>
  </si>
  <si>
    <t>(vu_de_ea_06_0effffd_0effffc)</t>
  </si>
  <si>
    <t>vu_de_fir_inst</t>
  </si>
  <si>
    <t>(vu_de_fir)</t>
  </si>
  <si>
    <t>Genetic Test 01 Hamming Distance</t>
  </si>
  <si>
    <t>test_beamforming_adaptive_filter_genetic</t>
  </si>
  <si>
    <t>0.00000001201532000000</t>
  </si>
  <si>
    <t>0.00000000896500000000</t>
  </si>
  <si>
    <t>0.00000000144790000000</t>
  </si>
  <si>
    <t>1.016*10^-09</t>
  </si>
  <si>
    <t>2.209*10^-09</t>
  </si>
  <si>
    <t>2.301*10^-09</t>
  </si>
  <si>
    <t>2.292*10^-09</t>
  </si>
  <si>
    <t>8.800*10^-10</t>
  </si>
  <si>
    <t>4.659*10^-10</t>
  </si>
  <si>
    <t>1.675*10^-10</t>
  </si>
  <si>
    <t>1.790*10^-10</t>
  </si>
  <si>
    <t>2.168*10^-10</t>
  </si>
  <si>
    <t>2.779*10^-10</t>
  </si>
  <si>
    <t>1.279*10^-09</t>
  </si>
  <si>
    <t>1.918*10^-09</t>
  </si>
  <si>
    <t>2.577*10^-09</t>
  </si>
  <si>
    <t>9.311*10^-10</t>
  </si>
  <si>
    <t>1.100*10^-10</t>
  </si>
  <si>
    <t>4.187*10^-10</t>
  </si>
  <si>
    <t>9.546*10^-10</t>
  </si>
  <si>
    <t>5.782*10^-10</t>
  </si>
  <si>
    <t>1.667*10^-10</t>
  </si>
  <si>
    <t>1.301*10^-09</t>
  </si>
  <si>
    <t>1.237*10^-09</t>
  </si>
  <si>
    <t>2.576*10^-09</t>
  </si>
  <si>
    <t>1.611*10^-09</t>
  </si>
  <si>
    <t>2.240*10^-09</t>
  </si>
  <si>
    <t>5.889*10^-10</t>
  </si>
  <si>
    <t>4.732*10^-10</t>
  </si>
  <si>
    <t>5.369*10^-10</t>
  </si>
  <si>
    <t>4.861*10^-10</t>
  </si>
  <si>
    <t>7.305*10^-10</t>
  </si>
  <si>
    <t>5.915*10^-11</t>
  </si>
  <si>
    <t>2.945*10^-11</t>
  </si>
  <si>
    <t>4.861*10^-11</t>
  </si>
  <si>
    <t>4.870*10^-11</t>
  </si>
  <si>
    <t>1.296*10^-09</t>
  </si>
  <si>
    <t>1.449*10^-09</t>
  </si>
  <si>
    <t>1.709*10^-09</t>
  </si>
  <si>
    <t>8.749*10^-10</t>
  </si>
  <si>
    <t>1.948*10^-10</t>
  </si>
  <si>
    <t>5.619*10^-10</t>
  </si>
  <si>
    <t>7.656*10^-10</t>
  </si>
  <si>
    <t>8.263*10^-10</t>
  </si>
  <si>
    <t>6.834*10^-10</t>
  </si>
  <si>
    <t>3.409*10^-10</t>
  </si>
  <si>
    <t>2.366*10^-10</t>
  </si>
  <si>
    <t>3.828*10^-10</t>
  </si>
  <si>
    <t>4.393*10^-10</t>
  </si>
  <si>
    <t>1.944*10^-10</t>
  </si>
  <si>
    <t>test_beamforming_adaptive_filter_hamming_new</t>
  </si>
  <si>
    <t>0.00000001179130000000</t>
  </si>
  <si>
    <t>0.00000001017700000000</t>
  </si>
  <si>
    <t>0.00000000178040000000</t>
  </si>
  <si>
    <t>8.655*10^-10</t>
  </si>
  <si>
    <t>1.802*10^-09</t>
  </si>
  <si>
    <t>2.485*10^-09</t>
  </si>
  <si>
    <t>1.647*10^-09</t>
  </si>
  <si>
    <t>9.625*10^-10</t>
  </si>
  <si>
    <t>1.165*10^-10</t>
  </si>
  <si>
    <t>8.375*10^-11</t>
  </si>
  <si>
    <t>5.966*10^-11</t>
  </si>
  <si>
    <t>1.446*10^-10</t>
  </si>
  <si>
    <t>8.337*10^-11</t>
  </si>
  <si>
    <t>2.267*10^-09</t>
  </si>
  <si>
    <t>3.129*10^-09</t>
  </si>
  <si>
    <t>1.791*10^-09</t>
  </si>
  <si>
    <t>1.650*10^-10</t>
  </si>
  <si>
    <t>7.766*10^-11</t>
  </si>
  <si>
    <t>8.375*10^-10</t>
  </si>
  <si>
    <t>1.193*10^-09</t>
  </si>
  <si>
    <t>7.228*10^-10</t>
  </si>
  <si>
    <t>5.002*10^-10</t>
  </si>
  <si>
    <t>1.508*10^-09</t>
  </si>
  <si>
    <t>1.561*10^-09</t>
  </si>
  <si>
    <t>2.771*10^-09</t>
  </si>
  <si>
    <t>1.025*10^-09</t>
  </si>
  <si>
    <t>3.312*10^-09</t>
  </si>
  <si>
    <t>3.549*10^-10</t>
  </si>
  <si>
    <t>2.929*10^-10</t>
  </si>
  <si>
    <t>3.402*10^-10</t>
  </si>
  <si>
    <t>2.435*10^-10</t>
  </si>
  <si>
    <t>1.060*10^-09</t>
  </si>
  <si>
    <t>1.213*10^-09</t>
  </si>
  <si>
    <t>2.245*10^-09</t>
  </si>
  <si>
    <t>1.118*10^-09</t>
  </si>
  <si>
    <t>6.331*10^-10</t>
  </si>
  <si>
    <t>9.129*10^-10</t>
  </si>
  <si>
    <t>1.410*10^-09</t>
  </si>
  <si>
    <t>8.786*10^-10</t>
  </si>
  <si>
    <t>7.792*10^-10</t>
  </si>
  <si>
    <t>4.712*10^-10</t>
  </si>
  <si>
    <t>test_beamforming_adaptive_filter_hamming_old</t>
  </si>
  <si>
    <t>0.00000001208100000000</t>
  </si>
  <si>
    <t>0.00000001035300000000</t>
  </si>
  <si>
    <t>0.00000000219120000000</t>
  </si>
  <si>
    <t>1.430*10^-09</t>
  </si>
  <si>
    <t>3.139*10^-09</t>
  </si>
  <si>
    <t>5.246*10^-09</t>
  </si>
  <si>
    <t>2.364*10^-09</t>
  </si>
  <si>
    <t>6.325*10^-10</t>
  </si>
  <si>
    <t>3.883*10^-11</t>
  </si>
  <si>
    <t>2.891*10^-10</t>
  </si>
  <si>
    <t>1.389*10^-10</t>
  </si>
  <si>
    <t>2.709*10^-09</t>
  </si>
  <si>
    <t>4.601*10^-09</t>
  </si>
  <si>
    <t>4.083*10^-09</t>
  </si>
  <si>
    <t>1.265*10^-09</t>
  </si>
  <si>
    <t>1.670*10^-09</t>
  </si>
  <si>
    <t>3.936*10^-09</t>
  </si>
  <si>
    <t>2.804*10^-09</t>
  </si>
  <si>
    <t>7.951*10^-10</t>
  </si>
  <si>
    <t>3.057*10^-10</t>
  </si>
  <si>
    <t>1.153*10^-09</t>
  </si>
  <si>
    <t>1.796*10^-09</t>
  </si>
  <si>
    <t>2.734*10^-09</t>
  </si>
  <si>
    <t>1.899*10^-09</t>
  </si>
  <si>
    <t>2.650*10^-10</t>
  </si>
  <si>
    <t>1.479*10^-10</t>
  </si>
  <si>
    <t>4.375*10^-10</t>
  </si>
  <si>
    <t>4.383*10^-10</t>
  </si>
  <si>
    <t>1.678*10^-09</t>
  </si>
  <si>
    <t>2.294*10^-09</t>
  </si>
  <si>
    <t>1.847*10^-09</t>
  </si>
  <si>
    <t>1.364*10^-09</t>
  </si>
  <si>
    <t>1.090*10^-09</t>
  </si>
  <si>
    <t>1.701*10^-09</t>
  </si>
  <si>
    <t>2.192*10^-09</t>
  </si>
  <si>
    <t>3.534*10^-10</t>
  </si>
  <si>
    <t>5.858*10^-10</t>
  </si>
  <si>
    <t>5.844*10^-10</t>
  </si>
  <si>
    <t>emulated_floating_point_genetic</t>
  </si>
  <si>
    <t>emulated_floating_point_new</t>
  </si>
  <si>
    <t>emulated_floating_point_old</t>
  </si>
  <si>
    <t>2.231*10^-08</t>
  </si>
  <si>
    <t>5.805*10^-08</t>
  </si>
  <si>
    <t>2.390*10^-08</t>
  </si>
  <si>
    <t>9.060*10^-09</t>
  </si>
  <si>
    <t>2.558*10^-09</t>
  </si>
  <si>
    <t>4.774*10^-09</t>
  </si>
  <si>
    <t>2.479*10^-09</t>
  </si>
  <si>
    <t>3.906*10^-08</t>
  </si>
  <si>
    <t>2.372*10^-08</t>
  </si>
  <si>
    <t>7.248*10^-09</t>
  </si>
  <si>
    <t>2.923*10^-08</t>
  </si>
  <si>
    <t>9.701*10^-09</t>
  </si>
  <si>
    <t>1.601*10^-08</t>
  </si>
  <si>
    <t>1.608*10^-08</t>
  </si>
  <si>
    <t>3.209*10^-08</t>
  </si>
  <si>
    <t>1.940*10^-08</t>
  </si>
  <si>
    <t>3.216*10^-08</t>
  </si>
  <si>
    <t>3.203*10^-08</t>
  </si>
  <si>
    <t>1.604*10^-08</t>
  </si>
  <si>
    <t>1.949*10^-09</t>
  </si>
  <si>
    <t>1.940*10^-09</t>
  </si>
  <si>
    <t>9.743*10^-09</t>
  </si>
  <si>
    <t>3.209*10^-09</t>
  </si>
  <si>
    <t>9.918*10^-09</t>
  </si>
  <si>
    <t>3.870*10^-08</t>
  </si>
  <si>
    <t>2.479*10^-08</t>
  </si>
  <si>
    <t>2.343*10^-08</t>
  </si>
  <si>
    <t>2.195*10^-08</t>
  </si>
  <si>
    <t>5.218*10^-08</t>
  </si>
  <si>
    <t>9.155*10^-09</t>
  </si>
  <si>
    <t>1.949*10^-08</t>
  </si>
  <si>
    <t>3.719*10^-08</t>
  </si>
  <si>
    <t>3.906*10^-09</t>
  </si>
  <si>
    <t>5.486*10^-08</t>
  </si>
  <si>
    <t>1.279*10^-08</t>
  </si>
  <si>
    <t>2.393*10^-08</t>
  </si>
  <si>
    <t>1.994*10^-08</t>
  </si>
  <si>
    <t>2.373*10^-08</t>
  </si>
  <si>
    <t>test_beamforming_genetic</t>
  </si>
  <si>
    <t>0.00000000138790000000</t>
  </si>
  <si>
    <t>0.00000000091810000000</t>
  </si>
  <si>
    <t>0.00000000082060000000</t>
  </si>
  <si>
    <t>2.258*10^-10</t>
  </si>
  <si>
    <t>1.163*10^-10</t>
  </si>
  <si>
    <t>9.203*10^-10</t>
  </si>
  <si>
    <t>3.581*10^-10</t>
  </si>
  <si>
    <t>7.228*10^-11</t>
  </si>
  <si>
    <t>1.505*10^-10</t>
  </si>
  <si>
    <t>3.488*10^-10</t>
  </si>
  <si>
    <t>4.298*10^-10</t>
  </si>
  <si>
    <t>1.925*10^-10</t>
  </si>
  <si>
    <t>1.193*10^-10</t>
  </si>
  <si>
    <t>1.112*10^-10</t>
  </si>
  <si>
    <t>1.775*10^-10</t>
  </si>
  <si>
    <t>5.890*10^-11</t>
  </si>
  <si>
    <t>3.888*10^-10</t>
  </si>
  <si>
    <t>1.953*10^-10</t>
  </si>
  <si>
    <t>2.958*10^-11</t>
  </si>
  <si>
    <t>1.178*10^-10</t>
  </si>
  <si>
    <t>4.881*10^-11</t>
  </si>
  <si>
    <t>9.740*10^-11</t>
  </si>
  <si>
    <t>1.183*10^-10</t>
  </si>
  <si>
    <t>test_beamforming_hamming_old</t>
  </si>
  <si>
    <t>0.00000000074231000000</t>
  </si>
  <si>
    <t>0.00000000069370000000</t>
  </si>
  <si>
    <t>0.00000000026570000000</t>
  </si>
  <si>
    <t>5.522*10^-10</t>
  </si>
  <si>
    <t>3.387*10^-10</t>
  </si>
  <si>
    <t>4.069*10^-10</t>
  </si>
  <si>
    <t>7.879*10^-10</t>
  </si>
  <si>
    <t>3.025*10^-10</t>
  </si>
  <si>
    <t>1.941*10^-10</t>
  </si>
  <si>
    <t>5.025*10^-10</t>
  </si>
  <si>
    <t>2.983*10^-10</t>
  </si>
  <si>
    <t>3.614*10^-10</t>
  </si>
  <si>
    <t>2.916*10^-10</t>
  </si>
  <si>
    <t>8.834*10^-11</t>
  </si>
  <si>
    <t>1.458*10^-10</t>
  </si>
  <si>
    <t>1.461*10^-10</t>
  </si>
  <si>
    <t>1.472*10^-10</t>
  </si>
  <si>
    <t>2.430*10^-10</t>
  </si>
  <si>
    <t>2.441*10^-10</t>
  </si>
  <si>
    <t>alloc_test_genetic_hamming_t1_h</t>
  </si>
  <si>
    <t>0.00000074612000000000</t>
  </si>
  <si>
    <t>0.00000032075000000000</t>
  </si>
  <si>
    <t>00</t>
  </si>
  <si>
    <t>4.212*10^-08</t>
  </si>
  <si>
    <t>7.834*10^-08</t>
  </si>
  <si>
    <t>9.874*10^-08</t>
  </si>
  <si>
    <t>7.827*10^-08</t>
  </si>
  <si>
    <t>3.032*10^-08</t>
  </si>
  <si>
    <t>1.619*10^-08</t>
  </si>
  <si>
    <t>1.011*10^-08</t>
  </si>
  <si>
    <t>1.391*10^-08</t>
  </si>
  <si>
    <t>5.224*10^-08</t>
  </si>
  <si>
    <t>3.285*10^-08</t>
  </si>
  <si>
    <t>2.601*10^-08</t>
  </si>
  <si>
    <t>7.000*10^-08</t>
  </si>
  <si>
    <t>6.247*10^-08</t>
  </si>
  <si>
    <t>8.359*10^-08</t>
  </si>
  <si>
    <t>6.257*10^-08</t>
  </si>
  <si>
    <t>5.600*10^-08</t>
  </si>
  <si>
    <t>1.404*10^-08</t>
  </si>
  <si>
    <t>2.090*10^-08</t>
  </si>
  <si>
    <t>1.400*10^-08</t>
  </si>
  <si>
    <t>4.172*10^-08</t>
  </si>
  <si>
    <t>2.808*10^-08</t>
  </si>
  <si>
    <t>2.082*10^-08</t>
  </si>
  <si>
    <t>2.086*10^-08</t>
  </si>
  <si>
    <t>4.200*10^-08</t>
  </si>
  <si>
    <t>8.424*10^-08</t>
  </si>
  <si>
    <t>1.045*10^-07</t>
  </si>
  <si>
    <t>4.165*10^-08</t>
  </si>
  <si>
    <t>4.179*10^-08</t>
  </si>
  <si>
    <t>alloc_test_genetic_hamming_t1_h_dyn</t>
  </si>
  <si>
    <t>alloc_test_heuristic_t1</t>
  </si>
  <si>
    <t>alloc_test_genetic_hamming_t1</t>
  </si>
  <si>
    <t>0.00000121999000000000</t>
  </si>
  <si>
    <t>0.00000042538000000000</t>
  </si>
  <si>
    <t>0.00000010599000000000</t>
  </si>
  <si>
    <t>1.975*10^-07</t>
  </si>
  <si>
    <t>1.305*10^-07</t>
  </si>
  <si>
    <t>2.561*10^-08</t>
  </si>
  <si>
    <t>2.110*10^-08</t>
  </si>
  <si>
    <t>2.022*10^-08</t>
  </si>
  <si>
    <t>2.782*10^-08</t>
  </si>
  <si>
    <t>1.306*10^-07</t>
  </si>
  <si>
    <t>9.854*10^-08</t>
  </si>
  <si>
    <t>1.040*10^-07</t>
  </si>
  <si>
    <t>1.120*10^-07</t>
  </si>
  <si>
    <t>8.329*10^-08</t>
  </si>
  <si>
    <t>1.254*10^-07</t>
  </si>
  <si>
    <t>5.616*10^-08</t>
  </si>
  <si>
    <t>1.041*10^-07</t>
  </si>
  <si>
    <t>8.343*10^-08</t>
  </si>
  <si>
    <t>2.800*10^-08</t>
  </si>
  <si>
    <t>1.404*10^-07</t>
  </si>
  <si>
    <t>8.400*10^-08</t>
  </si>
  <si>
    <t>2.131*10^-08</t>
  </si>
  <si>
    <t>2.119*10^-08</t>
  </si>
  <si>
    <t>2.141*10^-08</t>
  </si>
  <si>
    <t>Genetic Test 02 Hamming Distance</t>
  </si>
  <si>
    <t>hamming source sum</t>
  </si>
  <si>
    <t>alloc_test_genetic_hamming_t2_h</t>
  </si>
  <si>
    <t>0.00000015192500000000</t>
  </si>
  <si>
    <t>2.296*10^-08</t>
  </si>
  <si>
    <t>4.663*10^-08</t>
  </si>
  <si>
    <t>8.582*10^-09</t>
  </si>
  <si>
    <t>7.811*10^-08</t>
  </si>
  <si>
    <t>1.456*10^-08</t>
  </si>
  <si>
    <t>8.921*10^-09</t>
  </si>
  <si>
    <t>3.470*10^-09</t>
  </si>
  <si>
    <t>2.755*10^-08</t>
  </si>
  <si>
    <t>5.579*10^-08</t>
  </si>
  <si>
    <t>1.735*10^-08</t>
  </si>
  <si>
    <t>3.255*10^-08</t>
  </si>
  <si>
    <t>3.601*10^-08</t>
  </si>
  <si>
    <t>4.160*10^-08</t>
  </si>
  <si>
    <t>3.581*10^-08</t>
  </si>
  <si>
    <t>5.955*10^-09</t>
  </si>
  <si>
    <t>1.800*10^-08</t>
  </si>
  <si>
    <t>3.616*10^-08</t>
  </si>
  <si>
    <t>2.984*10^-08</t>
  </si>
  <si>
    <t>2.972*10^-08</t>
  </si>
  <si>
    <t>3.601*10^-09</t>
  </si>
  <si>
    <t>3.240*10^-08</t>
  </si>
  <si>
    <t>4.178*10^-08</t>
  </si>
  <si>
    <t>5.943*10^-09</t>
  </si>
  <si>
    <t>1.808*10^-08</t>
  </si>
  <si>
    <t>5.968*10^-09</t>
  </si>
  <si>
    <t>6.695*10^-08</t>
  </si>
  <si>
    <t>alloc_test_genetic_hamming_t2_h_dyn</t>
  </si>
  <si>
    <t>9.460*10^-09</t>
  </si>
  <si>
    <t>3.616*10^-09</t>
  </si>
  <si>
    <t>1.156*10^-08</t>
  </si>
  <si>
    <t>alloc_test_heuristic_t2</t>
  </si>
  <si>
    <t>3.566*10^-08</t>
  </si>
  <si>
    <t>alloc_test_genetic_hamming_t2</t>
  </si>
  <si>
    <t>0.00000012565000000000</t>
  </si>
  <si>
    <t>0.00000002148200000000</t>
  </si>
  <si>
    <t>7.805*10^-08</t>
  </si>
  <si>
    <t>1.132*10^-07</t>
  </si>
  <si>
    <t>1.373*10^-07</t>
  </si>
  <si>
    <t>2.009*10^-07</t>
  </si>
  <si>
    <t>5.552*10^-08</t>
  </si>
  <si>
    <t>2.838*10^-08</t>
  </si>
  <si>
    <t>2.912*10^-08</t>
  </si>
  <si>
    <t>2.312*10^-08</t>
  </si>
  <si>
    <t>3.569*10^-08</t>
  </si>
  <si>
    <t>2.429*10^-08</t>
  </si>
  <si>
    <t>1.104*10^-07</t>
  </si>
  <si>
    <t>1.399*10^-07</t>
  </si>
  <si>
    <t>1.538*10^-07</t>
  </si>
  <si>
    <t>2.232*10^-07</t>
  </si>
  <si>
    <t>5.899*10^-08</t>
  </si>
  <si>
    <t>4.047*10^-08</t>
  </si>
  <si>
    <t>3.123*10^-08</t>
  </si>
  <si>
    <t>2.160*10^-08</t>
  </si>
  <si>
    <t>1.189*10^-08</t>
  </si>
  <si>
    <t>2.977*10^-08</t>
  </si>
  <si>
    <t>2.170*10^-08</t>
  </si>
  <si>
    <t>1.085*10^-08</t>
  </si>
  <si>
    <t>1.191*10^-08</t>
  </si>
  <si>
    <t>0.00000001914000000000</t>
  </si>
  <si>
    <t>8.724*10^-08</t>
  </si>
  <si>
    <t>1.431*10^-07</t>
  </si>
  <si>
    <t>2.343*10^-07</t>
  </si>
  <si>
    <t>6.593*10^-08</t>
  </si>
  <si>
    <t>1.419*10^-08</t>
  </si>
  <si>
    <t>1.041*10^-08</t>
  </si>
  <si>
    <t>7.346*10^-08</t>
  </si>
  <si>
    <t>1.199*10^-07</t>
  </si>
  <si>
    <t>1.625*10^-07</t>
  </si>
  <si>
    <t>2.566*10^-07</t>
  </si>
  <si>
    <t>7.287*10^-08</t>
  </si>
  <si>
    <t>3.640*10^-08</t>
  </si>
  <si>
    <t>1.734*10^-08</t>
  </si>
  <si>
    <t>4.461*10^-08</t>
  </si>
  <si>
    <t>1.388*10^-08</t>
  </si>
  <si>
    <t>7.232*10^-09</t>
  </si>
  <si>
    <t>2.880*10^-08</t>
  </si>
  <si>
    <t>2.893*10^-08</t>
  </si>
  <si>
    <t>5.372*10^-08</t>
  </si>
  <si>
    <t>3.573*10^-08</t>
  </si>
  <si>
    <t>Target load</t>
  </si>
  <si>
    <t>Source RegFile 0 Load</t>
  </si>
  <si>
    <t>alloc_test_genetic_hamming_t4_h_4</t>
  </si>
  <si>
    <t>0.00000020714600000000</t>
  </si>
  <si>
    <t>0.00000002163800000000</t>
  </si>
  <si>
    <t>1.985*10^-08</t>
  </si>
  <si>
    <t>6.131*10^-09</t>
  </si>
  <si>
    <t>3.883*10^-08</t>
  </si>
  <si>
    <t>3.777*10^-08</t>
  </si>
  <si>
    <t>5.802*10^-09</t>
  </si>
  <si>
    <t>8.191*10^-09</t>
  </si>
  <si>
    <t>8.834*10^-09</t>
  </si>
  <si>
    <t>1.259*10^-08</t>
  </si>
  <si>
    <t>2.287*10^-08</t>
  </si>
  <si>
    <t>2.931*10^-09</t>
  </si>
  <si>
    <t>1.588*10^-08</t>
  </si>
  <si>
    <t>1.941*10^-08</t>
  </si>
  <si>
    <t>7.555*10^-09</t>
  </si>
  <si>
    <t>8.702*10^-09</t>
  </si>
  <si>
    <t>4.095*10^-09</t>
  </si>
  <si>
    <t>7.624*10^-09</t>
  </si>
  <si>
    <t>5.862*10^-09</t>
  </si>
  <si>
    <t>4.991*10^-08</t>
  </si>
  <si>
    <t>3.106*10^-09</t>
  </si>
  <si>
    <t>5.639*10^-08</t>
  </si>
  <si>
    <t>6.178*10^-08</t>
  </si>
  <si>
    <t>3.596*10^-08</t>
  </si>
  <si>
    <t>2.485*10^-08</t>
  </si>
  <si>
    <t>3.119*10^-09</t>
  </si>
  <si>
    <t>3.089*10^-08</t>
  </si>
  <si>
    <t>3.589*10^-08</t>
  </si>
  <si>
    <t>2.568*10^-08</t>
  </si>
  <si>
    <t>9.358*10^-09</t>
  </si>
  <si>
    <t>1.538*10^-08</t>
  </si>
  <si>
    <t>1.541*10^-08</t>
  </si>
  <si>
    <t>5.591*10^-08</t>
  </si>
  <si>
    <t>5.127*10^-08</t>
  </si>
  <si>
    <t>4.623*10^-08</t>
  </si>
  <si>
    <t>1.872*10^-08</t>
  </si>
  <si>
    <t>2.563*10^-08</t>
  </si>
  <si>
    <t>2.055*10^-08</t>
  </si>
  <si>
    <t>5.149*10^-09</t>
  </si>
  <si>
    <t>5.127*10^-09</t>
  </si>
  <si>
    <t>5.137*10^-09</t>
  </si>
  <si>
    <t>alloc_test_genetic_hamming_t4_h_0</t>
  </si>
  <si>
    <t>0.00000021335600000000</t>
  </si>
  <si>
    <t>0.00000005870400000000</t>
  </si>
  <si>
    <t>1.160*10^-08</t>
  </si>
  <si>
    <t>6.293*10^-09</t>
  </si>
  <si>
    <t>4.853*10^-08</t>
  </si>
  <si>
    <t>3.022*10^-08</t>
  </si>
  <si>
    <t>8.793*10^-09</t>
  </si>
  <si>
    <t>5.615*10^-08</t>
  </si>
  <si>
    <t>6.665*10^-08</t>
  </si>
  <si>
    <t>5.149*10^-08</t>
  </si>
  <si>
    <t>1.553*10^-08</t>
  </si>
  <si>
    <t>3.076*10^-08</t>
  </si>
  <si>
    <t>1.025*10^-08</t>
  </si>
  <si>
    <t>1.027*10^-08</t>
  </si>
  <si>
    <t>4.970*10^-08</t>
  </si>
  <si>
    <t>6.152*10^-08</t>
  </si>
  <si>
    <t>2.059*10^-08</t>
  </si>
  <si>
    <t>3.082*10^-08</t>
  </si>
  <si>
    <t>alloc_test_genetic_hamming_t4_h_3</t>
  </si>
  <si>
    <t>0.00000020909600000000</t>
  </si>
  <si>
    <t>0.00000006695600000000</t>
  </si>
  <si>
    <t>1.525*10^-08</t>
  </si>
  <si>
    <t>4.679*10^-08</t>
  </si>
  <si>
    <t>7.690*10^-08</t>
  </si>
  <si>
    <t>4.634*10^-08</t>
  </si>
  <si>
    <t>1.864*10^-08</t>
  </si>
  <si>
    <t>4.110*10^-08</t>
  </si>
  <si>
    <t>1.560*10^-08</t>
  </si>
  <si>
    <t>3.604*10^-08</t>
  </si>
  <si>
    <t>1.248*10^-08</t>
  </si>
  <si>
    <t>1.545*10^-08</t>
  </si>
  <si>
    <t>2.051*10^-08</t>
  </si>
  <si>
    <t>alloc_test_genetic_hamming_t4_h_1</t>
  </si>
  <si>
    <t>0.00000020086600000000</t>
  </si>
  <si>
    <t>0.00000006183600000000</t>
  </si>
  <si>
    <t>2.382*10^-08</t>
  </si>
  <si>
    <t>6.795*10^-08</t>
  </si>
  <si>
    <t>2.266*10^-08</t>
  </si>
  <si>
    <t>1.450*10^-08</t>
  </si>
  <si>
    <t>2.901*10^-09</t>
  </si>
  <si>
    <t>4.367*10^-08</t>
  </si>
  <si>
    <t>4.659*10^-08</t>
  </si>
  <si>
    <t>6.678*10^-08</t>
  </si>
  <si>
    <t>2.184*10^-08</t>
  </si>
  <si>
    <t>6.212*10^-09</t>
  </si>
  <si>
    <t>alloc_test_genetic_hamming_t4_h_2</t>
  </si>
  <si>
    <t>0.00000020398600000000</t>
  </si>
  <si>
    <t>0.00000005668600000000</t>
  </si>
  <si>
    <t>5.824*10^-08</t>
  </si>
  <si>
    <t>2.174*10^-08</t>
  </si>
  <si>
    <t>2.574*10^-08</t>
  </si>
  <si>
    <t>5.664*10^-08</t>
  </si>
  <si>
    <t>7.178*10^-08</t>
  </si>
  <si>
    <t>5.137*10^-08</t>
  </si>
  <si>
    <t>alloc_test_genetic_hamming_t4_h_dyn</t>
  </si>
  <si>
    <t>0.00000025134600000000</t>
  </si>
  <si>
    <t>7.938*10^-09</t>
  </si>
  <si>
    <t>5.303*10^-08</t>
  </si>
  <si>
    <t>7.208*10^-08</t>
  </si>
  <si>
    <t>4.119*10^-08</t>
  </si>
  <si>
    <t>4.614*10^-08</t>
  </si>
  <si>
    <t>5.901*10^-08</t>
  </si>
  <si>
    <t>4.101*10^-08</t>
  </si>
  <si>
    <t>6.164*10^-08</t>
  </si>
  <si>
    <t>alloc_test_heuristic_t4</t>
  </si>
  <si>
    <t>0.00000024935600000000</t>
  </si>
  <si>
    <t>0.00000008235600000000</t>
  </si>
  <si>
    <t>1.511*10^-08</t>
  </si>
  <si>
    <t>6.693*10^-08</t>
  </si>
  <si>
    <t>5.651*10^-08</t>
  </si>
  <si>
    <t>Genetic Test 02 long</t>
  </si>
  <si>
    <t>alloc_test_genetic_hamming_t2_10_h_0</t>
  </si>
  <si>
    <t>0.00000012781600000000</t>
  </si>
  <si>
    <t>0.00000000531400000000</t>
  </si>
  <si>
    <t>2.562*10^-09</t>
  </si>
  <si>
    <t>7.915*10^-09</t>
  </si>
  <si>
    <t>6.265*10^-09</t>
  </si>
  <si>
    <t>4.876*10^-09</t>
  </si>
  <si>
    <t>1.872*10^-09</t>
  </si>
  <si>
    <t>5.701*10^-09</t>
  </si>
  <si>
    <t>1.892*10^-09</t>
  </si>
  <si>
    <t>3.957*10^-09</t>
  </si>
  <si>
    <t>2.926*10^-08</t>
  </si>
  <si>
    <t>2.819*10^-08</t>
  </si>
  <si>
    <t>2.005*10^-08</t>
  </si>
  <si>
    <t>3.971*10^-08</t>
  </si>
  <si>
    <t>3.655*10^-08</t>
  </si>
  <si>
    <t>3.316*10^-09</t>
  </si>
  <si>
    <t>2.013*10^-08</t>
  </si>
  <si>
    <t>3.323*10^-08</t>
  </si>
  <si>
    <t>3.309*10^-08</t>
  </si>
  <si>
    <t>2.005*10^-09</t>
  </si>
  <si>
    <t>2.807*10^-08</t>
  </si>
  <si>
    <t>3.309*10^-09</t>
  </si>
  <si>
    <t>2.013*10^-09</t>
  </si>
  <si>
    <t>3.323*10^-09</t>
  </si>
  <si>
    <t>alloc_test_genetic_hamming_t2_10_h_4</t>
  </si>
  <si>
    <t>alloc_test_genetic_hamming_t2_10_h_3</t>
  </si>
  <si>
    <t>0.00000011462900000000</t>
  </si>
  <si>
    <t>0.00000000532100000000</t>
  </si>
  <si>
    <t>5.124*10^-09</t>
  </si>
  <si>
    <t>1.187*10^-08</t>
  </si>
  <si>
    <t>3.413*10^-08</t>
  </si>
  <si>
    <t>4.921*10^-09</t>
  </si>
  <si>
    <t>4.009*10^-08</t>
  </si>
  <si>
    <t>2.205*10^-08</t>
  </si>
  <si>
    <t>4.027*10^-08</t>
  </si>
  <si>
    <t>4.062*10^-09</t>
  </si>
  <si>
    <t>1.979*10^-08</t>
  </si>
  <si>
    <t>2.438*10^-08</t>
  </si>
  <si>
    <t>3.221*10^-08</t>
  </si>
  <si>
    <t>1.654*10^-08</t>
  </si>
  <si>
    <t>3.208*10^-08</t>
  </si>
  <si>
    <t>1.662*10^-08</t>
  </si>
  <si>
    <t>alloc_test_genetic_hamming_t2_10_h_1</t>
  </si>
  <si>
    <t>3.624*10^-08</t>
  </si>
  <si>
    <t>1.324*10^-08</t>
  </si>
  <si>
    <t>3.609*10^-08</t>
  </si>
  <si>
    <t>1.329*10^-08</t>
  </si>
  <si>
    <t>alloc_test_genetic_hamming_t2_10_h_2</t>
  </si>
  <si>
    <t>0.00000000863700000000</t>
  </si>
  <si>
    <t>3.562*10^-08</t>
  </si>
  <si>
    <t>2.215*10^-08</t>
  </si>
  <si>
    <t>3.166*10^-08</t>
  </si>
  <si>
    <t>2.416*10^-08</t>
  </si>
  <si>
    <t>2.406*10^-08</t>
  </si>
  <si>
    <t>1.123*10^-08</t>
  </si>
  <si>
    <t>2.643*10^-09</t>
  </si>
  <si>
    <t>4.611*10^-08</t>
  </si>
  <si>
    <t>alloc_test_heuristic_t2_10</t>
  </si>
  <si>
    <t>0.00000014785600000000</t>
  </si>
  <si>
    <t>Target ONLY</t>
  </si>
  <si>
    <t>test_alloc_fixed_target_only_2</t>
  </si>
  <si>
    <t>1.284*10^-07</t>
  </si>
  <si>
    <t>1.229*10^-07</t>
  </si>
  <si>
    <t>4.008*10^-08</t>
  </si>
  <si>
    <t>1.651*10^-07</t>
  </si>
  <si>
    <t>9.217*10^-08</t>
  </si>
  <si>
    <t>1.002*10^-07</t>
  </si>
  <si>
    <t>test_alloc_fixed_target_only_24</t>
  </si>
  <si>
    <t>2.151*10^-07</t>
  </si>
  <si>
    <t>6.110*10^-08</t>
  </si>
  <si>
    <t>4.913*10^-08</t>
  </si>
  <si>
    <t>1.911*10^-08</t>
  </si>
  <si>
    <t>2.765*10^-07</t>
  </si>
  <si>
    <t>8.599*10^-08</t>
  </si>
  <si>
    <t>1.228*10^-07</t>
  </si>
  <si>
    <t>4.777*10^-08</t>
  </si>
  <si>
    <t>test_alloc_fixed_target_only_5</t>
  </si>
  <si>
    <t>7.585*10^-08</t>
  </si>
  <si>
    <t>1.418*10^-07</t>
  </si>
  <si>
    <t>2.605*10^-08</t>
  </si>
  <si>
    <t>3.184*10^-08</t>
  </si>
  <si>
    <t>1.084*10^-07</t>
  </si>
  <si>
    <t>2.111*10^-07</t>
  </si>
  <si>
    <t>6.512*10^-08</t>
  </si>
  <si>
    <t>7.959*10^-08</t>
  </si>
  <si>
    <t>test_alloc_fixed_target_only_25</t>
  </si>
  <si>
    <t>test_alloc_fixed_target_only_27</t>
  </si>
  <si>
    <t>test_alloc_fixed_target_only_31</t>
  </si>
  <si>
    <t>Switching power Ersparnis durch pipeline</t>
  </si>
  <si>
    <t>Sprung durch load in %</t>
  </si>
  <si>
    <t>1.174*10^-07</t>
  </si>
  <si>
    <t>9.785*10^-08</t>
  </si>
  <si>
    <t>1.447*10^-07</t>
  </si>
  <si>
    <t>4.867*10^-08</t>
  </si>
  <si>
    <t>1.206*10^-07</t>
  </si>
  <si>
    <t>1.859*10^-07</t>
  </si>
  <si>
    <t>1.549*10^-07</t>
  </si>
  <si>
    <t>SOURCE1 ONLY</t>
  </si>
  <si>
    <t>test_alloc_fixed_source1_only_2</t>
  </si>
  <si>
    <t>0.00000001983000000000</t>
  </si>
  <si>
    <t>1.983*10^-08</t>
  </si>
  <si>
    <t>4.957*10^-08</t>
  </si>
  <si>
    <t>test_alloc_fixed_source1_only_5</t>
  </si>
  <si>
    <t>0.00000005264000000000</t>
  </si>
  <si>
    <t>1.991*10^-08</t>
  </si>
  <si>
    <t>3.273*10^-08</t>
  </si>
  <si>
    <t>4.978*10^-08</t>
  </si>
  <si>
    <t>8.182*10^-08</t>
  </si>
  <si>
    <t>test_alloc_fixed_source1_only_24</t>
  </si>
  <si>
    <t>0.00000006566000000000</t>
  </si>
  <si>
    <t>3.287*10^-08</t>
  </si>
  <si>
    <t>3.279*10^-08</t>
  </si>
  <si>
    <t>8.198*10^-08</t>
  </si>
  <si>
    <t>test_alloc_fixed_source1_only_25</t>
  </si>
  <si>
    <t>0.00000008557000000000</t>
  </si>
  <si>
    <t>test_alloc_fixed_source1_only_27</t>
  </si>
  <si>
    <t>0.00000010540000000000</t>
  </si>
  <si>
    <t>test_alloc_fixed_source1_only_31</t>
  </si>
  <si>
    <t>0.00000013813000000000</t>
  </si>
  <si>
    <t>SOURCE2 ONLY</t>
  </si>
  <si>
    <t>test_alloc_fixed_source2_only_2</t>
  </si>
  <si>
    <t>test_alloc_fixed_source2_only_5</t>
  </si>
  <si>
    <t>test_alloc_fixed_source2_only_24</t>
  </si>
  <si>
    <t>8.217*10^-08</t>
  </si>
  <si>
    <t>test_alloc_fixed_source2_only_25</t>
  </si>
  <si>
    <t>test_alloc_fixed_source2_only_27</t>
  </si>
  <si>
    <t>test_alloc_fixed_source2_only_31</t>
  </si>
  <si>
    <t>TARGET+SOURCE1</t>
  </si>
  <si>
    <t>test_alloc_fixed_source1_target_2</t>
  </si>
  <si>
    <t>test_alloc_fixed_source1_target_24</t>
  </si>
  <si>
    <t>test_alloc_fixed_source1_target_5</t>
  </si>
  <si>
    <t>test_alloc_fixed_source1_target_25</t>
  </si>
  <si>
    <t>test_alloc_fixed_source1_target_27</t>
  </si>
  <si>
    <t>test_alloc_fixed_source1_target_31</t>
  </si>
  <si>
    <t>Target+SOURCE2</t>
  </si>
  <si>
    <t>test_alloc_fixed_source2_target_2</t>
  </si>
  <si>
    <t>test_alloc_fixed_source2_target_5</t>
  </si>
  <si>
    <t>test_alloc_fixed_source2_target_24</t>
  </si>
  <si>
    <t>test_alloc_fixed_source2_target_25</t>
  </si>
  <si>
    <t>test_alloc_fixed_source2_target_27</t>
  </si>
  <si>
    <t>test_alloc_fixed_source2_target_31</t>
  </si>
  <si>
    <t>SOURCE1+SOURCE2</t>
  </si>
  <si>
    <t>test_alloc_fixed_source1_source2_2</t>
  </si>
  <si>
    <t>test_alloc_fixed_source1_source2_5</t>
  </si>
  <si>
    <t>0.00000005278000000000</t>
  </si>
  <si>
    <t>test_alloc_fixed_source1_source2_24</t>
  </si>
  <si>
    <t>0.00000006552000000000</t>
  </si>
  <si>
    <t>test_alloc_fixed_source1_source2_25</t>
  </si>
  <si>
    <t>0.00000008543000000000</t>
  </si>
  <si>
    <t>test_alloc_fixed_source1_source2_27</t>
  </si>
  <si>
    <t>0.00000010526000000000</t>
  </si>
  <si>
    <t>test_alloc_fixed_source1_source2_31</t>
  </si>
  <si>
    <t>load target</t>
  </si>
  <si>
    <t>load source1</t>
  </si>
  <si>
    <t>load source 2</t>
  </si>
  <si>
    <t>total power</t>
  </si>
  <si>
    <t>zero data</t>
  </si>
  <si>
    <t>random data</t>
  </si>
  <si>
    <t>Best-Case vs Worst-Case</t>
  </si>
  <si>
    <t>Prozessor-Modul</t>
  </si>
  <si>
    <t>internal power [W]</t>
  </si>
  <si>
    <t>switching power [W]</t>
  </si>
  <si>
    <t>leakage power [W]</t>
  </si>
  <si>
    <t>total power [W]</t>
  </si>
  <si>
    <t>vrf_inst (vu_ra_reg_ea)</t>
  </si>
  <si>
    <t>regfile_inst/vu_ra_regs_inst (vu_ra_regs)</t>
  </si>
  <si>
    <t>vu_ra_inst_0 (vu_ra_06)</t>
  </si>
  <si>
    <t>i2s_inst (i2s_MEM_DATA_WIDTH64_AUDIO_CHANNELS4)</t>
  </si>
  <si>
    <t>i2c_biu_inst (i2c_KAVUAKA_CORE)</t>
  </si>
  <si>
    <t>if_inst (vu_if_ea)</t>
  </si>
  <si>
    <t>vu_ex_inst_0 (vu_ex_ea_06)</t>
  </si>
  <si>
    <t>sru_x1_inst (vu_ex_sru)</t>
  </si>
  <si>
    <t>rfu2_RP_inst (vu_ex_rfu2)</t>
  </si>
  <si>
    <t>blu_x1_inst (vu_ex_blu)</t>
  </si>
  <si>
    <t>sru_x2_inst (vu_ex_sru)</t>
  </si>
  <si>
    <t>mmu_inst_low (vu_ex_mmu)</t>
  </si>
  <si>
    <t>per_x1_inst (vu_ex_per)</t>
  </si>
  <si>
    <t>cmm_x1_inst (vu_ex_cmm)</t>
  </si>
  <si>
    <t>au_x1_inst (vu_ex_aui)</t>
  </si>
  <si>
    <t>vu_de_inst_0 (vu_de_ea_06)</t>
  </si>
  <si>
    <t>vu_de_fir_inst (vu_de_fir)</t>
  </si>
  <si>
    <t>Target + SOURCE1+ SOURCE2 Load*hamming</t>
  </si>
  <si>
    <t>test_alloc_fixed_source1_source2_target_8</t>
  </si>
  <si>
    <t>0.00000013150000000000</t>
  </si>
  <si>
    <t>0.00000003273000000000</t>
  </si>
  <si>
    <t>test_alloc_fixed_source1_source2_target_20</t>
  </si>
  <si>
    <t>0.00000026210000000000</t>
  </si>
  <si>
    <t>1.085*10^-07</t>
  </si>
  <si>
    <t>test_alloc_fixed_source1_source2_target_25</t>
  </si>
  <si>
    <t>test_alloc_fixed_source1_source2_target_21</t>
  </si>
  <si>
    <t>0.00000034175000000000</t>
  </si>
  <si>
    <t>test_alloc_fixed_source1_source2_target_23</t>
  </si>
  <si>
    <t>0.00000042106000000000</t>
  </si>
  <si>
    <t>Target + SOURCE1+ SOURCE2 different ham</t>
  </si>
  <si>
    <t>test_alloc_fixed_source1_source2_target_2_27</t>
  </si>
  <si>
    <t>0.00000009943000000000</t>
  </si>
  <si>
    <t>7.962*10^-08</t>
  </si>
  <si>
    <t>1.594*10^-07</t>
  </si>
  <si>
    <t>1.244*10^-07</t>
  </si>
  <si>
    <t>1.480*10^-07</t>
  </si>
  <si>
    <t>6.688*10^-08</t>
  </si>
  <si>
    <t>2.654*10^-08</t>
  </si>
  <si>
    <t>4.842*10^-08</t>
  </si>
  <si>
    <t>3.060*10^-08</t>
  </si>
  <si>
    <t>1.052*10^-07</t>
  </si>
  <si>
    <t>2.212*10^-07</t>
  </si>
  <si>
    <t>1.242*10^-07</t>
  </si>
  <si>
    <t>1.966*10^-07</t>
  </si>
  <si>
    <t>7.643*10^-08</t>
  </si>
  <si>
    <t>6.635*10^-08</t>
  </si>
  <si>
    <t>1.210*10^-07</t>
  </si>
  <si>
    <t>7.650*10^-08</t>
  </si>
  <si>
    <t>1.323*10^-07</t>
  </si>
  <si>
    <t>9.289*10^-08</t>
  </si>
  <si>
    <t>5.293*10^-08</t>
  </si>
  <si>
    <t>2.647*10^-08</t>
  </si>
  <si>
    <t>1.460*10^-07</t>
  </si>
  <si>
    <t>1.059*10^-07</t>
  </si>
  <si>
    <t>7.940*10^-08</t>
  </si>
  <si>
    <t>2.003*10^-08</t>
  </si>
  <si>
    <t>1.323*10^-08</t>
  </si>
  <si>
    <t>0.00000022045000000000</t>
  </si>
  <si>
    <t>2.178*10^-07</t>
  </si>
  <si>
    <t>3.989*10^-08</t>
  </si>
  <si>
    <t>2.375*10^-08</t>
  </si>
  <si>
    <t>2.794*10^-07</t>
  </si>
  <si>
    <t>9.973*10^-08</t>
  </si>
  <si>
    <t>1.327*10^-07</t>
  </si>
  <si>
    <t>1.968*10^-07</t>
  </si>
  <si>
    <t>9.263*10^-08</t>
  </si>
  <si>
    <t>1.383*10^-07</t>
  </si>
  <si>
    <t>5.308*10^-08</t>
  </si>
  <si>
    <t>7.873*10^-08</t>
  </si>
  <si>
    <t>3.950*10^-08</t>
  </si>
  <si>
    <t>1.456*10^-07</t>
  </si>
  <si>
    <t>2.173*10^-07</t>
  </si>
  <si>
    <t>1.062*10^-07</t>
  </si>
  <si>
    <t>1.378*10^-07</t>
  </si>
  <si>
    <t>1.208*10^-07</t>
  </si>
  <si>
    <t>3.937*10^-08</t>
  </si>
  <si>
    <t>test_alloc_fixed_source1_source2_target_5_31</t>
  </si>
  <si>
    <t>0.00000030122000000000</t>
  </si>
  <si>
    <t>1.971*10^-07</t>
  </si>
  <si>
    <t>1.380*10^-07</t>
  </si>
  <si>
    <t>7.886*10^-08</t>
  </si>
  <si>
    <t>3.943*10^-08</t>
  </si>
  <si>
    <t>2.165*10^-07</t>
  </si>
  <si>
    <t>2.169*10^-07</t>
  </si>
  <si>
    <t>1.214*10^-07</t>
  </si>
  <si>
    <t>Genetic Test 02 Hamming Distance with Pipeline+ Isolation</t>
  </si>
  <si>
    <t>0.00000024271200000000</t>
  </si>
  <si>
    <t>0.00000013391500000000</t>
  </si>
  <si>
    <t>0.00000001192300000000</t>
  </si>
  <si>
    <t>1.716*10^-08</t>
  </si>
  <si>
    <t>8.927*10^-08</t>
  </si>
  <si>
    <t>5.781*10^-09</t>
  </si>
  <si>
    <t>1.784*10^-08</t>
  </si>
  <si>
    <t>6.940*10^-09</t>
  </si>
  <si>
    <t>1.004*10^-07</t>
  </si>
  <si>
    <t>5.943*10^-08</t>
  </si>
  <si>
    <t>0.00000022518300000000</t>
  </si>
  <si>
    <t>0.00000012208300000000</t>
  </si>
  <si>
    <t>1.837*10^-08</t>
  </si>
  <si>
    <t>4.730*10^-09</t>
  </si>
  <si>
    <t>7.279*10^-09</t>
  </si>
  <si>
    <t>2.503*10^-08</t>
  </si>
  <si>
    <t>5.041*10^-08</t>
  </si>
  <si>
    <t>4.775*10^-08</t>
  </si>
  <si>
    <t>0.00000036182200000000</t>
  </si>
  <si>
    <t>0.00000016369000000000</t>
  </si>
  <si>
    <t>0.00000001912800000000</t>
  </si>
  <si>
    <t>1.289*10^-07</t>
  </si>
  <si>
    <t>1.897*10^-07</t>
  </si>
  <si>
    <t>5.342*10^-08</t>
  </si>
  <si>
    <t>4.257*10^-08</t>
  </si>
  <si>
    <t>5.203*10^-08</t>
  </si>
  <si>
    <t>6.245*10^-08</t>
  </si>
  <si>
    <t>7.686*10^-08</t>
  </si>
  <si>
    <t>9.991*10^-08</t>
  </si>
  <si>
    <t>1.008*10^-07</t>
  </si>
  <si>
    <t>1.562*10^-07</t>
  </si>
  <si>
    <t>4.164*10^-08</t>
  </si>
  <si>
    <t>1.892*10^-08</t>
  </si>
  <si>
    <t>6.537*10^-08</t>
  </si>
  <si>
    <t>5.968*10^-08</t>
  </si>
  <si>
    <t>0.00000027160000000000</t>
  </si>
  <si>
    <t>GENETIC TEST1</t>
  </si>
  <si>
    <t>2.235*10^-08</t>
  </si>
  <si>
    <t>4.087*10^-08</t>
  </si>
  <si>
    <t>4.639*10^-08</t>
  </si>
  <si>
    <t>2.694*10^-08</t>
  </si>
  <si>
    <t>2.209*10^-08</t>
  </si>
  <si>
    <t>3.692*10^-08</t>
  </si>
  <si>
    <t>1.363*10^-08</t>
  </si>
  <si>
    <t>1.337*10^-08</t>
  </si>
  <si>
    <t>7.002*10^-09</t>
  </si>
  <si>
    <t>1.090*10^-08</t>
  </si>
  <si>
    <t>2.726*10^-08</t>
  </si>
  <si>
    <t>2.236*10^-08</t>
  </si>
  <si>
    <t>5.567*10^-08</t>
  </si>
  <si>
    <t>7.351*10^-08</t>
  </si>
  <si>
    <t>3.691*10^-08</t>
  </si>
  <si>
    <t>3.683*10^-08</t>
  </si>
  <si>
    <t>3.340*10^-08</t>
  </si>
  <si>
    <t>1.118*10^-08</t>
  </si>
  <si>
    <t>1.846*10^-08</t>
  </si>
  <si>
    <t>5.513*10^-08</t>
  </si>
  <si>
    <t>3.896*10^-08</t>
  </si>
  <si>
    <t>4.005*10^-08</t>
  </si>
  <si>
    <t>4.454*10^-08</t>
  </si>
  <si>
    <t>3.793*10^-08</t>
  </si>
  <si>
    <t>5.656*10^-08</t>
  </si>
  <si>
    <t>2.267*10^-08</t>
  </si>
  <si>
    <t>1.128*10^-08</t>
  </si>
  <si>
    <t>1.885*10^-08</t>
  </si>
  <si>
    <t>1.896*10^-08</t>
  </si>
  <si>
    <t>1.948*10^-08</t>
  </si>
  <si>
    <t>2.227*10^-08</t>
  </si>
  <si>
    <t>5.537*10^-08</t>
  </si>
  <si>
    <t>1.841*10^-08</t>
  </si>
  <si>
    <t>1.113*10^-08</t>
  </si>
  <si>
    <t>1.838*10^-08</t>
  </si>
  <si>
    <t>5.524*10^-08</t>
  </si>
  <si>
    <t>1.913*10^-08</t>
  </si>
  <si>
    <t>2.257*10^-08</t>
  </si>
  <si>
    <t>1.145*10^-08</t>
  </si>
  <si>
    <t>1.878*10^-08</t>
  </si>
  <si>
    <t>1.889*10^-08</t>
  </si>
  <si>
    <t>2.007*10^-08</t>
  </si>
  <si>
    <t xml:space="preserve">    3.692*10^-08</t>
  </si>
  <si>
    <t>2.674*10^-08</t>
  </si>
  <si>
    <t>2.181*10^-08</t>
  </si>
  <si>
    <t>4.089*10^-08</t>
  </si>
  <si>
    <t>3.676*10^-08</t>
  </si>
  <si>
    <t>5.689*10^-08</t>
  </si>
  <si>
    <t>3.771*10^-08</t>
  </si>
  <si>
    <t>7.382*10^-08</t>
  </si>
  <si>
    <t>3.825*10^-08</t>
  </si>
  <si>
    <t>4.470*10^-08</t>
  </si>
  <si>
    <t>9.279*10^-08</t>
  </si>
  <si>
    <t>6.734*10^-08</t>
  </si>
  <si>
    <t>2.101*10^-08</t>
  </si>
  <si>
    <t>5.349*10^-08</t>
  </si>
  <si>
    <t>5.452*10^-08</t>
  </si>
  <si>
    <t>7.385*10^-08</t>
  </si>
  <si>
    <t>6.686*10^-08</t>
  </si>
  <si>
    <t>4.473*10^-08</t>
  </si>
  <si>
    <t>1.103*10^-07</t>
  </si>
  <si>
    <t>4.201*10^-08</t>
  </si>
  <si>
    <t>9.189*10^-08</t>
  </si>
  <si>
    <t>5.844*10^-08</t>
  </si>
  <si>
    <t>7.359*10^-08</t>
  </si>
  <si>
    <t>6.239*10^-08</t>
  </si>
  <si>
    <t>9.481*10^-08</t>
  </si>
  <si>
    <t>7.542*10^-08</t>
  </si>
  <si>
    <t>7.793*10^-08</t>
  </si>
  <si>
    <t>1.133*10^-08</t>
  </si>
  <si>
    <t>6.709*10^-08</t>
  </si>
  <si>
    <t>7.828*10^-08</t>
  </si>
  <si>
    <t>8.912*10^-08</t>
  </si>
  <si>
    <t>6.271*10^-08</t>
  </si>
  <si>
    <t>9.228*10^-08</t>
  </si>
  <si>
    <t>9.563*10^-08</t>
  </si>
  <si>
    <t>3.778*10^-08</t>
  </si>
  <si>
    <t>alloc_test_genetic_loadhamming_t1_h_dyn</t>
  </si>
  <si>
    <t>8.175*10^-08</t>
  </si>
  <si>
    <t>6.959*10^-08</t>
  </si>
  <si>
    <t>4.040*10^-08</t>
  </si>
  <si>
    <t>3.501*10^-08</t>
  </si>
  <si>
    <t>5.539*10^-08</t>
  </si>
  <si>
    <t>7.794*10^-08</t>
  </si>
  <si>
    <t>5.234*10^-08</t>
  </si>
  <si>
    <t>4.843*10^-08</t>
  </si>
  <si>
    <t>3.355*10^-08</t>
  </si>
  <si>
    <t>3.385*10^-08</t>
  </si>
  <si>
    <t>7.263*10^-08</t>
  </si>
  <si>
    <t>4.898*10^-08</t>
  </si>
  <si>
    <t>8.107*10^-08</t>
  </si>
  <si>
    <t>4.460*10^-08</t>
  </si>
  <si>
    <t>2.291*10^-08</t>
  </si>
  <si>
    <t>alloc_test_genetic_loadhamming_t1</t>
  </si>
  <si>
    <t>6.706*10^-08</t>
  </si>
  <si>
    <t>5.450*10^-08</t>
  </si>
  <si>
    <t>1.347*10^-08</t>
  </si>
  <si>
    <t>2.801*10^-08</t>
  </si>
  <si>
    <t>4.417*10^-08</t>
  </si>
  <si>
    <t>5.448*10^-08</t>
  </si>
  <si>
    <t>9.231*10^-08</t>
  </si>
  <si>
    <t>8.141*10^-08</t>
  </si>
  <si>
    <t>3.400*10^-08</t>
  </si>
  <si>
    <t>7.964*10^-08</t>
  </si>
  <si>
    <t>8.946*10^-08</t>
  </si>
  <si>
    <t>9.953*10^-08</t>
  </si>
  <si>
    <t>8.086*10^-08</t>
  </si>
  <si>
    <t>alloc_test_genetic_loadhamming_t1_h</t>
  </si>
  <si>
    <t>3.353*10^-08</t>
  </si>
  <si>
    <t>5.522*10^-08</t>
  </si>
  <si>
    <t>6.538*10^-08</t>
  </si>
  <si>
    <t>1.499*10^-07</t>
  </si>
  <si>
    <t>1.292*10^-07</t>
  </si>
  <si>
    <t>8.023*10^-08</t>
  </si>
  <si>
    <t>4.902*10^-08</t>
  </si>
  <si>
    <t>4.458*10^-08</t>
  </si>
  <si>
    <t>3.991*10^-08</t>
  </si>
  <si>
    <t>9.643*10^-08</t>
  </si>
  <si>
    <t>4.013*10^-08</t>
  </si>
  <si>
    <t>GENETIC TEST2</t>
  </si>
  <si>
    <t>.00000054472000000000</t>
  </si>
  <si>
    <t>1.639*10^-08</t>
  </si>
  <si>
    <t>3.329*10^-08</t>
  </si>
  <si>
    <t>2.633*10^-08</t>
  </si>
  <si>
    <t>1.369*10^-08</t>
  </si>
  <si>
    <t>2.159*10^-08</t>
  </si>
  <si>
    <t>1.805*10^-08</t>
  </si>
  <si>
    <t>1.332*10^-08</t>
  </si>
  <si>
    <t>1.960*10^-08</t>
  </si>
  <si>
    <t>3.195*10^-08</t>
  </si>
  <si>
    <t>5.329*10^-08</t>
  </si>
  <si>
    <t>2.707*10^-08</t>
  </si>
  <si>
    <t>3.921*10^-08</t>
  </si>
  <si>
    <t>2.053*10^-08</t>
  </si>
  <si>
    <t>6.011*10^-08</t>
  </si>
  <si>
    <t>3.265*10^-08</t>
  </si>
  <si>
    <t>5.389*10^-08</t>
  </si>
  <si>
    <t>3.608*10^-08</t>
  </si>
  <si>
    <t>3.600*10^-08</t>
  </si>
  <si>
    <t>2.721*10^-08</t>
  </si>
  <si>
    <t>2.706*10^-08</t>
  </si>
  <si>
    <t>8.982*10^-09</t>
  </si>
  <si>
    <t>9.521*10^-09</t>
  </si>
  <si>
    <t>5.465*10^-08</t>
  </si>
  <si>
    <t>5.441*10^-08</t>
  </si>
  <si>
    <t>6.487*10^-08</t>
  </si>
  <si>
    <t>6.450*10^-08</t>
  </si>
  <si>
    <t>4.431*10^-08</t>
  </si>
  <si>
    <t>5.529*10^-08</t>
  </si>
  <si>
    <t>8.341*10^-08</t>
  </si>
  <si>
    <t>6.530*10^-08</t>
  </si>
  <si>
    <t>7.216*10^-08</t>
  </si>
  <si>
    <t>8.982*10^-08</t>
  </si>
  <si>
    <t>6.592*10^-08</t>
  </si>
  <si>
    <t>6.558*10^-08</t>
  </si>
  <si>
    <t>8.083*10^-08</t>
  </si>
  <si>
    <t>9.020*10^-08</t>
  </si>
  <si>
    <t>6.299*10^-08</t>
  </si>
  <si>
    <t>1.804*10^-08</t>
  </si>
  <si>
    <t>6.287*10^-08</t>
  </si>
  <si>
    <t>5.608*10^-08</t>
  </si>
  <si>
    <t>2.758*10^-08</t>
  </si>
  <si>
    <t>3.359*10^-08</t>
  </si>
  <si>
    <t>2.753*10^-08</t>
  </si>
  <si>
    <t>9.232*10^-09</t>
  </si>
  <si>
    <t>9.807*10^-09</t>
  </si>
  <si>
    <t>.00000054661000000000</t>
  </si>
  <si>
    <t>6.662*10^-09</t>
  </si>
  <si>
    <t>1.307*10^-08</t>
  </si>
  <si>
    <t>6.844*10^-09</t>
  </si>
  <si>
    <t>3.198*10^-08</t>
  </si>
  <si>
    <t>4.574*10^-08</t>
  </si>
  <si>
    <t>9.880*10^-08</t>
  </si>
  <si>
    <t>5.412*10^-08</t>
  </si>
  <si>
    <t>3.809*10^-08</t>
  </si>
  <si>
    <t>1.853*10^-08</t>
  </si>
  <si>
    <t>3.686*10^-08</t>
  </si>
  <si>
    <t>3.808*10^-08</t>
  </si>
  <si>
    <t>5.515*10^-08</t>
  </si>
  <si>
    <t>5.560*10^-08</t>
  </si>
  <si>
    <t>5.713*10^-08</t>
  </si>
  <si>
    <t>5.692*10^-08</t>
  </si>
  <si>
    <t>7.074*10^-08</t>
  </si>
  <si>
    <t>4.491*10^-08</t>
  </si>
  <si>
    <t>6.314*10^-08</t>
  </si>
  <si>
    <t>5.506*10^-08</t>
  </si>
  <si>
    <t>alloc_test_genetic_loadhamming_t2_h</t>
  </si>
  <si>
    <t>.00000064367000000000</t>
  </si>
  <si>
    <t>3.277*10^-08</t>
  </si>
  <si>
    <t>6.802*10^-08</t>
  </si>
  <si>
    <t>4.608*10^-08</t>
  </si>
  <si>
    <t>1.711*10^-08</t>
  </si>
  <si>
    <t>9.023*10^-09</t>
  </si>
  <si>
    <t>1.999*10^-08</t>
  </si>
  <si>
    <t>3.731*10^-08</t>
  </si>
  <si>
    <t>4.511*10^-08</t>
  </si>
  <si>
    <t>6.393*10^-08</t>
  </si>
  <si>
    <t>2.396*10^-08</t>
  </si>
  <si>
    <t>7.651*10^-08</t>
  </si>
  <si>
    <t>2.177*10^-08</t>
  </si>
  <si>
    <t>8.118*10^-08</t>
  </si>
  <si>
    <t>4.737*10^-08</t>
  </si>
  <si>
    <t>2.186*10^-08</t>
  </si>
  <si>
    <t>1.655*10^-08</t>
  </si>
  <si>
    <t>7.655*10^-08</t>
  </si>
  <si>
    <t>1.168*10^-07</t>
  </si>
  <si>
    <t>7.044*10^-08</t>
  </si>
  <si>
    <t>9.191*10^-08</t>
  </si>
  <si>
    <t>1.353*10^-07</t>
  </si>
  <si>
    <t>1.189*10^-07</t>
  </si>
  <si>
    <t>4.239*10^-08</t>
  </si>
  <si>
    <t>5.310*10^-08</t>
  </si>
  <si>
    <t>3.861*10^-08</t>
  </si>
  <si>
    <t>2.239*10^-08</t>
  </si>
  <si>
    <t>6.462*10^-08</t>
  </si>
  <si>
    <t>.00000061060000000000</t>
  </si>
  <si>
    <t>2.731*10^-08</t>
  </si>
  <si>
    <t>5.993*10^-08</t>
  </si>
  <si>
    <t>1.020*10^-07</t>
  </si>
  <si>
    <t>5.266*10^-08</t>
  </si>
  <si>
    <t>2.738*10^-08</t>
  </si>
  <si>
    <t>3.238*10^-08</t>
  </si>
  <si>
    <t>3.267*10^-08</t>
  </si>
  <si>
    <t>2.132*10^-08</t>
  </si>
  <si>
    <t>6.662*10^-08</t>
  </si>
  <si>
    <t>9.023*10^-08</t>
  </si>
  <si>
    <t>4.985*10^-08</t>
  </si>
  <si>
    <t>2.990*10^-08</t>
  </si>
  <si>
    <t>4.510*10^-08</t>
  </si>
  <si>
    <t>8.478*10^-08</t>
  </si>
  <si>
    <t>2.729*10^-08</t>
  </si>
  <si>
    <t>5.465*10^-09</t>
  </si>
  <si>
    <t>5.770*10^-08</t>
  </si>
  <si>
    <t>7.414*10^-08</t>
  </si>
  <si>
    <t>2.206*10^-08</t>
  </si>
  <si>
    <t>3.707*10^-08</t>
  </si>
  <si>
    <t>2.640*10^-08</t>
  </si>
  <si>
    <t>9.922*10^-08</t>
  </si>
  <si>
    <t>5.550*10^-08</t>
  </si>
  <si>
    <t>1.347*10^-07</t>
  </si>
  <si>
    <t>1.173*10^-07</t>
  </si>
  <si>
    <t>4.372*10^-08</t>
  </si>
  <si>
    <t>4.353*10^-08</t>
  </si>
  <si>
    <t>1.028*10^-07</t>
  </si>
  <si>
    <t>3.670*10^-08</t>
  </si>
  <si>
    <t>3.693*10^-08</t>
  </si>
  <si>
    <t>2.942*10^-08</t>
  </si>
  <si>
    <t>alloc_test_genetic_loadhamming_t2_h_dyn</t>
  </si>
  <si>
    <t>.00000060306000000000</t>
  </si>
  <si>
    <t>6.008*10^-08</t>
  </si>
  <si>
    <t>1.134*10^-07</t>
  </si>
  <si>
    <t>3.949*10^-08</t>
  </si>
  <si>
    <t>3.422*10^-08</t>
  </si>
  <si>
    <t>3.997*10^-08</t>
  </si>
  <si>
    <t>7.457*10^-08</t>
  </si>
  <si>
    <t>7.994*10^-08</t>
  </si>
  <si>
    <t>1.263*10^-07</t>
  </si>
  <si>
    <t>8.197*10^-08</t>
  </si>
  <si>
    <t>7.185*10^-08</t>
  </si>
  <si>
    <t>1.165*10^-07</t>
  </si>
  <si>
    <t>8.293*10^-08</t>
  </si>
  <si>
    <t>9.521*10^-08</t>
  </si>
  <si>
    <t>2.856*10^-08</t>
  </si>
  <si>
    <t>3.519*10^-08</t>
  </si>
  <si>
    <t>4.897*10^-08</t>
  </si>
  <si>
    <t>9.194*10^-08</t>
  </si>
  <si>
    <t>4.918*10^-08</t>
  </si>
  <si>
    <t>3.593*10^-08</t>
  </si>
  <si>
    <t>6.969*10^-08</t>
  </si>
  <si>
    <t>.00000033916900000000</t>
  </si>
  <si>
    <t>1.079*10^-08</t>
  </si>
  <si>
    <t>6.535*10^-09</t>
  </si>
  <si>
    <t>3.422*10^-09</t>
  </si>
  <si>
    <t>8.999*10^-09</t>
  </si>
  <si>
    <t>1.093*10^-08</t>
  </si>
  <si>
    <t>5.441*10^-09</t>
  </si>
  <si>
    <t>9.267*10^-09</t>
  </si>
  <si>
    <t>9.214*10^-09</t>
  </si>
  <si>
    <t>2.764*10^-08</t>
  </si>
  <si>
    <t>2.780*10^-08</t>
  </si>
  <si>
    <t>1.192*10^-08</t>
  </si>
  <si>
    <t>1.088*10^-08</t>
  </si>
  <si>
    <t>9.020*10^-09</t>
  </si>
  <si>
    <t>2.770*10^-08</t>
  </si>
  <si>
    <t>.00000017505000000000</t>
  </si>
  <si>
    <t>1.155*10^-07</t>
  </si>
  <si>
    <t>2.185*10^-08</t>
  </si>
  <si>
    <t>3.478*10^-08</t>
  </si>
  <si>
    <t>1.412*10^-07</t>
  </si>
  <si>
    <t>1.739*10^-08</t>
  </si>
  <si>
    <t>2.107*10^-08</t>
  </si>
  <si>
    <t>6.293*10^-08</t>
  </si>
  <si>
    <t>1.731*10^-08</t>
  </si>
  <si>
    <t>1.049*10^-08</t>
  </si>
  <si>
    <t>5.267*10^-08</t>
  </si>
  <si>
    <t>1.259*10^-07</t>
  </si>
  <si>
    <t>1.786*10^-08</t>
  </si>
  <si>
    <t>7.374*10^-08</t>
  </si>
  <si>
    <t>3.147*10^-08</t>
  </si>
  <si>
    <t>2.126*10^-08</t>
  </si>
  <si>
    <t>1.780*10^-08</t>
  </si>
  <si>
    <t>.00000050998000000000</t>
  </si>
  <si>
    <t>1.284*10^-08</t>
  </si>
  <si>
    <t>1.015*10^-07</t>
  </si>
  <si>
    <t>5.277*10^-08</t>
  </si>
  <si>
    <t>2.519*10^-08</t>
  </si>
  <si>
    <t>1.319*10^-08</t>
  </si>
  <si>
    <t>6.596*10^-08</t>
  </si>
  <si>
    <t>1.149*10^-07</t>
  </si>
  <si>
    <t>1.141*10^-07</t>
  </si>
  <si>
    <t>1.035*10^-07</t>
  </si>
  <si>
    <t>8.892*10^-08</t>
  </si>
  <si>
    <t>1.954*10^-07</t>
  </si>
  <si>
    <t>2.019*10^-07</t>
  </si>
  <si>
    <t>1.043*10^-07</t>
  </si>
  <si>
    <t>5.204*10^-08</t>
  </si>
  <si>
    <t>6.925*10^-08</t>
  </si>
  <si>
    <t>5.405*10^-08</t>
  </si>
  <si>
    <t>.00000040979000000000</t>
  </si>
  <si>
    <t>7.370*10^-08</t>
  </si>
  <si>
    <t>1.748*10^-07</t>
  </si>
  <si>
    <t>2.081*10^-08</t>
  </si>
  <si>
    <t>9.245*10^-08</t>
  </si>
  <si>
    <t>1.391*10^-07</t>
  </si>
  <si>
    <t>8.427*10^-08</t>
  </si>
  <si>
    <t>1.304*10^-07</t>
  </si>
  <si>
    <t>8.205*10^-08</t>
  </si>
  <si>
    <t>1.159*10^-07</t>
  </si>
  <si>
    <t>2.144*10^-07</t>
  </si>
  <si>
    <t>7.342*10^-08</t>
  </si>
  <si>
    <t>1.217*10^-07</t>
  </si>
  <si>
    <t>6.320*10^-08</t>
  </si>
  <si>
    <t>1.039*10^-07</t>
  </si>
  <si>
    <t>3.160*10^-08</t>
  </si>
  <si>
    <t>5.216*10^-08</t>
  </si>
  <si>
    <t>.00000064660000000000</t>
  </si>
  <si>
    <t>.00000078327000000000</t>
  </si>
  <si>
    <t>.00000101806000000000</t>
  </si>
  <si>
    <t>8.580*10^-08</t>
  </si>
  <si>
    <t>TARGET+SOURCE2</t>
  </si>
  <si>
    <t>.00000015364000000000</t>
  </si>
  <si>
    <t>3.512*10^-08</t>
  </si>
  <si>
    <t>1.154*10^-07</t>
  </si>
  <si>
    <t>8.014*10^-08</t>
  </si>
  <si>
    <t>8.391*10^-08</t>
  </si>
  <si>
    <t>6.474*10^-08</t>
  </si>
  <si>
    <t>.00000048366000000000</t>
  </si>
  <si>
    <t>7.778*10^-08</t>
  </si>
  <si>
    <t>7.710*10^-08</t>
  </si>
  <si>
    <t>1.101*10^-07</t>
  </si>
  <si>
    <t>1.776*10^-07</t>
  </si>
  <si>
    <t>1.835*10^-07</t>
  </si>
  <si>
    <t>1.423*10^-07</t>
  </si>
  <si>
    <t>1.481*10^-07</t>
  </si>
  <si>
    <t>1.129*10^-07</t>
  </si>
  <si>
    <t>1.081*10^-07</t>
  </si>
  <si>
    <t>1.246*10^-07</t>
  </si>
  <si>
    <t>.00000034261000000000</t>
  </si>
  <si>
    <t>4.571*10^-08</t>
  </si>
  <si>
    <t>9.358*10^-08</t>
  </si>
  <si>
    <t>9.440*10^-08</t>
  </si>
  <si>
    <t>8.693*10^-08</t>
  </si>
  <si>
    <t>1.053*10^-07</t>
  </si>
  <si>
    <t>1.965*10^-07</t>
  </si>
  <si>
    <t>2.135*10^-08</t>
  </si>
  <si>
    <t>3.552*10^-08</t>
  </si>
  <si>
    <t>7.992*10^-08</t>
  </si>
  <si>
    <t>1.234*10^-07</t>
  </si>
  <si>
    <t>1.300*10^-07</t>
  </si>
  <si>
    <t>7.441*10^-08</t>
  </si>
  <si>
    <t>1.061*10^-07</t>
  </si>
  <si>
    <t>.00000058822000000000</t>
  </si>
  <si>
    <t>.00000070348000000000</t>
  </si>
  <si>
    <t>.00000090315000000000</t>
  </si>
  <si>
    <t>8.656*10^-08</t>
  </si>
  <si>
    <t>9.176*10^-08</t>
  </si>
  <si>
    <t>.00000023946000000000</t>
  </si>
  <si>
    <t>7.708*10^-08</t>
  </si>
  <si>
    <t>1.240*10^-07</t>
  </si>
  <si>
    <t>7.553*10^-08</t>
  </si>
  <si>
    <t>.00000072348000000000</t>
  </si>
  <si>
    <t>1.388*10^-07</t>
  </si>
  <si>
    <t>1.558*10^-07</t>
  </si>
  <si>
    <t>1.652*10^-07</t>
  </si>
  <si>
    <t>8.881*10^-08</t>
  </si>
  <si>
    <t>2.131*10^-07</t>
  </si>
  <si>
    <t>1.941*10^-07</t>
  </si>
  <si>
    <t>1.565*10^-07</t>
  </si>
  <si>
    <t>1.561*10^-07</t>
  </si>
  <si>
    <t>1.424*10^-07</t>
  </si>
  <si>
    <t>.00000056374000000000</t>
  </si>
  <si>
    <t>8.784*10^-08</t>
  </si>
  <si>
    <t>1.072*10^-07</t>
  </si>
  <si>
    <t>1.236*10^-07</t>
  </si>
  <si>
    <t>8.504*10^-08</t>
  </si>
  <si>
    <t>1.238*10^-07</t>
  </si>
  <si>
    <t>.00000091385000000000</t>
  </si>
  <si>
    <t>.00000111493000000000</t>
  </si>
  <si>
    <t>.00000144992000000000</t>
  </si>
  <si>
    <t>TARGET+SOURCE1+SOURCE2</t>
  </si>
  <si>
    <t>1.223*10^-07</t>
  </si>
  <si>
    <t>test_alloc_fixed_source1_source2_target_5</t>
  </si>
  <si>
    <t>1.219*10^-07</t>
  </si>
  <si>
    <t>1.949*10^-07</t>
  </si>
  <si>
    <t>2.115*10^-07</t>
  </si>
  <si>
    <t>1.993*10^-07</t>
  </si>
  <si>
    <t>1.261*10^-07</t>
  </si>
  <si>
    <t>internal power [%]</t>
  </si>
  <si>
    <t>switching power [%]</t>
  </si>
  <si>
    <t>leakage power [%]</t>
  </si>
  <si>
    <t>total power [%]</t>
  </si>
  <si>
    <t>Anteil der
Leistung [%]</t>
  </si>
  <si>
    <t>Spalte1</t>
  </si>
  <si>
    <t>Spalte2</t>
  </si>
  <si>
    <t>Spalte3</t>
  </si>
  <si>
    <t>Summe Schaltleistung</t>
  </si>
  <si>
    <t>Schaltleistung Write Register</t>
  </si>
  <si>
    <t>Schaltleistung Read Register</t>
  </si>
  <si>
    <t>gesamte Verlustleistung</t>
  </si>
  <si>
    <t>mit Null initialisierte Register</t>
  </si>
  <si>
    <t>mit Zufallszahlen initalisierte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</si>
</sst>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E+00"/>
    <numFmt numFmtId="165" formatCode="0.0000000000000000000E+00"/>
    <numFmt numFmtId="166" formatCode="0.0000E+00"/>
    <numFmt numFmtId="167" formatCode="0.00000E+00"/>
    <numFmt numFmtId="168" formatCode="0.000E+00"/>
    <numFmt numFmtId="169" formatCode="[$$-409]#,##0.00;[Red]&quot;-&quot;[$$-409]#,##0.00"/>
  </numFmts>
  <fonts count="9">
    <font>
      <sz val="11"/>
      <color theme="1"/>
      <name val="Liberation Sans"/>
    </font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4"/>
      <color theme="1"/>
      <name val="Liberation Sans"/>
    </font>
    <font>
      <b/>
      <sz val="14"/>
      <color theme="1"/>
      <name val="Liberation Sans"/>
    </font>
    <font>
      <b/>
      <sz val="11"/>
      <color theme="1"/>
      <name val="Liberation Sans"/>
    </font>
    <font>
      <b/>
      <sz val="13"/>
      <color theme="1"/>
      <name val="Liberation Sans"/>
    </font>
    <font>
      <sz val="10"/>
      <color rgb="FF212121"/>
      <name val="Noto Sans"/>
    </font>
  </fonts>
  <fills count="7">
    <fill>
      <patternFill patternType="none"/>
    </fill>
    <fill>
      <patternFill patternType="gray125"/>
    </fill>
    <fill>
      <patternFill patternType="solid">
        <fgColor rgb="FFFF3333"/>
        <bgColor rgb="FFFF3333"/>
      </patternFill>
    </fill>
    <fill>
      <patternFill patternType="solid">
        <fgColor rgb="FF33FF99"/>
        <bgColor rgb="FF33FF99"/>
      </patternFill>
    </fill>
    <fill>
      <patternFill patternType="solid">
        <fgColor rgb="FF99FFCC"/>
        <bgColor rgb="FF99FFCC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</fills>
  <borders count="2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/>
      <right/>
      <top style="thin">
        <color rgb="FFDDDDDD"/>
      </top>
      <bottom/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/>
      <bottom/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DDDDD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DDDDDD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DDDDDD"/>
      </top>
      <bottom/>
      <diagonal/>
    </border>
    <border>
      <left/>
      <right style="thin">
        <color rgb="FF000000"/>
      </right>
      <top style="thin">
        <color rgb="FFDDDDDD"/>
      </top>
      <bottom/>
      <diagonal/>
    </border>
    <border>
      <left style="thin">
        <color rgb="FF000000"/>
      </left>
      <right style="thin">
        <color rgb="FFDDDDDD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DDDDD"/>
      </top>
      <bottom style="thin">
        <color rgb="FF000000"/>
      </bottom>
      <diagonal/>
    </border>
    <border>
      <left/>
      <right style="thin">
        <color rgb="FF000000"/>
      </right>
      <top style="thin">
        <color rgb="FFDDDDDD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9" fontId="3" fillId="0" borderId="0"/>
    <xf numFmtId="0" fontId="1" fillId="2" borderId="0"/>
    <xf numFmtId="0" fontId="1" fillId="3" borderId="0"/>
  </cellStyleXfs>
  <cellXfs count="58">
    <xf numFmtId="0" fontId="0" fillId="0" borderId="0" xfId="0"/>
    <xf numFmtId="0" fontId="0" fillId="4" borderId="0" xfId="0" applyFill="1"/>
    <xf numFmtId="166" fontId="0" fillId="0" borderId="0" xfId="0" applyNumberFormat="1"/>
    <xf numFmtId="0" fontId="5" fillId="0" borderId="0" xfId="0" applyFont="1"/>
    <xf numFmtId="167" fontId="0" fillId="0" borderId="0" xfId="0" applyNumberFormat="1"/>
    <xf numFmtId="168" fontId="0" fillId="0" borderId="0" xfId="0" applyNumberFormat="1"/>
    <xf numFmtId="164" fontId="0" fillId="0" borderId="0" xfId="0" applyNumberFormat="1"/>
    <xf numFmtId="11" fontId="0" fillId="0" borderId="0" xfId="0" applyNumberFormat="1"/>
    <xf numFmtId="2" fontId="6" fillId="0" borderId="1" xfId="0" applyNumberFormat="1" applyFont="1" applyBorder="1"/>
    <xf numFmtId="165" fontId="0" fillId="0" borderId="0" xfId="0" applyNumberFormat="1"/>
    <xf numFmtId="0" fontId="0" fillId="4" borderId="0" xfId="0" applyFont="1" applyFill="1"/>
    <xf numFmtId="0" fontId="7" fillId="0" borderId="0" xfId="0" applyFont="1"/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0" fontId="0" fillId="6" borderId="0" xfId="0" applyFill="1"/>
    <xf numFmtId="0" fontId="8" fillId="0" borderId="0" xfId="0" applyFont="1"/>
    <xf numFmtId="0" fontId="6" fillId="5" borderId="12" xfId="0" applyFont="1" applyFill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2" fontId="0" fillId="0" borderId="15" xfId="0" applyNumberFormat="1" applyFont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2" fontId="0" fillId="0" borderId="18" xfId="0" applyNumberFormat="1" applyFont="1" applyBorder="1" applyAlignment="1">
      <alignment horizontal="center"/>
    </xf>
    <xf numFmtId="2" fontId="0" fillId="0" borderId="20" xfId="0" applyNumberFormat="1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2" fontId="0" fillId="0" borderId="21" xfId="0" applyNumberFormat="1" applyFont="1" applyBorder="1" applyAlignment="1">
      <alignment horizontal="center"/>
    </xf>
    <xf numFmtId="0" fontId="6" fillId="5" borderId="12" xfId="0" applyFont="1" applyFill="1" applyBorder="1" applyAlignment="1">
      <alignment horizontal="center" vertical="center" wrapText="1"/>
    </xf>
    <xf numFmtId="166" fontId="0" fillId="0" borderId="14" xfId="0" applyNumberFormat="1" applyBorder="1"/>
    <xf numFmtId="0" fontId="0" fillId="0" borderId="22" xfId="0" applyBorder="1"/>
    <xf numFmtId="166" fontId="0" fillId="0" borderId="23" xfId="0" applyNumberFormat="1" applyBorder="1"/>
    <xf numFmtId="166" fontId="0" fillId="0" borderId="24" xfId="0" applyNumberFormat="1" applyBorder="1"/>
    <xf numFmtId="0" fontId="0" fillId="0" borderId="25" xfId="0" applyBorder="1"/>
    <xf numFmtId="0" fontId="4" fillId="4" borderId="0" xfId="0" applyFont="1" applyFill="1" applyAlignment="1">
      <alignment horizontal="center" vertical="center"/>
    </xf>
    <xf numFmtId="11" fontId="6" fillId="0" borderId="8" xfId="0" applyNumberFormat="1" applyFont="1" applyFill="1" applyBorder="1" applyAlignment="1">
      <alignment horizontal="right" vertical="center"/>
    </xf>
    <xf numFmtId="0" fontId="6" fillId="5" borderId="2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11" fontId="6" fillId="0" borderId="8" xfId="0" applyNumberFormat="1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right" vertical="center"/>
    </xf>
    <xf numFmtId="11" fontId="6" fillId="0" borderId="16" xfId="0" applyNumberFormat="1" applyFont="1" applyFill="1" applyBorder="1" applyAlignment="1">
      <alignment horizontal="left" vertical="center"/>
    </xf>
    <xf numFmtId="0" fontId="6" fillId="5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11" fontId="6" fillId="0" borderId="16" xfId="0" applyNumberFormat="1" applyFont="1" applyFill="1" applyBorder="1" applyAlignment="1">
      <alignment horizontal="right" vertical="center"/>
    </xf>
    <xf numFmtId="0" fontId="6" fillId="0" borderId="16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right" vertical="center"/>
    </xf>
    <xf numFmtId="0" fontId="6" fillId="0" borderId="23" xfId="0" applyFont="1" applyFill="1" applyBorder="1" applyAlignment="1">
      <alignment horizontal="right" vertical="center"/>
    </xf>
    <xf numFmtId="0" fontId="6" fillId="0" borderId="19" xfId="0" applyFont="1" applyFill="1" applyBorder="1" applyAlignment="1">
      <alignment horizontal="left" vertical="center"/>
    </xf>
    <xf numFmtId="0" fontId="6" fillId="5" borderId="12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0" fontId="6" fillId="0" borderId="24" xfId="0" applyFont="1" applyFill="1" applyBorder="1" applyAlignment="1">
      <alignment horizontal="left" vertical="center"/>
    </xf>
  </cellXfs>
  <cellStyles count="7">
    <cellStyle name="Heading" xfId="1"/>
    <cellStyle name="Heading1" xfId="2"/>
    <cellStyle name="Result" xfId="3"/>
    <cellStyle name="Result2" xfId="4"/>
    <cellStyle name="Standard" xfId="0" builtinId="0" customBuiltin="1"/>
    <cellStyle name="Untitled1" xfId="5"/>
    <cellStyle name="Untitled2" xfId="6"/>
  </cellStyles>
  <dxfs count="10">
    <dxf>
      <fill>
        <patternFill patternType="solid">
          <fgColor rgb="FFFF3333"/>
          <bgColor rgb="FFFF3333"/>
        </patternFill>
      </fill>
    </dxf>
    <dxf>
      <fill>
        <patternFill patternType="solid">
          <fgColor rgb="FF33FF99"/>
          <bgColor rgb="FF33FF99"/>
        </patternFill>
      </fill>
    </dxf>
    <dxf>
      <fill>
        <patternFill patternType="solid">
          <fgColor rgb="FFFF3333"/>
          <bgColor rgb="FFFF3333"/>
        </patternFill>
      </fill>
    </dxf>
    <dxf>
      <fill>
        <patternFill patternType="solid">
          <fgColor rgb="FFFF3333"/>
          <bgColor rgb="FFFF3333"/>
        </patternFill>
      </fill>
    </dxf>
    <dxf>
      <fill>
        <patternFill patternType="solid">
          <fgColor rgb="FFFF3333"/>
          <bgColor rgb="FFFF3333"/>
        </patternFill>
      </fill>
    </dxf>
    <dxf>
      <fill>
        <patternFill patternType="solid">
          <fgColor rgb="FF33FF99"/>
          <bgColor rgb="FF33FF99"/>
        </patternFill>
      </fill>
    </dxf>
    <dxf>
      <fill>
        <patternFill patternType="solid">
          <fgColor rgb="FF33FF99"/>
          <bgColor rgb="FF33FF99"/>
        </patternFill>
      </fill>
    </dxf>
    <dxf>
      <fill>
        <patternFill patternType="solid">
          <fgColor rgb="FF33FF99"/>
          <bgColor rgb="FF33FF99"/>
        </patternFill>
      </fill>
    </dxf>
    <dxf>
      <fill>
        <patternFill patternType="solid">
          <fgColor rgb="FFFF3333"/>
          <bgColor rgb="FFFF3333"/>
        </patternFill>
      </fill>
    </dxf>
    <dxf>
      <fill>
        <patternFill patternType="solid">
          <fgColor rgb="FF33FF99"/>
          <bgColor rgb="FF33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'[1]Target+Source1+Source2_Random_D'!$B$3:$B$3</c:f>
              <c:strCache>
                <c:ptCount val="1"/>
                <c:pt idx="0">
                  <c:v>#BEZUG!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'[1]Target+Source1+Source2_Random_D'!$F$4:$F$9</c:f>
            </c:numRef>
          </c:xVal>
          <c:yVal>
            <c:numRef>
              <c:f>'[1]Target+Source1+Source2_Random_D'!$B$4:$B$9</c:f>
            </c:numRef>
          </c:yVal>
          <c:smooth val="0"/>
          <c:extLst>
            <c:ext xmlns:c16="http://schemas.microsoft.com/office/drawing/2014/chart" uri="{C3380CC4-5D6E-409C-BE32-E72D297353CC}">
              <c16:uniqueId val="{00000000-A8B2-4C26-8AB6-CA1AAF910177}"/>
            </c:ext>
          </c:extLst>
        </c:ser>
        <c:ser>
          <c:idx val="1"/>
          <c:order val="1"/>
          <c:tx>
            <c:strRef>
              <c:f>beamforming_adaptive_filter!$A$1:$A$1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'[1]Target+Source1+Source2_Random_D'!$G$33:$G$62</c:f>
            </c:numRef>
          </c:xVal>
          <c:yVal>
            <c:numRef>
              <c:f>'[1]Target+Source1+Source2_Random_D'!$J$33:$J$62</c:f>
            </c:numRef>
          </c:yVal>
          <c:smooth val="0"/>
          <c:extLst>
            <c:ext xmlns:c16="http://schemas.microsoft.com/office/drawing/2014/chart" uri="{C3380CC4-5D6E-409C-BE32-E72D297353CC}">
              <c16:uniqueId val="{00000001-A8B2-4C26-8AB6-CA1AAF910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35240"/>
        <c:axId val="462234912"/>
      </c:scatterChart>
      <c:valAx>
        <c:axId val="462234912"/>
        <c:scaling>
          <c:orientation val="minMax"/>
          <c:min val="1.5000000000000005E-3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462235240"/>
        <c:crossesAt val="1.5000000000000005E-3"/>
        <c:crossBetween val="midCat"/>
      </c:valAx>
      <c:valAx>
        <c:axId val="462235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46223491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'Target+Source1+Source2'!$N$3:$N$3</c:f>
              <c:strCache>
                <c:ptCount val="1"/>
                <c:pt idx="0">
                  <c:v>Load*Hamming: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'Target+Source1+Source2'!$N$4:$N$9</c:f>
              <c:numCache>
                <c:formatCode>General</c:formatCode>
                <c:ptCount val="6"/>
                <c:pt idx="0">
                  <c:v>48384</c:v>
                </c:pt>
                <c:pt idx="1">
                  <c:v>219648</c:v>
                </c:pt>
                <c:pt idx="2">
                  <c:v>221184</c:v>
                </c:pt>
                <c:pt idx="3">
                  <c:v>451584</c:v>
                </c:pt>
                <c:pt idx="4">
                  <c:v>795648</c:v>
                </c:pt>
                <c:pt idx="5">
                  <c:v>1344000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1-4F80-9552-33988001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33024"/>
        <c:axId val="557132696"/>
      </c:scatterChart>
      <c:valAx>
        <c:axId val="5571326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7133024"/>
        <c:crossesAt val="0"/>
        <c:crossBetween val="midCat"/>
      </c:valAx>
      <c:valAx>
        <c:axId val="5571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713269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Genetic_test1!$G$4:$G$10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</c:numCache>
            </c:numRef>
          </c:xVal>
          <c:yVal>
            <c:numRef>
              <c:f>Genetic_test1!$E$4:$E$10</c:f>
              <c:numCache>
                <c:formatCode>General</c:formatCode>
                <c:ptCount val="7"/>
                <c:pt idx="0">
                  <c:v>1.2831799999999999E-6</c:v>
                </c:pt>
                <c:pt idx="1">
                  <c:v>1.2831799999999999E-6</c:v>
                </c:pt>
                <c:pt idx="2">
                  <c:v>1.2831799999999999E-6</c:v>
                </c:pt>
                <c:pt idx="3">
                  <c:v>2.1074700000000002E-6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C-441A-897C-25ED155BE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69856"/>
        <c:axId val="567369528"/>
      </c:scatterChart>
      <c:valAx>
        <c:axId val="5673695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369856"/>
        <c:crossesAt val="0"/>
        <c:crossBetween val="midCat"/>
      </c:valAx>
      <c:valAx>
        <c:axId val="5673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36952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Genetic_test1!$G$4:$G$10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</c:numCache>
            </c:numRef>
          </c:xVal>
          <c:yVal>
            <c:numRef>
              <c:f>Genetic_test1!$F$4:$F$10</c:f>
              <c:numCache>
                <c:formatCode>General</c:formatCode>
                <c:ptCount val="7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D-426D-BB51-AA860047C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72152"/>
        <c:axId val="567371824"/>
      </c:scatterChart>
      <c:valAx>
        <c:axId val="5673718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372152"/>
        <c:crossesAt val="0"/>
        <c:crossBetween val="midCat"/>
      </c:valAx>
      <c:valAx>
        <c:axId val="56737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37182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Target Ports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Genetic_test1!$M$3:$M$3</c:f>
              <c:strCache>
                <c:ptCount val="1"/>
                <c:pt idx="0">
                  <c:v>Power Write Register File 1: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83CAFF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53206249999999999"/>
                  <c:y val="8.588888888888889E-2"/>
                </c:manualLayout>
              </c:layout>
              <c:numFmt formatCode="General" sourceLinked="0"/>
            </c:trendlineLbl>
          </c:trendline>
          <c:xVal>
            <c:numRef>
              <c:f>Genetic_test1!$G$4:$G$10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</c:numCache>
            </c:numRef>
          </c:xVal>
          <c:yVal>
            <c:numRef>
              <c:f>Genetic_test1!$M$4:$M$10</c:f>
              <c:numCache>
                <c:formatCode>General</c:formatCode>
                <c:ptCount val="7"/>
                <c:pt idx="0">
                  <c:v>1.2501000000000001E-7</c:v>
                </c:pt>
                <c:pt idx="1">
                  <c:v>1.2501000000000001E-7</c:v>
                </c:pt>
                <c:pt idx="2">
                  <c:v>1.2501000000000001E-7</c:v>
                </c:pt>
                <c:pt idx="3">
                  <c:v>3.9127999999999999E-7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D-45E4-89C2-34AA925F10D2}"/>
            </c:ext>
          </c:extLst>
        </c:ser>
        <c:ser>
          <c:idx val="1"/>
          <c:order val="1"/>
          <c:tx>
            <c:strRef>
              <c:f>Genetic_test1!$N$3:$N$3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Genetic_test1!$G$4:$G$10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</c:numCache>
            </c:numRef>
          </c:xVal>
          <c:yVal>
            <c:numRef>
              <c:f>Genetic_test1!$N$4:$N$10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D-45E4-89C2-34AA925F1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74776"/>
        <c:axId val="567374448"/>
      </c:scatterChart>
      <c:valAx>
        <c:axId val="5673744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374776"/>
        <c:crossesAt val="0"/>
        <c:crossBetween val="midCat"/>
      </c:valAx>
      <c:valAx>
        <c:axId val="56737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37444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Source Ports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Genetic_test1!$O$3:$O$3</c:f>
              <c:strCache>
                <c:ptCount val="1"/>
                <c:pt idx="0">
                  <c:v>Power Read Register File 1: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Genetic_test1!$G$4:$G$10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</c:numCache>
            </c:numRef>
          </c:xVal>
          <c:yVal>
            <c:numRef>
              <c:f>Genetic_test1!$O$4:$O$10</c:f>
              <c:numCache>
                <c:formatCode>General</c:formatCode>
                <c:ptCount val="7"/>
                <c:pt idx="0">
                  <c:v>5.3705999999999997E-7</c:v>
                </c:pt>
                <c:pt idx="1">
                  <c:v>5.3705999999999997E-7</c:v>
                </c:pt>
                <c:pt idx="2">
                  <c:v>5.3705999999999997E-7</c:v>
                </c:pt>
                <c:pt idx="3">
                  <c:v>8.8747999999999995E-7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D-4AE6-9148-D5004870569E}"/>
            </c:ext>
          </c:extLst>
        </c:ser>
        <c:ser>
          <c:idx val="1"/>
          <c:order val="1"/>
          <c:tx>
            <c:strRef>
              <c:f>Genetic_test1!$P$3:$P$3</c:f>
              <c:strCache>
                <c:ptCount val="1"/>
                <c:pt idx="0">
                  <c:v>Power Write rf0 port0: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Genetic_test1!$G$4:$G$10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</c:numCache>
            </c:numRef>
          </c:xVal>
          <c:yVal>
            <c:numRef>
              <c:f>Genetic_test1!$P$4:$P$10</c:f>
              <c:numCache>
                <c:formatCode>General</c:formatCode>
                <c:ptCount val="7"/>
                <c:pt idx="0">
                  <c:v>3.2779E-7</c:v>
                </c:pt>
                <c:pt idx="1">
                  <c:v>3.2779E-7</c:v>
                </c:pt>
                <c:pt idx="2">
                  <c:v>3.2779E-7</c:v>
                </c:pt>
                <c:pt idx="3">
                  <c:v>5.0493999999999997E-7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0D-4AE6-9148-D5004870569E}"/>
            </c:ext>
          </c:extLst>
        </c:ser>
        <c:ser>
          <c:idx val="2"/>
          <c:order val="2"/>
          <c:tx>
            <c:strRef>
              <c:f>Genetic_test1!$Q$3:$Q$3</c:f>
              <c:strCache>
                <c:ptCount val="1"/>
                <c:pt idx="0">
                  <c:v>Power Write rf0 port1: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Genetic_test1!$G$4:$G$10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</c:numCache>
            </c:numRef>
          </c:xVal>
          <c:yVal>
            <c:numRef>
              <c:f>Genetic_test1!$Q$4:$Q$10</c:f>
              <c:numCache>
                <c:formatCode>General</c:formatCode>
                <c:ptCount val="7"/>
                <c:pt idx="0">
                  <c:v>1.2501000000000001E-7</c:v>
                </c:pt>
                <c:pt idx="1">
                  <c:v>1.2501000000000001E-7</c:v>
                </c:pt>
                <c:pt idx="2">
                  <c:v>1.2501000000000001E-7</c:v>
                </c:pt>
                <c:pt idx="3">
                  <c:v>3.9127999999999999E-7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0D-4AE6-9148-D5004870569E}"/>
            </c:ext>
          </c:extLst>
        </c:ser>
        <c:ser>
          <c:idx val="3"/>
          <c:order val="3"/>
          <c:tx>
            <c:strRef>
              <c:f>Genetic_test1!$R$3:$R$3</c:f>
              <c:strCache>
                <c:ptCount val="1"/>
                <c:pt idx="0">
                  <c:v>Power Write rf1 port0: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Genetic_test1!$G$4:$G$10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</c:numCache>
            </c:numRef>
          </c:xVal>
          <c:yVal>
            <c:numRef>
              <c:f>Genetic_test1!$Q$4:$Q$10</c:f>
              <c:numCache>
                <c:formatCode>General</c:formatCode>
                <c:ptCount val="7"/>
                <c:pt idx="0">
                  <c:v>1.2501000000000001E-7</c:v>
                </c:pt>
                <c:pt idx="1">
                  <c:v>1.2501000000000001E-7</c:v>
                </c:pt>
                <c:pt idx="2">
                  <c:v>1.2501000000000001E-7</c:v>
                </c:pt>
                <c:pt idx="3">
                  <c:v>3.9127999999999999E-7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D-4AE6-9148-D50048705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77728"/>
        <c:axId val="567377400"/>
      </c:scatterChart>
      <c:valAx>
        <c:axId val="567377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377728"/>
        <c:crossesAt val="0"/>
        <c:crossBetween val="midCat"/>
      </c:valAx>
      <c:valAx>
        <c:axId val="5673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37740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strRef>
              <c:f>TARGET!$C$3:$C$3</c:f>
              <c:strCache>
                <c:ptCount val="1"/>
                <c:pt idx="0">
                  <c:v>Switching power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yVal>
            <c:numRef>
              <c:f>Genetic_test2!$C$4:$C$10</c:f>
              <c:numCache>
                <c:formatCode>General</c:formatCode>
                <c:ptCount val="7"/>
                <c:pt idx="0">
                  <c:v>8.5672800000000002E-7</c:v>
                </c:pt>
                <c:pt idx="1">
                  <c:v>8.6788799999999997E-7</c:v>
                </c:pt>
                <c:pt idx="2">
                  <c:v>8.6356800000000005E-7</c:v>
                </c:pt>
                <c:pt idx="3">
                  <c:v>8.9210999999999996E-7</c:v>
                </c:pt>
                <c:pt idx="4">
                  <c:v>8.8732399999999999E-7</c:v>
                </c:pt>
                <c:pt idx="5">
                  <c:v>2.2227619999999999E-6</c:v>
                </c:pt>
                <c:pt idx="6">
                  <c:v>2.219151E-6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0-4AE8-AAC6-8C4411AE4483}"/>
            </c:ext>
          </c:extLst>
        </c:ser>
        <c:ser>
          <c:idx val="6"/>
          <c:order val="6"/>
          <c:tx>
            <c:strRef>
              <c:f>Genetic_test1!$O$3:$O$3</c:f>
              <c:strCache>
                <c:ptCount val="1"/>
                <c:pt idx="0">
                  <c:v>Power Read Register File 1: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plus"/>
            <c:size val="7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1-242D-4FE6-B000-56DA501DAF6E}"/>
              </c:ext>
            </c:extLst>
          </c:dPt>
          <c:yVal>
            <c:numRef>
              <c:f>Genetic_test2!$O$4:$O$10</c:f>
              <c:numCache>
                <c:formatCode>General</c:formatCode>
                <c:ptCount val="7"/>
                <c:pt idx="0">
                  <c:v>2.7880199999999998E-7</c:v>
                </c:pt>
                <c:pt idx="1">
                  <c:v>2.7880199999999998E-7</c:v>
                </c:pt>
                <c:pt idx="2">
                  <c:v>2.9074200000000002E-7</c:v>
                </c:pt>
                <c:pt idx="3">
                  <c:v>3.02624E-7</c:v>
                </c:pt>
                <c:pt idx="4">
                  <c:v>2.7160000000000002E-7</c:v>
                </c:pt>
                <c:pt idx="5">
                  <c:v>3.7286200000000002E-7</c:v>
                </c:pt>
                <c:pt idx="6">
                  <c:v>3.0272499999999998E-7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00-4AE8-AAC6-8C4411AE4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97112"/>
        <c:axId val="566596784"/>
      </c:scatterChart>
      <c:scatterChart>
        <c:scatterStyle val="lineMarker"/>
        <c:varyColors val="0"/>
        <c:ser>
          <c:idx val="0"/>
          <c:order val="0"/>
          <c:tx>
            <c:strRef>
              <c:f>Genetic_test1!$P$3:$P$3</c:f>
              <c:strCache>
                <c:ptCount val="1"/>
                <c:pt idx="0">
                  <c:v>Power Write rf0 port0: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242D-4FE6-B000-56DA501DAF6E}"/>
              </c:ext>
            </c:extLst>
          </c:dPt>
          <c:xVal>
            <c:numRef>
              <c:f>Genetic_test2!$G$4:$G$10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22</c:v>
                </c:pt>
                <c:pt idx="5">
                  <c:v>73</c:v>
                </c:pt>
                <c:pt idx="6">
                  <c:v>75</c:v>
                </c:pt>
              </c:numCache>
            </c:numRef>
          </c:xVal>
          <c:yVal>
            <c:numRef>
              <c:f>Genetic_test2!$P$4:$P$10</c:f>
              <c:numCache>
                <c:formatCode>General</c:formatCode>
                <c:ptCount val="7"/>
                <c:pt idx="0">
                  <c:v>2.1797099999999999E-7</c:v>
                </c:pt>
                <c:pt idx="1">
                  <c:v>2.1797099999999999E-7</c:v>
                </c:pt>
                <c:pt idx="2">
                  <c:v>2.1797099999999999E-7</c:v>
                </c:pt>
                <c:pt idx="3">
                  <c:v>2.1797099999999999E-7</c:v>
                </c:pt>
                <c:pt idx="4">
                  <c:v>2.7155999999999998E-7</c:v>
                </c:pt>
                <c:pt idx="5">
                  <c:v>2.9991899999999997E-7</c:v>
                </c:pt>
                <c:pt idx="6">
                  <c:v>3.7514499999999999E-7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00-4AE8-AAC6-8C4411AE4483}"/>
            </c:ext>
          </c:extLst>
        </c:ser>
        <c:ser>
          <c:idx val="1"/>
          <c:order val="1"/>
          <c:tx>
            <c:strRef>
              <c:f>Genetic_test1!$M$3:$M$3</c:f>
              <c:strCache>
                <c:ptCount val="1"/>
                <c:pt idx="0">
                  <c:v>Power Write Register File 1: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diamond"/>
            <c:size val="7"/>
          </c:marker>
          <c:xVal>
            <c:numRef>
              <c:f>Genetic_test2!$G$4:$G$10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22</c:v>
                </c:pt>
                <c:pt idx="5">
                  <c:v>73</c:v>
                </c:pt>
                <c:pt idx="6">
                  <c:v>75</c:v>
                </c:pt>
              </c:numCache>
            </c:numRef>
          </c:xVal>
          <c:yVal>
            <c:numRef>
              <c:f>Genetic_test2!$M$4:$M$10</c:f>
              <c:numCache>
                <c:formatCode>General</c:formatCode>
                <c:ptCount val="7"/>
                <c:pt idx="0">
                  <c:v>2.0405300000000001E-7</c:v>
                </c:pt>
                <c:pt idx="1">
                  <c:v>2.0405300000000001E-7</c:v>
                </c:pt>
                <c:pt idx="2">
                  <c:v>1.9895299999999999E-7</c:v>
                </c:pt>
                <c:pt idx="3">
                  <c:v>2.1561300000000001E-7</c:v>
                </c:pt>
                <c:pt idx="4">
                  <c:v>1.7710199999999999E-7</c:v>
                </c:pt>
                <c:pt idx="5">
                  <c:v>7.2557E-7</c:v>
                </c:pt>
                <c:pt idx="6">
                  <c:v>7.2953099999999997E-7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00-4AE8-AAC6-8C4411AE4483}"/>
            </c:ext>
          </c:extLst>
        </c:ser>
        <c:ser>
          <c:idx val="2"/>
          <c:order val="2"/>
          <c:tx>
            <c:strRef>
              <c:f>Genetic_test1!$N$3:$N$3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Genetic_test2!$G$4:$G$10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22</c:v>
                </c:pt>
                <c:pt idx="5">
                  <c:v>73</c:v>
                </c:pt>
                <c:pt idx="6">
                  <c:v>75</c:v>
                </c:pt>
              </c:numCache>
            </c:numRef>
          </c:xVal>
          <c:yVal>
            <c:numRef>
              <c:f>Genetic_test2!$N$4:$N$10</c:f>
              <c:numCache>
                <c:formatCode>General</c:formatCode>
                <c:ptCount val="7"/>
                <c:pt idx="0">
                  <c:v>1.5590199999999999E-7</c:v>
                </c:pt>
                <c:pt idx="1">
                  <c:v>1.6706199999999999E-7</c:v>
                </c:pt>
                <c:pt idx="2">
                  <c:v>1.5590199999999999E-7</c:v>
                </c:pt>
                <c:pt idx="3">
                  <c:v>1.5590199999999999E-7</c:v>
                </c:pt>
                <c:pt idx="4">
                  <c:v>1.6706199999999999E-7</c:v>
                </c:pt>
                <c:pt idx="5">
                  <c:v>8.2441099999999998E-7</c:v>
                </c:pt>
                <c:pt idx="6">
                  <c:v>8.1175E-7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00-4AE8-AAC6-8C4411AE4483}"/>
            </c:ext>
          </c:extLst>
        </c:ser>
        <c:ser>
          <c:idx val="3"/>
          <c:order val="3"/>
          <c:tx>
            <c:strRef>
              <c:f>Genetic_test1!$Q$3:$Q$3</c:f>
              <c:strCache>
                <c:ptCount val="1"/>
                <c:pt idx="0">
                  <c:v>Power Write rf0 port1: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x"/>
            <c:size val="7"/>
          </c:marker>
          <c:xVal>
            <c:numRef>
              <c:f>Genetic_test2!$G$4:$G$10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22</c:v>
                </c:pt>
                <c:pt idx="5">
                  <c:v>73</c:v>
                </c:pt>
                <c:pt idx="6">
                  <c:v>75</c:v>
                </c:pt>
              </c:numCache>
            </c:numRef>
          </c:xVal>
          <c:yVal>
            <c:numRef>
              <c:f>Genetic_test2!$Q$4:$Q$10</c:f>
              <c:numCache>
                <c:formatCode>General</c:formatCode>
                <c:ptCount val="7"/>
                <c:pt idx="0">
                  <c:v>1.7710199999999999E-7</c:v>
                </c:pt>
                <c:pt idx="1">
                  <c:v>1.7710199999999999E-7</c:v>
                </c:pt>
                <c:pt idx="2">
                  <c:v>1.7710199999999999E-7</c:v>
                </c:pt>
                <c:pt idx="3">
                  <c:v>1.7710199999999999E-7</c:v>
                </c:pt>
                <c:pt idx="4">
                  <c:v>1.7710199999999999E-7</c:v>
                </c:pt>
                <c:pt idx="5">
                  <c:v>5.8497000000000003E-7</c:v>
                </c:pt>
                <c:pt idx="6">
                  <c:v>6.4377E-7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00-4AE8-AAC6-8C4411AE4483}"/>
            </c:ext>
          </c:extLst>
        </c:ser>
        <c:ser>
          <c:idx val="4"/>
          <c:order val="4"/>
          <c:tx>
            <c:strRef>
              <c:f>Genetic_test1!$Q$3:$Q$3</c:f>
              <c:strCache>
                <c:ptCount val="1"/>
                <c:pt idx="0">
                  <c:v>Power Write rf0 port1: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xVal>
            <c:numRef>
              <c:f>Genetic_test2!$G$4:$G$10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22</c:v>
                </c:pt>
                <c:pt idx="5">
                  <c:v>73</c:v>
                </c:pt>
                <c:pt idx="6">
                  <c:v>75</c:v>
                </c:pt>
              </c:numCache>
            </c:numRef>
          </c:xVal>
          <c:yVal>
            <c:numRef>
              <c:f>Genetic_test2!$R$4:$R$10</c:f>
              <c:numCache>
                <c:formatCode>General</c:formatCode>
                <c:ptCount val="7"/>
                <c:pt idx="0">
                  <c:v>1.5590199999999999E-7</c:v>
                </c:pt>
                <c:pt idx="1">
                  <c:v>1.6706199999999999E-7</c:v>
                </c:pt>
                <c:pt idx="2">
                  <c:v>1.5590199999999999E-7</c:v>
                </c:pt>
                <c:pt idx="3">
                  <c:v>1.5590199999999999E-7</c:v>
                </c:pt>
                <c:pt idx="4">
                  <c:v>1.6706199999999999E-7</c:v>
                </c:pt>
                <c:pt idx="5">
                  <c:v>6.8629000000000004E-7</c:v>
                </c:pt>
                <c:pt idx="6">
                  <c:v>6.8533000000000001E-7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00-4AE8-AAC6-8C4411AE4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97768"/>
        <c:axId val="566597440"/>
      </c:scatterChart>
      <c:valAx>
        <c:axId val="5665967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97112"/>
        <c:crossesAt val="0"/>
        <c:crossBetween val="midCat"/>
      </c:valAx>
      <c:valAx>
        <c:axId val="566597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96784"/>
        <c:crossesAt val="0"/>
        <c:crossBetween val="midCat"/>
      </c:valAx>
      <c:valAx>
        <c:axId val="566597440"/>
        <c:scaling>
          <c:orientation val="minMax"/>
        </c:scaling>
        <c:delete val="0"/>
        <c:axPos val="r"/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97768"/>
        <c:crosses val="max"/>
        <c:crossBetween val="midCat"/>
      </c:valAx>
      <c:valAx>
        <c:axId val="566597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659744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Genetic_test2!$L$4:$L$9</c:f>
              <c:numCache>
                <c:formatCode>General</c:formatCode>
                <c:ptCount val="6"/>
                <c:pt idx="0">
                  <c:v>134838</c:v>
                </c:pt>
                <c:pt idx="1">
                  <c:v>134838</c:v>
                </c:pt>
                <c:pt idx="2">
                  <c:v>139380</c:v>
                </c:pt>
                <c:pt idx="3">
                  <c:v>146091</c:v>
                </c:pt>
                <c:pt idx="4">
                  <c:v>153428</c:v>
                </c:pt>
                <c:pt idx="5">
                  <c:v>208413</c:v>
                </c:pt>
              </c:numCache>
            </c:numRef>
          </c:xVal>
          <c:yVal>
            <c:numRef>
              <c:f>Genetic_test2!$B$4:$B$9</c:f>
              <c:numCache>
                <c:formatCode>General</c:formatCode>
                <c:ptCount val="6"/>
                <c:pt idx="0">
                  <c:v>1.704E-3</c:v>
                </c:pt>
                <c:pt idx="1">
                  <c:v>1.704E-3</c:v>
                </c:pt>
                <c:pt idx="2">
                  <c:v>1.702E-3</c:v>
                </c:pt>
                <c:pt idx="3">
                  <c:v>1.7049999999999999E-3</c:v>
                </c:pt>
                <c:pt idx="4">
                  <c:v>1.696E-3</c:v>
                </c:pt>
                <c:pt idx="5">
                  <c:v>1.8389999999999999E-3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3-4FE8-B915-94C44CCD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98096"/>
        <c:axId val="567375432"/>
      </c:scatterChart>
      <c:valAx>
        <c:axId val="5673754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98096"/>
        <c:crossesAt val="0"/>
        <c:crossBetween val="midCat"/>
      </c:valAx>
      <c:valAx>
        <c:axId val="5665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37543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Genetic_test2!$H$4:$H$9</c:f>
              <c:numCache>
                <c:formatCode>General</c:formatCode>
                <c:ptCount val="6"/>
                <c:pt idx="0">
                  <c:v>204</c:v>
                </c:pt>
                <c:pt idx="1">
                  <c:v>204</c:v>
                </c:pt>
                <c:pt idx="2">
                  <c:v>206</c:v>
                </c:pt>
                <c:pt idx="3">
                  <c:v>208</c:v>
                </c:pt>
                <c:pt idx="4">
                  <c:v>220</c:v>
                </c:pt>
                <c:pt idx="5">
                  <c:v>206</c:v>
                </c:pt>
              </c:numCache>
            </c:numRef>
          </c:xVal>
          <c:yVal>
            <c:numRef>
              <c:f>Genetic_test2!$D$4:$D$9</c:f>
              <c:numCache>
                <c:formatCode>General</c:formatCode>
                <c:ptCount val="6"/>
                <c:pt idx="0" formatCode="0.00000E+00">
                  <c:v>3.5995500000000002E-7</c:v>
                </c:pt>
                <c:pt idx="1">
                  <c:v>3.7111500000000002E-7</c:v>
                </c:pt>
                <c:pt idx="2">
                  <c:v>3.5485500000000001E-7</c:v>
                </c:pt>
                <c:pt idx="3">
                  <c:v>3.71515E-7</c:v>
                </c:pt>
                <c:pt idx="4">
                  <c:v>3.4416399999999998E-7</c:v>
                </c:pt>
                <c:pt idx="5">
                  <c:v>1.5499810000000001E-6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1-4D00-A6ED-1127C5C0A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00392"/>
        <c:axId val="566600064"/>
      </c:scatterChart>
      <c:valAx>
        <c:axId val="566600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00392"/>
        <c:crossesAt val="0"/>
        <c:crossBetween val="midCat"/>
      </c:valAx>
      <c:valAx>
        <c:axId val="56660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0006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Genetic_test2!$I$4:$I$9</c:f>
              <c:numCache>
                <c:formatCode>General</c:formatCode>
                <c:ptCount val="6"/>
                <c:pt idx="0">
                  <c:v>112</c:v>
                </c:pt>
                <c:pt idx="1">
                  <c:v>112</c:v>
                </c:pt>
                <c:pt idx="2">
                  <c:v>114</c:v>
                </c:pt>
                <c:pt idx="3">
                  <c:v>116</c:v>
                </c:pt>
                <c:pt idx="4">
                  <c:v>110</c:v>
                </c:pt>
                <c:pt idx="5">
                  <c:v>142</c:v>
                </c:pt>
              </c:numCache>
            </c:numRef>
          </c:xVal>
          <c:yVal>
            <c:numRef>
              <c:f>Genetic_test2!$E$4:$E$9</c:f>
              <c:numCache>
                <c:formatCode>General</c:formatCode>
                <c:ptCount val="6"/>
                <c:pt idx="0">
                  <c:v>4.9677300000000005E-7</c:v>
                </c:pt>
                <c:pt idx="1">
                  <c:v>4.9677300000000005E-7</c:v>
                </c:pt>
                <c:pt idx="2">
                  <c:v>5.0871300000000004E-7</c:v>
                </c:pt>
                <c:pt idx="3">
                  <c:v>5.2059500000000001E-7</c:v>
                </c:pt>
                <c:pt idx="4">
                  <c:v>5.4316E-7</c:v>
                </c:pt>
                <c:pt idx="5">
                  <c:v>6.7278100000000005E-7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F-4F4F-A658-60F3871D5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03016"/>
        <c:axId val="566602688"/>
      </c:scatterChart>
      <c:valAx>
        <c:axId val="5666026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03016"/>
        <c:crossesAt val="0"/>
        <c:crossBetween val="midCat"/>
      </c:valAx>
      <c:valAx>
        <c:axId val="56660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0268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Genetic_test2!$G$4:$G$9</c:f>
              <c:numCache>
                <c:formatCode>General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22</c:v>
                </c:pt>
                <c:pt idx="5">
                  <c:v>73</c:v>
                </c:pt>
              </c:numCache>
            </c:numRef>
          </c:xVal>
          <c:yVal>
            <c:numRef>
              <c:f>Genetic_test2!$F$4:$F$9</c:f>
              <c:numCache>
                <c:formatCode>General</c:formatCode>
                <c:ptCount val="6"/>
                <c:pt idx="0">
                  <c:v>227</c:v>
                </c:pt>
                <c:pt idx="1">
                  <c:v>227</c:v>
                </c:pt>
                <c:pt idx="2">
                  <c:v>230</c:v>
                </c:pt>
                <c:pt idx="3">
                  <c:v>233</c:v>
                </c:pt>
                <c:pt idx="4">
                  <c:v>242</c:v>
                </c:pt>
                <c:pt idx="5">
                  <c:v>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8-404E-A792-C205B1D5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05312"/>
        <c:axId val="566604984"/>
      </c:scatterChart>
      <c:valAx>
        <c:axId val="5666049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05312"/>
        <c:crossesAt val="0"/>
        <c:crossBetween val="midCat"/>
      </c:valAx>
      <c:valAx>
        <c:axId val="5666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049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TARGET!$C$3:$C$3</c:f>
              <c:strCache>
                <c:ptCount val="1"/>
                <c:pt idx="0">
                  <c:v>Switching power Summe: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'Target+Source1'!$G$4:$G$9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'Target+Source1'!$C$4:$C$9</c:f>
              <c:numCache>
                <c:formatCode>General</c:formatCode>
                <c:ptCount val="6"/>
                <c:pt idx="0">
                  <c:v>5.0661000000000001E-7</c:v>
                </c:pt>
                <c:pt idx="1">
                  <c:v>1.09209E-6</c:v>
                </c:pt>
                <c:pt idx="2">
                  <c:v>1.0871999999999999E-6</c:v>
                </c:pt>
                <c:pt idx="3">
                  <c:v>1.4628E-6</c:v>
                </c:pt>
                <c:pt idx="4">
                  <c:v>1.96941E-6</c:v>
                </c:pt>
                <c:pt idx="5">
                  <c:v>2.6859E-6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5-469E-86A2-BD025D79A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07608"/>
        <c:axId val="566607280"/>
      </c:scatterChart>
      <c:valAx>
        <c:axId val="5666072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07608"/>
        <c:crossesAt val="0"/>
        <c:crossBetween val="midCat"/>
      </c:valAx>
      <c:valAx>
        <c:axId val="56660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0728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Genetic_test1!$F$3:$F$3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Genetic_test1!$K$4:$K$9</c:f>
              <c:numCache>
                <c:formatCode>General</c:formatCode>
                <c:ptCount val="6"/>
                <c:pt idx="0">
                  <c:v>16170</c:v>
                </c:pt>
                <c:pt idx="1">
                  <c:v>16170</c:v>
                </c:pt>
                <c:pt idx="2">
                  <c:v>16170</c:v>
                </c:pt>
                <c:pt idx="3">
                  <c:v>25168</c:v>
                </c:pt>
              </c:numCache>
            </c:numRef>
          </c:xVal>
          <c:yVal>
            <c:numRef>
              <c:f>Genetic_test1!$O$4:$O$9</c:f>
              <c:numCache>
                <c:formatCode>General</c:formatCode>
                <c:ptCount val="6"/>
                <c:pt idx="0">
                  <c:v>5.3705999999999997E-7</c:v>
                </c:pt>
                <c:pt idx="1">
                  <c:v>5.3705999999999997E-7</c:v>
                </c:pt>
                <c:pt idx="2">
                  <c:v>5.3705999999999997E-7</c:v>
                </c:pt>
                <c:pt idx="3">
                  <c:v>8.8747999999999995E-7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F-44D0-A430-5F6C52FE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39064"/>
        <c:axId val="555878864"/>
      </c:scatterChart>
      <c:valAx>
        <c:axId val="555878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6639064"/>
        <c:crossesAt val="0"/>
        <c:crossBetween val="midCat"/>
      </c:valAx>
      <c:valAx>
        <c:axId val="55663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587886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'Target+Source1'!$G$4:$G$9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'Target+Source1'!$B$4:$B$9</c:f>
              <c:numCache>
                <c:formatCode>General</c:formatCode>
                <c:ptCount val="6"/>
                <c:pt idx="0">
                  <c:v>1.8109999999999999E-3</c:v>
                </c:pt>
                <c:pt idx="1">
                  <c:v>1.8680000000000001E-3</c:v>
                </c:pt>
                <c:pt idx="2">
                  <c:v>1.8649999999999999E-3</c:v>
                </c:pt>
                <c:pt idx="3">
                  <c:v>1.9109999999999999E-3</c:v>
                </c:pt>
                <c:pt idx="4">
                  <c:v>1.944E-3</c:v>
                </c:pt>
                <c:pt idx="5">
                  <c:v>1.9740000000000001E-3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0-42D8-90E7-DB6AA4B47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09904"/>
        <c:axId val="566609576"/>
      </c:scatterChart>
      <c:valAx>
        <c:axId val="566609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09904"/>
        <c:crossesAt val="0"/>
        <c:crossBetween val="midCat"/>
      </c:valAx>
      <c:valAx>
        <c:axId val="5666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0957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'Target+Source1'!$G$4:$G$9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'Target+Source1'!$D$4:$D$9</c:f>
              <c:numCache>
                <c:formatCode>General</c:formatCode>
                <c:ptCount val="6"/>
                <c:pt idx="0">
                  <c:v>3.2803000000000001E-7</c:v>
                </c:pt>
                <c:pt idx="1">
                  <c:v>5.0190000000000001E-7</c:v>
                </c:pt>
                <c:pt idx="2">
                  <c:v>6.1277E-7</c:v>
                </c:pt>
                <c:pt idx="3">
                  <c:v>6.9352999999999999E-7</c:v>
                </c:pt>
                <c:pt idx="4">
                  <c:v>1.02156E-6</c:v>
                </c:pt>
                <c:pt idx="5">
                  <c:v>1.4427E-6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5-433F-B499-3A98E15F3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12200"/>
        <c:axId val="566611872"/>
      </c:scatterChart>
      <c:valAx>
        <c:axId val="566611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12200"/>
        <c:crossesAt val="0"/>
        <c:crossBetween val="midCat"/>
      </c:valAx>
      <c:valAx>
        <c:axId val="56661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1187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'Target+Source1'!$G$4:$G$9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'Target+Source1'!$E$4:$E$9</c:f>
              <c:numCache>
                <c:formatCode>General</c:formatCode>
                <c:ptCount val="6"/>
                <c:pt idx="0">
                  <c:v>1.7858E-7</c:v>
                </c:pt>
                <c:pt idx="1">
                  <c:v>5.9019000000000002E-7</c:v>
                </c:pt>
                <c:pt idx="2">
                  <c:v>4.7442999999999999E-7</c:v>
                </c:pt>
                <c:pt idx="3">
                  <c:v>7.6927000000000001E-7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2-4EF9-91AD-345266C8B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36632"/>
        <c:axId val="567836304"/>
      </c:scatterChart>
      <c:valAx>
        <c:axId val="567836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36632"/>
        <c:crossesAt val="0"/>
        <c:crossBetween val="midCat"/>
      </c:valAx>
      <c:valAx>
        <c:axId val="56783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363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'Target+Source1'!$G$4:$G$9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'Target+Source1'!$F$4:$F$9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6-4A2D-9890-B221806A8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39584"/>
        <c:axId val="567839256"/>
      </c:scatterChart>
      <c:valAx>
        <c:axId val="567839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39584"/>
        <c:crossesAt val="0"/>
        <c:crossBetween val="midCat"/>
      </c:valAx>
      <c:valAx>
        <c:axId val="5678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3925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TARGET!$C$3:$C$3</c:f>
              <c:strCache>
                <c:ptCount val="1"/>
                <c:pt idx="0">
                  <c:v>Switching power Summe: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'Target+Source2'!$G$4:$G$9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'Target+Source2'!$C$4:$C$9</c:f>
              <c:numCache>
                <c:formatCode>General</c:formatCode>
                <c:ptCount val="6"/>
                <c:pt idx="0">
                  <c:v>5.0689999999999997E-7</c:v>
                </c:pt>
                <c:pt idx="1">
                  <c:v>1.08691E-6</c:v>
                </c:pt>
                <c:pt idx="2">
                  <c:v>1.09209E-6</c:v>
                </c:pt>
                <c:pt idx="3">
                  <c:v>1.46251E-6</c:v>
                </c:pt>
                <c:pt idx="4">
                  <c:v>1.96941E-6</c:v>
                </c:pt>
                <c:pt idx="5">
                  <c:v>2.6859E-6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D-4360-B6B3-7E8A06869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41880"/>
        <c:axId val="567841552"/>
      </c:scatterChart>
      <c:valAx>
        <c:axId val="5678415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41880"/>
        <c:crossesAt val="0"/>
        <c:crossBetween val="midCat"/>
      </c:valAx>
      <c:valAx>
        <c:axId val="56784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4155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'Target+Source2'!$G$4:$G$9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'Target+Source2'!$B$4:$B$9</c:f>
              <c:numCache>
                <c:formatCode>General</c:formatCode>
                <c:ptCount val="6"/>
                <c:pt idx="0">
                  <c:v>1.817E-3</c:v>
                </c:pt>
                <c:pt idx="1">
                  <c:v>1.8680000000000001E-3</c:v>
                </c:pt>
                <c:pt idx="2">
                  <c:v>1.877E-3</c:v>
                </c:pt>
                <c:pt idx="3">
                  <c:v>1.9189999999999999E-3</c:v>
                </c:pt>
                <c:pt idx="4">
                  <c:v>1.9530000000000001E-3</c:v>
                </c:pt>
                <c:pt idx="5">
                  <c:v>1.983E-3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D-42CE-9FB6-2F0FFE9C5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44176"/>
        <c:axId val="567843848"/>
      </c:scatterChart>
      <c:valAx>
        <c:axId val="5678438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44176"/>
        <c:crossesAt val="0"/>
        <c:crossBetween val="midCat"/>
      </c:valAx>
      <c:valAx>
        <c:axId val="5678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4384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'Target+Source2'!$G$4:$G$9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'Target+Source2'!$D$4:$D$9</c:f>
              <c:numCache>
                <c:formatCode>General</c:formatCode>
                <c:ptCount val="6"/>
                <c:pt idx="0">
                  <c:v>3.2803000000000001E-7</c:v>
                </c:pt>
                <c:pt idx="1">
                  <c:v>6.1277E-7</c:v>
                </c:pt>
                <c:pt idx="2">
                  <c:v>5.0190000000000001E-7</c:v>
                </c:pt>
                <c:pt idx="3">
                  <c:v>6.9352999999999999E-7</c:v>
                </c:pt>
                <c:pt idx="4">
                  <c:v>1.02156E-6</c:v>
                </c:pt>
                <c:pt idx="5">
                  <c:v>1.4427E-6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4-4E68-A24B-5905D2DC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46472"/>
        <c:axId val="567846144"/>
      </c:scatterChart>
      <c:valAx>
        <c:axId val="5678461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46472"/>
        <c:crossesAt val="0"/>
        <c:crossBetween val="midCat"/>
      </c:valAx>
      <c:valAx>
        <c:axId val="56784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4614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'Target+Source2'!$G$4:$G$9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'Target+Source2'!$E$4:$E$9</c:f>
              <c:numCache>
                <c:formatCode>General</c:formatCode>
                <c:ptCount val="6"/>
                <c:pt idx="0">
                  <c:v>1.7887000000000001E-7</c:v>
                </c:pt>
                <c:pt idx="1">
                  <c:v>4.7413999999999998E-7</c:v>
                </c:pt>
                <c:pt idx="2">
                  <c:v>5.9019000000000002E-7</c:v>
                </c:pt>
                <c:pt idx="3">
                  <c:v>7.6898000000000005E-7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9-4773-A0E6-874127715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48768"/>
        <c:axId val="567848440"/>
      </c:scatterChart>
      <c:valAx>
        <c:axId val="5678484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48768"/>
        <c:crossesAt val="0"/>
        <c:crossBetween val="midCat"/>
      </c:valAx>
      <c:valAx>
        <c:axId val="5678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4844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'Target+Source2'!$G$4:$G$9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'Target+Source2'!$F$4:$F$10</c:f>
              <c:numCache>
                <c:formatCode>General</c:formatCode>
                <c:ptCount val="7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D-4676-9D47-28786B3DA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1064"/>
        <c:axId val="567850736"/>
      </c:scatterChart>
      <c:valAx>
        <c:axId val="5678507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51064"/>
        <c:crossesAt val="0"/>
        <c:crossBetween val="midCat"/>
      </c:valAx>
      <c:valAx>
        <c:axId val="56785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5073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Switching power Summe: 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6"/>
              <c:pt idx="0">
                <c:v>64</c:v>
              </c:pt>
              <c:pt idx="1">
                <c:v>128</c:v>
              </c:pt>
              <c:pt idx="2">
                <c:v>128</c:v>
              </c:pt>
              <c:pt idx="3">
                <c:v>192</c:v>
              </c:pt>
              <c:pt idx="4">
                <c:v>256</c:v>
              </c:pt>
              <c:pt idx="5">
                <c:v>320</c:v>
              </c:pt>
            </c:numLit>
          </c:xVal>
          <c:yVal>
            <c:numLit>
              <c:formatCode>General</c:formatCode>
              <c:ptCount val="6"/>
              <c:pt idx="0">
                <c:v>6.7833000000000001E-7</c:v>
              </c:pt>
              <c:pt idx="1">
                <c:v>1.8008800000000001E-6</c:v>
              </c:pt>
              <c:pt idx="2">
                <c:v>1.45199E-6</c:v>
              </c:pt>
              <c:pt idx="3">
                <c:v>2.2865999999999998E-6</c:v>
              </c:pt>
              <c:pt idx="4">
                <c:v>2.7947699999999999E-6</c:v>
              </c:pt>
              <c:pt idx="5">
                <c:v>3.5802800000000001E-6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5FF-4FCB-AB5E-2CBC164C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48936"/>
        <c:axId val="566548608"/>
      </c:scatterChart>
      <c:valAx>
        <c:axId val="566548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48936"/>
        <c:crossesAt val="0"/>
        <c:crossBetween val="midCat"/>
      </c:valAx>
      <c:valAx>
        <c:axId val="56654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486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'Target+Source1+Source2'!$C$3:$C$3</c:f>
              <c:strCache>
                <c:ptCount val="1"/>
                <c:pt idx="0">
                  <c:v>Summe Schaltleistung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'Target+Source1+Source2'!$C$4:$C$9</c:f>
              <c:numCache>
                <c:formatCode>General</c:formatCode>
                <c:ptCount val="6"/>
                <c:pt idx="0">
                  <c:v>0.67359099999999994</c:v>
                </c:pt>
                <c:pt idx="1">
                  <c:v>1.5470110000000001</c:v>
                </c:pt>
                <c:pt idx="2">
                  <c:v>1.6852400000000001</c:v>
                </c:pt>
                <c:pt idx="3">
                  <c:v>2.234661</c:v>
                </c:pt>
                <c:pt idx="4">
                  <c:v>2.9082520000000001</c:v>
                </c:pt>
                <c:pt idx="5">
                  <c:v>3.9058419999999998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0-4E58-87B4-527F1C4FAD44}"/>
            </c:ext>
          </c:extLst>
        </c:ser>
        <c:ser>
          <c:idx val="1"/>
          <c:order val="1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'Target+Source1+Source2'!$D$4:$D$9</c:f>
              <c:numCache>
                <c:formatCode>General</c:formatCode>
                <c:ptCount val="6"/>
                <c:pt idx="0">
                  <c:v>0.31606000000000001</c:v>
                </c:pt>
                <c:pt idx="1">
                  <c:v>0.59885999999999995</c:v>
                </c:pt>
                <c:pt idx="2">
                  <c:v>0.50453999999999999</c:v>
                </c:pt>
                <c:pt idx="3">
                  <c:v>0.69617000000000007</c:v>
                </c:pt>
                <c:pt idx="4">
                  <c:v>1.01223</c:v>
                </c:pt>
                <c:pt idx="5">
                  <c:v>1.4194600000000002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0-4E58-87B4-527F1C4FAD44}"/>
            </c:ext>
          </c:extLst>
        </c:ser>
        <c:ser>
          <c:idx val="2"/>
          <c:order val="2"/>
          <c:tx>
            <c:strRef>
              <c:f>'Target+Source1+Source2'!$E$3:$E$3</c:f>
              <c:strCache>
                <c:ptCount val="1"/>
                <c:pt idx="0">
                  <c:v>Schaltleistung Read Register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'Target+Source1+Source2'!$E$4:$E$9</c:f>
              <c:numCache>
                <c:formatCode>General</c:formatCode>
                <c:ptCount val="6"/>
                <c:pt idx="0">
                  <c:v>0.35753099999999999</c:v>
                </c:pt>
                <c:pt idx="1">
                  <c:v>0.94815099999999997</c:v>
                </c:pt>
                <c:pt idx="2">
                  <c:v>1.1807000000000001</c:v>
                </c:pt>
                <c:pt idx="3">
                  <c:v>1.5384909999999998</c:v>
                </c:pt>
                <c:pt idx="4">
                  <c:v>1.8960219999999999</c:v>
                </c:pt>
                <c:pt idx="5">
                  <c:v>2.4863819999999999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0-4E58-87B4-527F1C4FA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23912"/>
        <c:axId val="557723584"/>
      </c:scatterChart>
      <c:valAx>
        <c:axId val="5577235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7723912"/>
        <c:crossesAt val="0"/>
        <c:crossBetween val="midCat"/>
      </c:valAx>
      <c:valAx>
        <c:axId val="55772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77235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power: </c:v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6"/>
              <c:pt idx="0">
                <c:v>64</c:v>
              </c:pt>
              <c:pt idx="1">
                <c:v>128</c:v>
              </c:pt>
              <c:pt idx="2">
                <c:v>128</c:v>
              </c:pt>
              <c:pt idx="3">
                <c:v>192</c:v>
              </c:pt>
              <c:pt idx="4">
                <c:v>256</c:v>
              </c:pt>
              <c:pt idx="5">
                <c:v>320</c:v>
              </c:pt>
            </c:numLit>
          </c:xVal>
          <c:yVal>
            <c:numLit>
              <c:formatCode>General</c:formatCode>
              <c:ptCount val="6"/>
              <c:pt idx="0">
                <c:v>1.5139999999999999E-3</c:v>
              </c:pt>
              <c:pt idx="1">
                <c:v>1.573E-3</c:v>
              </c:pt>
              <c:pt idx="2">
                <c:v>1.5579999999999999E-3</c:v>
              </c:pt>
              <c:pt idx="3">
                <c:v>1.609E-3</c:v>
              </c:pt>
              <c:pt idx="4">
                <c:v>1.6379999999999999E-3</c:v>
              </c:pt>
              <c:pt idx="5">
                <c:v>1.6689999999999999E-3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17F-48B3-A5E0-BB107E171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51560"/>
        <c:axId val="566551232"/>
      </c:scatterChart>
      <c:valAx>
        <c:axId val="5665512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51560"/>
        <c:crossesAt val="0"/>
        <c:crossBetween val="midCat"/>
      </c:valAx>
      <c:valAx>
        <c:axId val="56655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5123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Switching power Target: </c:v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6"/>
              <c:pt idx="0">
                <c:v>64</c:v>
              </c:pt>
              <c:pt idx="1">
                <c:v>128</c:v>
              </c:pt>
              <c:pt idx="2">
                <c:v>128</c:v>
              </c:pt>
              <c:pt idx="3">
                <c:v>192</c:v>
              </c:pt>
              <c:pt idx="4">
                <c:v>256</c:v>
              </c:pt>
              <c:pt idx="5">
                <c:v>320</c:v>
              </c:pt>
            </c:numLit>
          </c:xVal>
          <c:yVal>
            <c:numLit>
              <c:formatCode>General</c:formatCode>
              <c:ptCount val="6"/>
              <c:pt idx="0">
                <c:v>6.4920000000000002E-8</c:v>
              </c:pt>
              <c:pt idx="1">
                <c:v>6.4920000000000002E-8</c:v>
              </c:pt>
              <c:pt idx="2">
                <c:v>6.4920000000000002E-8</c:v>
              </c:pt>
              <c:pt idx="3">
                <c:v>6.4920000000000002E-8</c:v>
              </c:pt>
              <c:pt idx="4">
                <c:v>6.4920000000000002E-8</c:v>
              </c:pt>
              <c:pt idx="5">
                <c:v>6.4920000000000002E-8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F0E-4CC5-A62E-841D071B5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53856"/>
        <c:axId val="566553528"/>
      </c:scatterChart>
      <c:valAx>
        <c:axId val="5665535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53856"/>
        <c:crossesAt val="0"/>
        <c:crossBetween val="midCat"/>
      </c:valAx>
      <c:valAx>
        <c:axId val="5665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5352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Switching power Source:  </c:v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7"/>
              <c:pt idx="0">
                <c:v>64</c:v>
              </c:pt>
              <c:pt idx="1">
                <c:v>128</c:v>
              </c:pt>
              <c:pt idx="2">
                <c:v>128</c:v>
              </c:pt>
              <c:pt idx="3">
                <c:v>192</c:v>
              </c:pt>
              <c:pt idx="4">
                <c:v>256</c:v>
              </c:pt>
              <c:pt idx="5">
                <c:v>320</c:v>
              </c:pt>
              <c:pt idx="6">
                <c:v>0</c:v>
              </c:pt>
            </c:numLit>
          </c:xVal>
          <c:yVal>
            <c:numLit>
              <c:formatCode>General</c:formatCode>
              <c:ptCount val="7"/>
              <c:pt idx="0">
                <c:v>2.3946E-7</c:v>
              </c:pt>
              <c:pt idx="1">
                <c:v>7.2348000000000002E-7</c:v>
              </c:pt>
              <c:pt idx="2">
                <c:v>5.6374000000000004E-7</c:v>
              </c:pt>
              <c:pt idx="3">
                <c:v>9.1385000000000005E-7</c:v>
              </c:pt>
              <c:pt idx="4">
                <c:v>1.1149300000000001E-6</c:v>
              </c:pt>
              <c:pt idx="5">
                <c:v>1.44992E-6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E20-41C5-8324-F5FC9EC47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56152"/>
        <c:axId val="566555824"/>
      </c:scatterChart>
      <c:valAx>
        <c:axId val="5665558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56152"/>
        <c:crossesAt val="0"/>
        <c:crossBetween val="midCat"/>
      </c:valAx>
      <c:valAx>
        <c:axId val="56655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5582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Hammingd. Summe: </c:v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6"/>
              <c:pt idx="0">
                <c:v>64</c:v>
              </c:pt>
              <c:pt idx="1">
                <c:v>128</c:v>
              </c:pt>
              <c:pt idx="2">
                <c:v>128</c:v>
              </c:pt>
              <c:pt idx="3">
                <c:v>192</c:v>
              </c:pt>
              <c:pt idx="4">
                <c:v>256</c:v>
              </c:pt>
              <c:pt idx="5">
                <c:v>320</c:v>
              </c:pt>
            </c:numLit>
          </c:xVal>
          <c:yVal>
            <c:numLit>
              <c:formatCode>General</c:formatCode>
              <c:ptCount val="6"/>
              <c:pt idx="0">
                <c:v>3.7394999999999998E-7</c:v>
              </c:pt>
              <c:pt idx="1">
                <c:v>1.0124799999999999E-6</c:v>
              </c:pt>
              <c:pt idx="2">
                <c:v>8.2333E-7</c:v>
              </c:pt>
              <c:pt idx="3">
                <c:v>1.30783E-6</c:v>
              </c:pt>
              <c:pt idx="4">
                <c:v>1.6149199999999999E-6</c:v>
              </c:pt>
              <c:pt idx="5">
                <c:v>2.06544E-6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3F7-433A-9327-4A55A474C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58448"/>
        <c:axId val="566558120"/>
      </c:scatterChart>
      <c:valAx>
        <c:axId val="5665581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58448"/>
        <c:crossesAt val="0"/>
        <c:crossBetween val="midCat"/>
      </c:valAx>
      <c:valAx>
        <c:axId val="5665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5812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Switching power Summe: 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5"/>
              <c:pt idx="0">
                <c:v>96</c:v>
              </c:pt>
              <c:pt idx="1">
                <c:v>192</c:v>
              </c:pt>
              <c:pt idx="2">
                <c:v>288</c:v>
              </c:pt>
              <c:pt idx="3">
                <c:v>384</c:v>
              </c:pt>
              <c:pt idx="4">
                <c:v>480</c:v>
              </c:pt>
            </c:numLit>
          </c:xVal>
          <c:yVal>
            <c:numLit>
              <c:formatCode>General</c:formatCode>
              <c:ptCount val="5"/>
              <c:pt idx="0">
                <c:v>9.7721E-7</c:v>
              </c:pt>
              <c:pt idx="1">
                <c:v>2.1833700000000002E-6</c:v>
              </c:pt>
              <c:pt idx="2">
                <c:v>2.8751600000000002E-6</c:v>
              </c:pt>
              <c:pt idx="3">
                <c:v>3.6822099999999999E-6</c:v>
              </c:pt>
              <c:pt idx="4">
                <c:v>4.7921399999999997E-6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620-4516-A55A-1A554AF96CFE}"/>
            </c:ext>
          </c:extLst>
        </c:ser>
        <c:ser>
          <c:idx val="1"/>
          <c:order val="1"/>
          <c:tx>
            <c:v>Power Read Register File 1: </c:v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5"/>
              <c:pt idx="0">
                <c:v>96</c:v>
              </c:pt>
              <c:pt idx="1">
                <c:v>192</c:v>
              </c:pt>
              <c:pt idx="2">
                <c:v>288</c:v>
              </c:pt>
              <c:pt idx="3">
                <c:v>384</c:v>
              </c:pt>
              <c:pt idx="4">
                <c:v>480</c:v>
              </c:pt>
            </c:numLit>
          </c:xVal>
          <c:yVal>
            <c:numLit>
              <c:formatCode>General</c:formatCode>
              <c:ptCount val="5"/>
              <c:pt idx="0">
                <c:v>2.3776000000000001E-7</c:v>
              </c:pt>
              <c:pt idx="1">
                <c:v>7.2707999999999997E-7</c:v>
              </c:pt>
              <c:pt idx="2">
                <c:v>9.1574999999999998E-7</c:v>
              </c:pt>
              <c:pt idx="3">
                <c:v>1.1151299999999999E-6</c:v>
              </c:pt>
              <c:pt idx="4">
                <c:v>1.4485199999999999E-6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620-4516-A55A-1A554AF96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63696"/>
        <c:axId val="566563368"/>
      </c:scatterChart>
      <c:scatterChart>
        <c:scatterStyle val="lineMarker"/>
        <c:varyColors val="0"/>
        <c:ser>
          <c:idx val="2"/>
          <c:order val="2"/>
          <c:tx>
            <c:v>Power Write Register File 1: </c:v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yVal>
            <c:numLit>
              <c:formatCode>General</c:formatCode>
              <c:ptCount val="5"/>
              <c:pt idx="0">
                <c:v>2.9593999999999999E-7</c:v>
              </c:pt>
              <c:pt idx="1">
                <c:v>3.8594999999999999E-7</c:v>
              </c:pt>
              <c:pt idx="2">
                <c:v>5.5209999999999997E-7</c:v>
              </c:pt>
              <c:pt idx="3">
                <c:v>7.8311999999999999E-7</c:v>
              </c:pt>
              <c:pt idx="4">
                <c:v>1.0577799999999999E-6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620-4516-A55A-1A554AF96CFE}"/>
            </c:ext>
          </c:extLst>
        </c:ser>
        <c:ser>
          <c:idx val="3"/>
          <c:order val="3"/>
          <c:tx>
            <c:v>Power Read Register File 0: </c:v>
          </c:tx>
          <c:spPr>
            <a:ln w="28800">
              <a:solidFill>
                <a:srgbClr val="FFD320"/>
              </a:solidFill>
            </a:ln>
          </c:spPr>
          <c:marker>
            <c:symbol val="x"/>
            <c:size val="7"/>
          </c:marker>
          <c:yVal>
            <c:numLit>
              <c:formatCode>General</c:formatCode>
              <c:ptCount val="5"/>
              <c:pt idx="0">
                <c:v>6.9559999999999996E-8</c:v>
              </c:pt>
              <c:pt idx="1">
                <c:v>7.6759999999999994E-8</c:v>
              </c:pt>
              <c:pt idx="2">
                <c:v>1.1838000000000001E-7</c:v>
              </c:pt>
              <c:pt idx="3">
                <c:v>1.8794E-7</c:v>
              </c:pt>
              <c:pt idx="4">
                <c:v>2.3929999999999998E-7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620-4516-A55A-1A554AF96CFE}"/>
            </c:ext>
          </c:extLst>
        </c:ser>
        <c:ser>
          <c:idx val="4"/>
          <c:order val="4"/>
          <c:tx>
            <c:v>Power Write rf0 port0: </c:v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yVal>
            <c:numLit>
              <c:formatCode>General</c:formatCode>
              <c:ptCount val="5"/>
              <c:pt idx="0">
                <c:v>2.3809999999999999E-7</c:v>
              </c:pt>
              <c:pt idx="1">
                <c:v>6.4409000000000005E-7</c:v>
              </c:pt>
              <c:pt idx="2">
                <c:v>8.5430999999999998E-7</c:v>
              </c:pt>
              <c:pt idx="3">
                <c:v>1.06461E-6</c:v>
              </c:pt>
              <c:pt idx="4">
                <c:v>1.3558100000000001E-6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620-4516-A55A-1A554AF96CFE}"/>
            </c:ext>
          </c:extLst>
        </c:ser>
        <c:ser>
          <c:idx val="5"/>
          <c:order val="5"/>
          <c:tx>
            <c:v>Power Write rf0 port1: </c:v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yVal>
            <c:numLit>
              <c:formatCode>General</c:formatCode>
              <c:ptCount val="5"/>
              <c:pt idx="0">
                <c:v>2.3449E-7</c:v>
              </c:pt>
              <c:pt idx="1">
                <c:v>6.3674999999999998E-7</c:v>
              </c:pt>
              <c:pt idx="2">
                <c:v>8.2638999999999998E-7</c:v>
              </c:pt>
              <c:pt idx="3">
                <c:v>1.01522E-6</c:v>
              </c:pt>
              <c:pt idx="4">
                <c:v>1.3155599999999999E-6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620-4516-A55A-1A554AF96CFE}"/>
            </c:ext>
          </c:extLst>
        </c:ser>
        <c:ser>
          <c:idx val="6"/>
          <c:order val="6"/>
          <c:tx>
            <c:v>Power Write rf0 port1: </c:v>
          </c:tx>
          <c:spPr>
            <a:ln w="28800">
              <a:solidFill>
                <a:srgbClr val="314004"/>
              </a:solidFill>
            </a:ln>
          </c:spPr>
          <c:marker>
            <c:symbol val="plus"/>
            <c:size val="7"/>
          </c:marker>
          <c:yVal>
            <c:numLit>
              <c:formatCode>General</c:formatCode>
              <c:ptCount val="5"/>
              <c:pt idx="0">
                <c:v>1.3584999999999999E-7</c:v>
              </c:pt>
              <c:pt idx="1">
                <c:v>3.4948999999999999E-7</c:v>
              </c:pt>
              <c:pt idx="2">
                <c:v>4.3462000000000001E-7</c:v>
              </c:pt>
              <c:pt idx="3">
                <c:v>5.3140999999999997E-7</c:v>
              </c:pt>
              <c:pt idx="4">
                <c:v>6.9072999999999999E-7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620-4516-A55A-1A554AF96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64352"/>
        <c:axId val="566564024"/>
      </c:scatterChart>
      <c:valAx>
        <c:axId val="5665633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63696"/>
        <c:crossesAt val="0"/>
        <c:crossBetween val="midCat"/>
      </c:valAx>
      <c:valAx>
        <c:axId val="5665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63368"/>
        <c:crossesAt val="0"/>
        <c:crossBetween val="midCat"/>
      </c:valAx>
      <c:valAx>
        <c:axId val="566564024"/>
        <c:scaling>
          <c:orientation val="minMax"/>
        </c:scaling>
        <c:delete val="0"/>
        <c:axPos val="r"/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64352"/>
        <c:crosses val="max"/>
        <c:crossBetween val="midCat"/>
      </c:valAx>
      <c:valAx>
        <c:axId val="566564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56656402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power: </c:v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5"/>
              <c:pt idx="0">
                <c:v>5.0578790400000004</c:v>
              </c:pt>
              <c:pt idx="1">
                <c:v>23.425966079999998</c:v>
              </c:pt>
              <c:pt idx="2">
                <c:v>49.048116479999997</c:v>
              </c:pt>
              <c:pt idx="3">
                <c:v>85.629004800000004</c:v>
              </c:pt>
              <c:pt idx="4">
                <c:v>142.53014400000001</c:v>
              </c:pt>
            </c:numLit>
          </c:xVal>
          <c:yVal>
            <c:numLit>
              <c:formatCode>General</c:formatCode>
              <c:ptCount val="5"/>
              <c:pt idx="0">
                <c:v>1.5380000000000001E-3</c:v>
              </c:pt>
              <c:pt idx="1">
                <c:v>1.601E-3</c:v>
              </c:pt>
              <c:pt idx="2">
                <c:v>1.6429999999999999E-3</c:v>
              </c:pt>
              <c:pt idx="3">
                <c:v>1.6789999999999999E-3</c:v>
              </c:pt>
              <c:pt idx="4">
                <c:v>1.719E-3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CE4-4964-9163-5585C0448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64680"/>
        <c:axId val="566549264"/>
      </c:scatterChart>
      <c:valAx>
        <c:axId val="5665492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64680"/>
        <c:crossesAt val="0"/>
        <c:crossBetween val="midCat"/>
      </c:valAx>
      <c:valAx>
        <c:axId val="56656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4926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Switching power Target: </c:v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5"/>
              <c:pt idx="0">
                <c:v>96</c:v>
              </c:pt>
              <c:pt idx="1">
                <c:v>192</c:v>
              </c:pt>
              <c:pt idx="2">
                <c:v>288</c:v>
              </c:pt>
              <c:pt idx="3">
                <c:v>384</c:v>
              </c:pt>
              <c:pt idx="4">
                <c:v>480</c:v>
              </c:pt>
            </c:numLit>
          </c:xVal>
          <c:yVal>
            <c:numLit>
              <c:formatCode>General</c:formatCode>
              <c:ptCount val="5"/>
              <c:pt idx="0">
                <c:v>3.6549999999999998E-7</c:v>
              </c:pt>
              <c:pt idx="1">
                <c:v>4.6270999999999999E-7</c:v>
              </c:pt>
              <c:pt idx="2">
                <c:v>6.7047999999999995E-7</c:v>
              </c:pt>
              <c:pt idx="3">
                <c:v>9.7106000000000007E-7</c:v>
              </c:pt>
              <c:pt idx="4">
                <c:v>1.2970799999999999E-6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9AD-4BD5-91C4-EF6526B07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66976"/>
        <c:axId val="566566648"/>
      </c:scatterChart>
      <c:valAx>
        <c:axId val="5665666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66976"/>
        <c:crossesAt val="0"/>
        <c:crossBetween val="midCat"/>
      </c:valAx>
      <c:valAx>
        <c:axId val="5665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6664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Switching power Source:  </c:v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5"/>
              <c:pt idx="0">
                <c:v>96</c:v>
              </c:pt>
              <c:pt idx="1">
                <c:v>192</c:v>
              </c:pt>
              <c:pt idx="2">
                <c:v>288</c:v>
              </c:pt>
              <c:pt idx="3">
                <c:v>384</c:v>
              </c:pt>
              <c:pt idx="4">
                <c:v>480</c:v>
              </c:pt>
            </c:numLit>
          </c:xVal>
          <c:yVal>
            <c:numLit>
              <c:formatCode>General</c:formatCode>
              <c:ptCount val="5"/>
              <c:pt idx="0">
                <c:v>2.3776000000000001E-7</c:v>
              </c:pt>
              <c:pt idx="1">
                <c:v>7.2707999999999997E-7</c:v>
              </c:pt>
              <c:pt idx="2">
                <c:v>9.1574999999999998E-7</c:v>
              </c:pt>
              <c:pt idx="3">
                <c:v>1.1151299999999999E-6</c:v>
              </c:pt>
              <c:pt idx="4">
                <c:v>1.4485199999999999E-6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41E-44F3-9659-2AFDD391A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69272"/>
        <c:axId val="566568944"/>
      </c:scatterChart>
      <c:valAx>
        <c:axId val="566568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69272"/>
        <c:crossesAt val="0"/>
        <c:crossBetween val="midCat"/>
      </c:valAx>
      <c:valAx>
        <c:axId val="56656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6894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Hammingd. Summe: </c:v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5"/>
              <c:pt idx="0">
                <c:v>96</c:v>
              </c:pt>
              <c:pt idx="1">
                <c:v>192</c:v>
              </c:pt>
              <c:pt idx="2">
                <c:v>288</c:v>
              </c:pt>
              <c:pt idx="3">
                <c:v>384</c:v>
              </c:pt>
              <c:pt idx="4">
                <c:v>480</c:v>
              </c:pt>
            </c:numLit>
          </c:xVal>
          <c:yVal>
            <c:numLit>
              <c:formatCode>General</c:formatCode>
              <c:ptCount val="5"/>
              <c:pt idx="0">
                <c:v>3.7394999999999998E-7</c:v>
              </c:pt>
              <c:pt idx="1">
                <c:v>9.9357999999999998E-7</c:v>
              </c:pt>
              <c:pt idx="2">
                <c:v>1.28893E-6</c:v>
              </c:pt>
              <c:pt idx="3">
                <c:v>1.59602E-6</c:v>
              </c:pt>
              <c:pt idx="4">
                <c:v>2.0465400000000001E-6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E7B-40EB-9989-95D09313A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71568"/>
        <c:axId val="566571240"/>
      </c:scatterChart>
      <c:valAx>
        <c:axId val="5665712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71568"/>
        <c:crossesAt val="0"/>
        <c:crossBetween val="midCat"/>
      </c:valAx>
      <c:valAx>
        <c:axId val="5665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7124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'Target+Source1+Source2'!$B$3:$B$3</c:f>
              <c:strCache>
                <c:ptCount val="1"/>
                <c:pt idx="0">
                  <c:v>gesamte Verlustleistung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'Target+Source1+Source2'!$B$4:$B$9</c:f>
              <c:numCache>
                <c:formatCode>General</c:formatCode>
                <c:ptCount val="6"/>
                <c:pt idx="0">
                  <c:v>1.8109999999999999</c:v>
                </c:pt>
                <c:pt idx="1">
                  <c:v>1.833</c:v>
                </c:pt>
                <c:pt idx="2">
                  <c:v>1.8320000000000001</c:v>
                </c:pt>
                <c:pt idx="3">
                  <c:v>1.8560000000000001</c:v>
                </c:pt>
                <c:pt idx="4">
                  <c:v>1.877</c:v>
                </c:pt>
                <c:pt idx="5">
                  <c:v>1.897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2-43A8-BE6C-FE168D805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02312"/>
        <c:axId val="558701984"/>
      </c:scatterChart>
      <c:valAx>
        <c:axId val="5587019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8702312"/>
        <c:crossesAt val="0"/>
        <c:crossBetween val="midCat"/>
      </c:valAx>
      <c:valAx>
        <c:axId val="55870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87019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'Target+Source1+Source2'!$D$4:$D$9</c:f>
              <c:numCache>
                <c:formatCode>General</c:formatCode>
                <c:ptCount val="6"/>
                <c:pt idx="0">
                  <c:v>0.31606000000000001</c:v>
                </c:pt>
                <c:pt idx="1">
                  <c:v>0.59885999999999995</c:v>
                </c:pt>
                <c:pt idx="2">
                  <c:v>0.50453999999999999</c:v>
                </c:pt>
                <c:pt idx="3">
                  <c:v>0.69617000000000007</c:v>
                </c:pt>
                <c:pt idx="4">
                  <c:v>1.01223</c:v>
                </c:pt>
                <c:pt idx="5">
                  <c:v>1.4194600000000002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E-4E69-A8A6-C256A815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440240"/>
        <c:axId val="561439912"/>
      </c:scatterChart>
      <c:valAx>
        <c:axId val="5614399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440240"/>
        <c:crossesAt val="0"/>
        <c:crossBetween val="midCat"/>
      </c:valAx>
      <c:valAx>
        <c:axId val="5614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43991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'Target+Source1+Source2'!$N$3:$N$3</c:f>
              <c:strCache>
                <c:ptCount val="1"/>
                <c:pt idx="0">
                  <c:v>Load*Hamming: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'Target+Source1+Source2'!$N$4:$N$9</c:f>
              <c:numCache>
                <c:formatCode>General</c:formatCode>
                <c:ptCount val="6"/>
                <c:pt idx="0">
                  <c:v>48384</c:v>
                </c:pt>
                <c:pt idx="1">
                  <c:v>219648</c:v>
                </c:pt>
                <c:pt idx="2">
                  <c:v>221184</c:v>
                </c:pt>
                <c:pt idx="3">
                  <c:v>451584</c:v>
                </c:pt>
                <c:pt idx="4">
                  <c:v>795648</c:v>
                </c:pt>
                <c:pt idx="5">
                  <c:v>1344000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1-476D-ACAC-6AA9B1FAF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442864"/>
        <c:axId val="561442536"/>
      </c:scatterChart>
      <c:valAx>
        <c:axId val="5614425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442864"/>
        <c:crossesAt val="0"/>
        <c:crossBetween val="midCat"/>
      </c:valAx>
      <c:valAx>
        <c:axId val="56144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44253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Genetic_test1!$F$3:$F$3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Genetic_test1!$K$4:$K$9</c:f>
              <c:numCache>
                <c:formatCode>General</c:formatCode>
                <c:ptCount val="6"/>
                <c:pt idx="0">
                  <c:v>16170</c:v>
                </c:pt>
                <c:pt idx="1">
                  <c:v>16170</c:v>
                </c:pt>
                <c:pt idx="2">
                  <c:v>16170</c:v>
                </c:pt>
                <c:pt idx="3">
                  <c:v>25168</c:v>
                </c:pt>
              </c:numCache>
            </c:numRef>
          </c:xVal>
          <c:yVal>
            <c:numRef>
              <c:f>Genetic_test1!$O$4:$O$9</c:f>
              <c:numCache>
                <c:formatCode>General</c:formatCode>
                <c:ptCount val="6"/>
                <c:pt idx="0">
                  <c:v>5.3705999999999997E-7</c:v>
                </c:pt>
                <c:pt idx="1">
                  <c:v>5.3705999999999997E-7</c:v>
                </c:pt>
                <c:pt idx="2">
                  <c:v>5.3705999999999997E-7</c:v>
                </c:pt>
                <c:pt idx="3">
                  <c:v>8.8747999999999995E-7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7-4E50-98CE-617FE731D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461376"/>
        <c:axId val="561461048"/>
      </c:scatterChart>
      <c:valAx>
        <c:axId val="5614610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461376"/>
        <c:crossesAt val="0"/>
        <c:crossBetween val="midCat"/>
      </c:valAx>
      <c:valAx>
        <c:axId val="56146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46104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'Target+Source1+Source2'!$C$3:$C$3</c:f>
              <c:strCache>
                <c:ptCount val="1"/>
                <c:pt idx="0">
                  <c:v>Summe Schaltleistung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Genetic_test2!$L$4:$L$31</c:f>
              <c:numCache>
                <c:formatCode>General</c:formatCode>
                <c:ptCount val="28"/>
                <c:pt idx="0">
                  <c:v>134838</c:v>
                </c:pt>
                <c:pt idx="1">
                  <c:v>134838</c:v>
                </c:pt>
                <c:pt idx="2">
                  <c:v>139380</c:v>
                </c:pt>
                <c:pt idx="3">
                  <c:v>146091</c:v>
                </c:pt>
                <c:pt idx="4">
                  <c:v>153428</c:v>
                </c:pt>
                <c:pt idx="5">
                  <c:v>208413</c:v>
                </c:pt>
                <c:pt idx="6">
                  <c:v>231345</c:v>
                </c:pt>
              </c:numCache>
            </c:numRef>
          </c:xVal>
          <c:yVal>
            <c:numRef>
              <c:f>Genetic_test2!$C$4:$C$39</c:f>
              <c:numCache>
                <c:formatCode>General</c:formatCode>
                <c:ptCount val="36"/>
                <c:pt idx="0">
                  <c:v>8.5672800000000002E-7</c:v>
                </c:pt>
                <c:pt idx="1">
                  <c:v>8.6788799999999997E-7</c:v>
                </c:pt>
                <c:pt idx="2">
                  <c:v>8.6356800000000005E-7</c:v>
                </c:pt>
                <c:pt idx="3">
                  <c:v>8.9210999999999996E-7</c:v>
                </c:pt>
                <c:pt idx="4">
                  <c:v>8.8732399999999999E-7</c:v>
                </c:pt>
                <c:pt idx="5">
                  <c:v>2.2227619999999999E-6</c:v>
                </c:pt>
                <c:pt idx="6">
                  <c:v>2.219151E-6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E-44FA-96F1-42B505074656}"/>
            </c:ext>
          </c:extLst>
        </c:ser>
        <c:ser>
          <c:idx val="1"/>
          <c:order val="1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C60E-441E-8879-E7B133BE1C03}"/>
              </c:ext>
            </c:extLst>
          </c:dPt>
          <c:xVal>
            <c:numRef>
              <c:f>Genetic_test2!$L$4:$L$33</c:f>
              <c:numCache>
                <c:formatCode>General</c:formatCode>
                <c:ptCount val="30"/>
                <c:pt idx="0">
                  <c:v>134838</c:v>
                </c:pt>
                <c:pt idx="1">
                  <c:v>134838</c:v>
                </c:pt>
                <c:pt idx="2">
                  <c:v>139380</c:v>
                </c:pt>
                <c:pt idx="3">
                  <c:v>146091</c:v>
                </c:pt>
                <c:pt idx="4">
                  <c:v>153428</c:v>
                </c:pt>
                <c:pt idx="5">
                  <c:v>208413</c:v>
                </c:pt>
                <c:pt idx="6">
                  <c:v>231345</c:v>
                </c:pt>
              </c:numCache>
            </c:numRef>
          </c:xVal>
          <c:yVal>
            <c:numRef>
              <c:f>Genetic_test2!$D$4:$D$36</c:f>
              <c:numCache>
                <c:formatCode>General</c:formatCode>
                <c:ptCount val="33"/>
                <c:pt idx="0" formatCode="0.00000E+00">
                  <c:v>3.5995500000000002E-7</c:v>
                </c:pt>
                <c:pt idx="1">
                  <c:v>3.7111500000000002E-7</c:v>
                </c:pt>
                <c:pt idx="2">
                  <c:v>3.5485500000000001E-7</c:v>
                </c:pt>
                <c:pt idx="3">
                  <c:v>3.71515E-7</c:v>
                </c:pt>
                <c:pt idx="4">
                  <c:v>3.4416399999999998E-7</c:v>
                </c:pt>
                <c:pt idx="5">
                  <c:v>1.5499810000000001E-6</c:v>
                </c:pt>
                <c:pt idx="6">
                  <c:v>1.5412810000000001E-6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6E-44FA-96F1-42B505074656}"/>
            </c:ext>
          </c:extLst>
        </c:ser>
        <c:ser>
          <c:idx val="2"/>
          <c:order val="2"/>
          <c:tx>
            <c:strRef>
              <c:f>'Target+Source1+Source2'!$E$3:$E$3</c:f>
              <c:strCache>
                <c:ptCount val="1"/>
                <c:pt idx="0">
                  <c:v>Schaltleistung Read Register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Genetic_test2!$L$4:$L$37</c:f>
              <c:numCache>
                <c:formatCode>General</c:formatCode>
                <c:ptCount val="34"/>
                <c:pt idx="0">
                  <c:v>134838</c:v>
                </c:pt>
                <c:pt idx="1">
                  <c:v>134838</c:v>
                </c:pt>
                <c:pt idx="2">
                  <c:v>139380</c:v>
                </c:pt>
                <c:pt idx="3">
                  <c:v>146091</c:v>
                </c:pt>
                <c:pt idx="4">
                  <c:v>153428</c:v>
                </c:pt>
                <c:pt idx="5">
                  <c:v>208413</c:v>
                </c:pt>
                <c:pt idx="6">
                  <c:v>231345</c:v>
                </c:pt>
              </c:numCache>
            </c:numRef>
          </c:xVal>
          <c:yVal>
            <c:numRef>
              <c:f>Genetic_test2!$E$4:$E$31</c:f>
              <c:numCache>
                <c:formatCode>General</c:formatCode>
                <c:ptCount val="28"/>
                <c:pt idx="0">
                  <c:v>4.9677300000000005E-7</c:v>
                </c:pt>
                <c:pt idx="1">
                  <c:v>4.9677300000000005E-7</c:v>
                </c:pt>
                <c:pt idx="2">
                  <c:v>5.0871300000000004E-7</c:v>
                </c:pt>
                <c:pt idx="3">
                  <c:v>5.2059500000000001E-7</c:v>
                </c:pt>
                <c:pt idx="4">
                  <c:v>5.4316E-7</c:v>
                </c:pt>
                <c:pt idx="5">
                  <c:v>6.7278100000000005E-7</c:v>
                </c:pt>
                <c:pt idx="6">
                  <c:v>6.7787000000000002E-7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6E-44FA-96F1-42B505074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462360"/>
        <c:axId val="561462688"/>
      </c:scatterChart>
      <c:valAx>
        <c:axId val="5614626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462360"/>
        <c:crossesAt val="0"/>
        <c:crossBetween val="midCat"/>
      </c:valAx>
      <c:valAx>
        <c:axId val="56146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46268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Genetic_test2!$B$3:$B$3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Genetic_test2!$L$4:$L$11</c:f>
              <c:numCache>
                <c:formatCode>General</c:formatCode>
                <c:ptCount val="8"/>
                <c:pt idx="0">
                  <c:v>134838</c:v>
                </c:pt>
                <c:pt idx="1">
                  <c:v>134838</c:v>
                </c:pt>
                <c:pt idx="2">
                  <c:v>139380</c:v>
                </c:pt>
                <c:pt idx="3">
                  <c:v>146091</c:v>
                </c:pt>
                <c:pt idx="4">
                  <c:v>153428</c:v>
                </c:pt>
                <c:pt idx="5">
                  <c:v>208413</c:v>
                </c:pt>
                <c:pt idx="6">
                  <c:v>231345</c:v>
                </c:pt>
              </c:numCache>
            </c:numRef>
          </c:xVal>
          <c:yVal>
            <c:numRef>
              <c:f>Genetic_test2!$B$4:$B$35</c:f>
              <c:numCache>
                <c:formatCode>General</c:formatCode>
                <c:ptCount val="32"/>
                <c:pt idx="0">
                  <c:v>1.704E-3</c:v>
                </c:pt>
                <c:pt idx="1">
                  <c:v>1.704E-3</c:v>
                </c:pt>
                <c:pt idx="2">
                  <c:v>1.702E-3</c:v>
                </c:pt>
                <c:pt idx="3">
                  <c:v>1.7049999999999999E-3</c:v>
                </c:pt>
                <c:pt idx="4">
                  <c:v>1.696E-3</c:v>
                </c:pt>
                <c:pt idx="5">
                  <c:v>1.8389999999999999E-3</c:v>
                </c:pt>
                <c:pt idx="6">
                  <c:v>1.8400000000000001E-3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1-4283-82B0-80B33C52D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49128"/>
        <c:axId val="561548800"/>
      </c:scatterChart>
      <c:valAx>
        <c:axId val="5615488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549128"/>
        <c:crossesAt val="0"/>
        <c:crossBetween val="midCat"/>
      </c:valAx>
      <c:valAx>
        <c:axId val="56154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54880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Genetic_test2!$L$4:$L$11</c:f>
              <c:numCache>
                <c:formatCode>General</c:formatCode>
                <c:ptCount val="8"/>
                <c:pt idx="0">
                  <c:v>134838</c:v>
                </c:pt>
                <c:pt idx="1">
                  <c:v>134838</c:v>
                </c:pt>
                <c:pt idx="2">
                  <c:v>139380</c:v>
                </c:pt>
                <c:pt idx="3">
                  <c:v>146091</c:v>
                </c:pt>
                <c:pt idx="4">
                  <c:v>153428</c:v>
                </c:pt>
                <c:pt idx="5">
                  <c:v>208413</c:v>
                </c:pt>
                <c:pt idx="6">
                  <c:v>231345</c:v>
                </c:pt>
              </c:numCache>
            </c:numRef>
          </c:xVal>
          <c:yVal>
            <c:numRef>
              <c:f>Genetic_test2!$D$4:$D$36</c:f>
              <c:numCache>
                <c:formatCode>General</c:formatCode>
                <c:ptCount val="33"/>
                <c:pt idx="0" formatCode="0.00000E+00">
                  <c:v>3.5995500000000002E-7</c:v>
                </c:pt>
                <c:pt idx="1">
                  <c:v>3.7111500000000002E-7</c:v>
                </c:pt>
                <c:pt idx="2">
                  <c:v>3.5485500000000001E-7</c:v>
                </c:pt>
                <c:pt idx="3">
                  <c:v>3.71515E-7</c:v>
                </c:pt>
                <c:pt idx="4">
                  <c:v>3.4416399999999998E-7</c:v>
                </c:pt>
                <c:pt idx="5">
                  <c:v>1.5499810000000001E-6</c:v>
                </c:pt>
                <c:pt idx="6">
                  <c:v>1.5412810000000001E-6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5-4528-9C59-76EFFE0A1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51424"/>
        <c:axId val="561551096"/>
      </c:scatterChart>
      <c:valAx>
        <c:axId val="5615510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551424"/>
        <c:crossesAt val="0"/>
        <c:crossBetween val="midCat"/>
      </c:valAx>
      <c:valAx>
        <c:axId val="5615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55109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'Target+Source1+Source2'!$C$3:$C$3</c:f>
              <c:strCache>
                <c:ptCount val="1"/>
                <c:pt idx="0">
                  <c:v>Summe Schaltleistung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'Target+Source1+Source2'!$C$4:$C$9</c:f>
              <c:numCache>
                <c:formatCode>General</c:formatCode>
                <c:ptCount val="6"/>
                <c:pt idx="0">
                  <c:v>0.67359099999999994</c:v>
                </c:pt>
                <c:pt idx="1">
                  <c:v>1.5470110000000001</c:v>
                </c:pt>
                <c:pt idx="2">
                  <c:v>1.6852400000000001</c:v>
                </c:pt>
                <c:pt idx="3">
                  <c:v>2.234661</c:v>
                </c:pt>
                <c:pt idx="4">
                  <c:v>2.9082520000000001</c:v>
                </c:pt>
                <c:pt idx="5">
                  <c:v>3.9058419999999998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C-43DA-85D7-9D9DFB9D87FF}"/>
            </c:ext>
          </c:extLst>
        </c:ser>
        <c:ser>
          <c:idx val="1"/>
          <c:order val="1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'Target+Source1+Source2'!$D$4:$D$9</c:f>
              <c:numCache>
                <c:formatCode>General</c:formatCode>
                <c:ptCount val="6"/>
                <c:pt idx="0">
                  <c:v>0.31606000000000001</c:v>
                </c:pt>
                <c:pt idx="1">
                  <c:v>0.59885999999999995</c:v>
                </c:pt>
                <c:pt idx="2">
                  <c:v>0.50453999999999999</c:v>
                </c:pt>
                <c:pt idx="3">
                  <c:v>0.69617000000000007</c:v>
                </c:pt>
                <c:pt idx="4">
                  <c:v>1.01223</c:v>
                </c:pt>
                <c:pt idx="5">
                  <c:v>1.4194600000000002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C-43DA-85D7-9D9DFB9D87FF}"/>
            </c:ext>
          </c:extLst>
        </c:ser>
        <c:ser>
          <c:idx val="2"/>
          <c:order val="2"/>
          <c:tx>
            <c:strRef>
              <c:f>'Target+Source1+Source2'!$E$3:$E$3</c:f>
              <c:strCache>
                <c:ptCount val="1"/>
                <c:pt idx="0">
                  <c:v>Schaltleistung Read Register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'Target+Source1+Source2'!$E$4:$E$9</c:f>
              <c:numCache>
                <c:formatCode>General</c:formatCode>
                <c:ptCount val="6"/>
                <c:pt idx="0">
                  <c:v>0.35753099999999999</c:v>
                </c:pt>
                <c:pt idx="1">
                  <c:v>0.94815099999999997</c:v>
                </c:pt>
                <c:pt idx="2">
                  <c:v>1.1807000000000001</c:v>
                </c:pt>
                <c:pt idx="3">
                  <c:v>1.5384909999999998</c:v>
                </c:pt>
                <c:pt idx="4">
                  <c:v>1.8960219999999999</c:v>
                </c:pt>
                <c:pt idx="5">
                  <c:v>2.4863819999999999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4C-43DA-85D7-9D9DFB9D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47560"/>
        <c:axId val="458347232"/>
      </c:scatterChart>
      <c:valAx>
        <c:axId val="4583472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458347560"/>
        <c:crossesAt val="0"/>
        <c:crossBetween val="midCat"/>
      </c:valAx>
      <c:valAx>
        <c:axId val="45834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45834723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'Target+Source1+Source2'!$N$3:$N$3</c:f>
              <c:strCache>
                <c:ptCount val="1"/>
                <c:pt idx="0">
                  <c:v>Load*Hamming: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Genetic_test2!$L$4:$L$30</c:f>
              <c:numCache>
                <c:formatCode>General</c:formatCode>
                <c:ptCount val="27"/>
                <c:pt idx="0">
                  <c:v>134838</c:v>
                </c:pt>
                <c:pt idx="1">
                  <c:v>134838</c:v>
                </c:pt>
                <c:pt idx="2">
                  <c:v>139380</c:v>
                </c:pt>
                <c:pt idx="3">
                  <c:v>146091</c:v>
                </c:pt>
                <c:pt idx="4">
                  <c:v>153428</c:v>
                </c:pt>
                <c:pt idx="5">
                  <c:v>208413</c:v>
                </c:pt>
                <c:pt idx="6">
                  <c:v>231345</c:v>
                </c:pt>
              </c:numCache>
            </c:numRef>
          </c:xVal>
          <c:yVal>
            <c:numRef>
              <c:f>Genetic_test2!$O$4:$O$28</c:f>
              <c:numCache>
                <c:formatCode>General</c:formatCode>
                <c:ptCount val="25"/>
                <c:pt idx="0">
                  <c:v>2.7880199999999998E-7</c:v>
                </c:pt>
                <c:pt idx="1">
                  <c:v>2.7880199999999998E-7</c:v>
                </c:pt>
                <c:pt idx="2">
                  <c:v>2.9074200000000002E-7</c:v>
                </c:pt>
                <c:pt idx="3">
                  <c:v>3.02624E-7</c:v>
                </c:pt>
                <c:pt idx="4">
                  <c:v>2.7160000000000002E-7</c:v>
                </c:pt>
                <c:pt idx="5">
                  <c:v>3.7286200000000002E-7</c:v>
                </c:pt>
                <c:pt idx="6">
                  <c:v>3.0272499999999998E-7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E-48B6-9995-752F9607B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39520"/>
        <c:axId val="561580176"/>
      </c:scatterChart>
      <c:valAx>
        <c:axId val="561580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339520"/>
        <c:crossesAt val="0"/>
        <c:crossBetween val="midCat"/>
      </c:valAx>
      <c:valAx>
        <c:axId val="5623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58017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Genetic_test2!$F$3:$F$3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Genetic_test2!$L$4:$L$11</c:f>
              <c:numCache>
                <c:formatCode>General</c:formatCode>
                <c:ptCount val="8"/>
                <c:pt idx="0">
                  <c:v>134838</c:v>
                </c:pt>
                <c:pt idx="1">
                  <c:v>134838</c:v>
                </c:pt>
                <c:pt idx="2">
                  <c:v>139380</c:v>
                </c:pt>
                <c:pt idx="3">
                  <c:v>146091</c:v>
                </c:pt>
                <c:pt idx="4">
                  <c:v>153428</c:v>
                </c:pt>
                <c:pt idx="5">
                  <c:v>208413</c:v>
                </c:pt>
                <c:pt idx="6">
                  <c:v>231345</c:v>
                </c:pt>
              </c:numCache>
            </c:numRef>
          </c:xVal>
          <c:yVal>
            <c:numRef>
              <c:f>Genetic_test2!$P$4:$P$39</c:f>
              <c:numCache>
                <c:formatCode>General</c:formatCode>
                <c:ptCount val="36"/>
                <c:pt idx="0">
                  <c:v>2.1797099999999999E-7</c:v>
                </c:pt>
                <c:pt idx="1">
                  <c:v>2.1797099999999999E-7</c:v>
                </c:pt>
                <c:pt idx="2">
                  <c:v>2.1797099999999999E-7</c:v>
                </c:pt>
                <c:pt idx="3">
                  <c:v>2.1797099999999999E-7</c:v>
                </c:pt>
                <c:pt idx="4">
                  <c:v>2.7155999999999998E-7</c:v>
                </c:pt>
                <c:pt idx="5">
                  <c:v>2.9991899999999997E-7</c:v>
                </c:pt>
                <c:pt idx="6">
                  <c:v>3.7514499999999999E-7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F-4B1F-8E80-94AEC4AC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41816"/>
        <c:axId val="562341488"/>
      </c:scatterChart>
      <c:valAx>
        <c:axId val="562341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341816"/>
        <c:crossesAt val="0"/>
        <c:crossBetween val="midCat"/>
      </c:valAx>
      <c:valAx>
        <c:axId val="56234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34148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Genetic_test2!$A$4:$A$4</c:f>
              <c:strCache>
                <c:ptCount val="1"/>
                <c:pt idx="0">
                  <c:v>alloc_test_genetic_hamming_t2_h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Genetic_test2!$A$4:$A$7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</c:v>
                </c:pt>
                <c:pt idx="2">
                  <c:v>alloc_test_genetic_hamming_t2_h_dyn</c:v>
                </c:pt>
                <c:pt idx="3">
                  <c:v>alloc_test_genetic_hamming_t2_h_dyn</c:v>
                </c:pt>
              </c:strCache>
            </c:strRef>
          </c:cat>
          <c:val>
            <c:numRef>
              <c:f>Genetic_test2!$R$4:$R$4</c:f>
              <c:numCache>
                <c:formatCode>General</c:formatCode>
                <c:ptCount val="1"/>
                <c:pt idx="0">
                  <c:v>1.5590199999999999E-7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7-4E83-9549-A03844C0F6F4}"/>
            </c:ext>
          </c:extLst>
        </c:ser>
        <c:ser>
          <c:idx val="1"/>
          <c:order val="1"/>
          <c:tx>
            <c:strRef>
              <c:f>Genetic_test2!$A$5:$A$5</c:f>
              <c:strCache>
                <c:ptCount val="1"/>
                <c:pt idx="0">
                  <c:v>alloc_test_genetic_hamming_t2_h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Genetic_test2!$A$4:$A$7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</c:v>
                </c:pt>
                <c:pt idx="2">
                  <c:v>alloc_test_genetic_hamming_t2_h_dyn</c:v>
                </c:pt>
                <c:pt idx="3">
                  <c:v>alloc_test_genetic_hamming_t2_h_dyn</c:v>
                </c:pt>
              </c:strCache>
            </c:strRef>
          </c:cat>
          <c:val>
            <c:numRef>
              <c:f>Genetic_test2!$R$5:$R$5</c:f>
              <c:numCache>
                <c:formatCode>General</c:formatCode>
                <c:ptCount val="1"/>
                <c:pt idx="0">
                  <c:v>1.6706199999999999E-7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7-4E83-9549-A03844C0F6F4}"/>
            </c:ext>
          </c:extLst>
        </c:ser>
        <c:ser>
          <c:idx val="2"/>
          <c:order val="2"/>
          <c:tx>
            <c:strRef>
              <c:f>Genetic_test2!$A$6:$A$6</c:f>
              <c:strCache>
                <c:ptCount val="1"/>
                <c:pt idx="0">
                  <c:v>alloc_test_genetic_hamming_t2_h_dyn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Genetic_test2!$A$4:$A$7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</c:v>
                </c:pt>
                <c:pt idx="2">
                  <c:v>alloc_test_genetic_hamming_t2_h_dyn</c:v>
                </c:pt>
                <c:pt idx="3">
                  <c:v>alloc_test_genetic_hamming_t2_h_dyn</c:v>
                </c:pt>
              </c:strCache>
            </c:strRef>
          </c:cat>
          <c:val>
            <c:numRef>
              <c:f>Genetic_test2!$R$6:$R$6</c:f>
              <c:numCache>
                <c:formatCode>General</c:formatCode>
                <c:ptCount val="1"/>
                <c:pt idx="0">
                  <c:v>1.5590199999999999E-7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7-4E83-9549-A03844C0F6F4}"/>
            </c:ext>
          </c:extLst>
        </c:ser>
        <c:ser>
          <c:idx val="3"/>
          <c:order val="3"/>
          <c:tx>
            <c:strRef>
              <c:f>Genetic_test2!$A$7:$A$7</c:f>
              <c:strCache>
                <c:ptCount val="1"/>
                <c:pt idx="0">
                  <c:v>alloc_test_genetic_hamming_t2_h_dyn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Genetic_test2!$A$4:$A$7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</c:v>
                </c:pt>
                <c:pt idx="2">
                  <c:v>alloc_test_genetic_hamming_t2_h_dyn</c:v>
                </c:pt>
                <c:pt idx="3">
                  <c:v>alloc_test_genetic_hamming_t2_h_dyn</c:v>
                </c:pt>
              </c:strCache>
            </c:strRef>
          </c:cat>
          <c:val>
            <c:numRef>
              <c:f>Genetic_test2!$R$7:$R$7</c:f>
              <c:numCache>
                <c:formatCode>General</c:formatCode>
                <c:ptCount val="1"/>
                <c:pt idx="0">
                  <c:v>1.5590199999999999E-7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77-4E83-9549-A03844C0F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370504"/>
        <c:axId val="558370176"/>
      </c:barChart>
      <c:valAx>
        <c:axId val="558370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8370504"/>
        <c:crossesAt val="0"/>
        <c:crossBetween val="between"/>
      </c:valAx>
      <c:catAx>
        <c:axId val="55837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837017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Genetic_test2!$A$4:$A$4</c:f>
              <c:strCache>
                <c:ptCount val="1"/>
                <c:pt idx="0">
                  <c:v>alloc_test_genetic_hamming_t2_h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Genetic_test2!$A$4:$A$7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</c:v>
                </c:pt>
                <c:pt idx="2">
                  <c:v>alloc_test_genetic_hamming_t2_h_dyn</c:v>
                </c:pt>
                <c:pt idx="3">
                  <c:v>alloc_test_genetic_hamming_t2_h_dyn</c:v>
                </c:pt>
              </c:strCache>
            </c:strRef>
          </c:cat>
          <c:val>
            <c:numRef>
              <c:f>Genetic_test2!$S$4:$S$4</c:f>
              <c:numCache>
                <c:formatCode>General</c:formatCode>
                <c:ptCount val="1"/>
                <c:pt idx="0">
                  <c:v>2.6951000000000001E-8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D-4ADC-8384-F21104185F8B}"/>
            </c:ext>
          </c:extLst>
        </c:ser>
        <c:ser>
          <c:idx val="1"/>
          <c:order val="1"/>
          <c:tx>
            <c:strRef>
              <c:f>Genetic_test2!$A$5:$A$5</c:f>
              <c:strCache>
                <c:ptCount val="1"/>
                <c:pt idx="0">
                  <c:v>alloc_test_genetic_hamming_t2_h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Genetic_test2!$A$4:$A$7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</c:v>
                </c:pt>
                <c:pt idx="2">
                  <c:v>alloc_test_genetic_hamming_t2_h_dyn</c:v>
                </c:pt>
                <c:pt idx="3">
                  <c:v>alloc_test_genetic_hamming_t2_h_dyn</c:v>
                </c:pt>
              </c:strCache>
            </c:strRef>
          </c:cat>
          <c:val>
            <c:numRef>
              <c:f>Genetic_test2!$S$5:$S$5</c:f>
              <c:numCache>
                <c:formatCode>General</c:formatCode>
                <c:ptCount val="1"/>
                <c:pt idx="0">
                  <c:v>2.6951000000000001E-8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D-4ADC-8384-F21104185F8B}"/>
            </c:ext>
          </c:extLst>
        </c:ser>
        <c:ser>
          <c:idx val="2"/>
          <c:order val="2"/>
          <c:tx>
            <c:strRef>
              <c:f>Genetic_test2!$A$6:$A$6</c:f>
              <c:strCache>
                <c:ptCount val="1"/>
                <c:pt idx="0">
                  <c:v>alloc_test_genetic_hamming_t2_h_dyn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Genetic_test2!$A$4:$A$7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</c:v>
                </c:pt>
                <c:pt idx="2">
                  <c:v>alloc_test_genetic_hamming_t2_h_dyn</c:v>
                </c:pt>
                <c:pt idx="3">
                  <c:v>alloc_test_genetic_hamming_t2_h_dyn</c:v>
                </c:pt>
              </c:strCache>
            </c:strRef>
          </c:cat>
          <c:val>
            <c:numRef>
              <c:f>Genetic_test2!$S$6:$S$6</c:f>
              <c:numCache>
                <c:formatCode>General</c:formatCode>
                <c:ptCount val="1"/>
                <c:pt idx="0">
                  <c:v>2.1851000000000002E-8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D-4ADC-8384-F21104185F8B}"/>
            </c:ext>
          </c:extLst>
        </c:ser>
        <c:ser>
          <c:idx val="3"/>
          <c:order val="3"/>
          <c:tx>
            <c:strRef>
              <c:f>Genetic_test2!$A$7:$A$7</c:f>
              <c:strCache>
                <c:ptCount val="1"/>
                <c:pt idx="0">
                  <c:v>alloc_test_genetic_hamming_t2_h_dyn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Genetic_test2!$A$4:$A$7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</c:v>
                </c:pt>
                <c:pt idx="2">
                  <c:v>alloc_test_genetic_hamming_t2_h_dyn</c:v>
                </c:pt>
                <c:pt idx="3">
                  <c:v>alloc_test_genetic_hamming_t2_h_dyn</c:v>
                </c:pt>
              </c:strCache>
            </c:strRef>
          </c:cat>
          <c:val>
            <c:numRef>
              <c:f>Genetic_test2!$S$7:$S$7</c:f>
              <c:numCache>
                <c:formatCode>General</c:formatCode>
                <c:ptCount val="1"/>
                <c:pt idx="0">
                  <c:v>3.8511E-8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1D-4ADC-8384-F21104185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389264"/>
        <c:axId val="558388936"/>
      </c:barChart>
      <c:valAx>
        <c:axId val="5583889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8389264"/>
        <c:crossesAt val="0"/>
        <c:crossBetween val="between"/>
      </c:valAx>
      <c:catAx>
        <c:axId val="5583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838893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'Target+Source1+Source2'!$C$3:$C$3</c:f>
              <c:strCache>
                <c:ptCount val="1"/>
                <c:pt idx="0">
                  <c:v>Summe Schaltleistung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Genetic_test4!$F$4:$F$44</c:f>
              <c:numCache>
                <c:formatCode>General</c:formatCode>
                <c:ptCount val="41"/>
                <c:pt idx="0">
                  <c:v>383</c:v>
                </c:pt>
                <c:pt idx="1">
                  <c:v>391</c:v>
                </c:pt>
                <c:pt idx="2">
                  <c:v>406</c:v>
                </c:pt>
                <c:pt idx="3">
                  <c:v>406</c:v>
                </c:pt>
                <c:pt idx="4">
                  <c:v>411</c:v>
                </c:pt>
                <c:pt idx="5">
                  <c:v>428</c:v>
                </c:pt>
                <c:pt idx="6">
                  <c:v>440</c:v>
                </c:pt>
              </c:numCache>
            </c:numRef>
          </c:xVal>
          <c:yVal>
            <c:numRef>
              <c:f>Genetic_test4!$C$4:$C$34</c:f>
              <c:numCache>
                <c:formatCode>0.00000E+00</c:formatCode>
                <c:ptCount val="31"/>
                <c:pt idx="0">
                  <c:v>9.774289999999999E-7</c:v>
                </c:pt>
                <c:pt idx="1">
                  <c:v>1.0218159999999999E-6</c:v>
                </c:pt>
                <c:pt idx="2">
                  <c:v>1.049519E-6</c:v>
                </c:pt>
                <c:pt idx="3">
                  <c:v>1.06434E-6</c:v>
                </c:pt>
                <c:pt idx="4">
                  <c:v>1.077614E-6</c:v>
                </c:pt>
                <c:pt idx="5">
                  <c:v>1.0870890000000001E-6</c:v>
                </c:pt>
                <c:pt idx="6">
                  <c:v>1.117564E-6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A-4CA0-8F0F-60ABC1167F08}"/>
            </c:ext>
          </c:extLst>
        </c:ser>
        <c:ser>
          <c:idx val="1"/>
          <c:order val="1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Genetic_test4!$F$4:$F$44</c:f>
              <c:numCache>
                <c:formatCode>General</c:formatCode>
                <c:ptCount val="41"/>
                <c:pt idx="0">
                  <c:v>383</c:v>
                </c:pt>
                <c:pt idx="1">
                  <c:v>391</c:v>
                </c:pt>
                <c:pt idx="2">
                  <c:v>406</c:v>
                </c:pt>
                <c:pt idx="3">
                  <c:v>406</c:v>
                </c:pt>
                <c:pt idx="4">
                  <c:v>411</c:v>
                </c:pt>
                <c:pt idx="5">
                  <c:v>428</c:v>
                </c:pt>
                <c:pt idx="6">
                  <c:v>440</c:v>
                </c:pt>
              </c:numCache>
            </c:numRef>
          </c:xVal>
          <c:yVal>
            <c:numRef>
              <c:f>Genetic_test4!$D$4:$D$36</c:f>
              <c:numCache>
                <c:formatCode>0.00000E+00</c:formatCode>
                <c:ptCount val="33"/>
                <c:pt idx="0">
                  <c:v>2.5435100000000003E-7</c:v>
                </c:pt>
                <c:pt idx="1">
                  <c:v>2.7213700000000002E-7</c:v>
                </c:pt>
                <c:pt idx="2">
                  <c:v>2.6476E-7</c:v>
                </c:pt>
                <c:pt idx="3">
                  <c:v>2.8275400000000002E-7</c:v>
                </c:pt>
                <c:pt idx="4">
                  <c:v>2.7749300000000001E-7</c:v>
                </c:pt>
                <c:pt idx="5">
                  <c:v>2.2824499999999999E-7</c:v>
                </c:pt>
                <c:pt idx="6">
                  <c:v>1.9803699999999999E-7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A-4CA0-8F0F-60ABC1167F08}"/>
            </c:ext>
          </c:extLst>
        </c:ser>
        <c:ser>
          <c:idx val="2"/>
          <c:order val="2"/>
          <c:tx>
            <c:strRef>
              <c:f>'Target+Source1+Source2'!$E$3:$E$3</c:f>
              <c:strCache>
                <c:ptCount val="1"/>
                <c:pt idx="0">
                  <c:v>Schaltleistung Read Register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Genetic_test4!$F$4:$F$44</c:f>
              <c:numCache>
                <c:formatCode>General</c:formatCode>
                <c:ptCount val="41"/>
                <c:pt idx="0">
                  <c:v>383</c:v>
                </c:pt>
                <c:pt idx="1">
                  <c:v>391</c:v>
                </c:pt>
                <c:pt idx="2">
                  <c:v>406</c:v>
                </c:pt>
                <c:pt idx="3">
                  <c:v>406</c:v>
                </c:pt>
                <c:pt idx="4">
                  <c:v>411</c:v>
                </c:pt>
                <c:pt idx="5">
                  <c:v>428</c:v>
                </c:pt>
                <c:pt idx="6">
                  <c:v>440</c:v>
                </c:pt>
              </c:numCache>
            </c:numRef>
          </c:xVal>
          <c:yVal>
            <c:numRef>
              <c:f>Genetic_test4!$E$4:$E$40</c:f>
              <c:numCache>
                <c:formatCode>0.00000E+00</c:formatCode>
                <c:ptCount val="37"/>
                <c:pt idx="0">
                  <c:v>7.2307800000000004E-7</c:v>
                </c:pt>
                <c:pt idx="1">
                  <c:v>7.4967900000000005E-7</c:v>
                </c:pt>
                <c:pt idx="2">
                  <c:v>7.8475900000000002E-7</c:v>
                </c:pt>
                <c:pt idx="3">
                  <c:v>7.8158599999999999E-7</c:v>
                </c:pt>
                <c:pt idx="4">
                  <c:v>8.0012100000000002E-7</c:v>
                </c:pt>
                <c:pt idx="5">
                  <c:v>8.5884399999999998E-7</c:v>
                </c:pt>
                <c:pt idx="6">
                  <c:v>9.1952700000000005E-7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3A-4CA0-8F0F-60ABC1167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820168"/>
        <c:axId val="473820496"/>
      </c:scatterChart>
      <c:valAx>
        <c:axId val="473820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473820168"/>
        <c:crossesAt val="0"/>
        <c:crossBetween val="midCat"/>
      </c:valAx>
      <c:valAx>
        <c:axId val="47382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47382049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'Target+Source1+Source2'!$B$3:$B$3</c:f>
              <c:strCache>
                <c:ptCount val="1"/>
                <c:pt idx="0">
                  <c:v>gesamte Verlustleistung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Genetic_test4!$F$4:$F$43</c:f>
              <c:numCache>
                <c:formatCode>General</c:formatCode>
                <c:ptCount val="40"/>
                <c:pt idx="0">
                  <c:v>383</c:v>
                </c:pt>
                <c:pt idx="1">
                  <c:v>391</c:v>
                </c:pt>
                <c:pt idx="2">
                  <c:v>406</c:v>
                </c:pt>
                <c:pt idx="3">
                  <c:v>406</c:v>
                </c:pt>
                <c:pt idx="4">
                  <c:v>411</c:v>
                </c:pt>
                <c:pt idx="5">
                  <c:v>428</c:v>
                </c:pt>
                <c:pt idx="6">
                  <c:v>440</c:v>
                </c:pt>
              </c:numCache>
            </c:numRef>
          </c:xVal>
          <c:yVal>
            <c:numRef>
              <c:f>Genetic_test4!$B$4:$B$29</c:f>
              <c:numCache>
                <c:formatCode>0.00000E+00</c:formatCode>
                <c:ptCount val="26"/>
                <c:pt idx="0">
                  <c:v>1.8519999999999999E-3</c:v>
                </c:pt>
                <c:pt idx="1">
                  <c:v>1.8699999999999999E-3</c:v>
                </c:pt>
                <c:pt idx="2">
                  <c:v>1.853E-3</c:v>
                </c:pt>
                <c:pt idx="3">
                  <c:v>1.8600000000000001E-3</c:v>
                </c:pt>
                <c:pt idx="4">
                  <c:v>1.867E-3</c:v>
                </c:pt>
                <c:pt idx="5">
                  <c:v>1.846E-3</c:v>
                </c:pt>
                <c:pt idx="6">
                  <c:v>1.8519999999999999E-3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A-4248-8E79-CE506682A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35120"/>
        <c:axId val="562636232"/>
      </c:scatterChart>
      <c:valAx>
        <c:axId val="5626362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635120"/>
        <c:crossesAt val="0"/>
        <c:crossBetween val="midCat"/>
      </c:valAx>
      <c:valAx>
        <c:axId val="56163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63623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Genetic_test4!$F$4:$F$37</c:f>
              <c:numCache>
                <c:formatCode>General</c:formatCode>
                <c:ptCount val="34"/>
                <c:pt idx="0">
                  <c:v>383</c:v>
                </c:pt>
                <c:pt idx="1">
                  <c:v>391</c:v>
                </c:pt>
                <c:pt idx="2">
                  <c:v>406</c:v>
                </c:pt>
                <c:pt idx="3">
                  <c:v>406</c:v>
                </c:pt>
                <c:pt idx="4">
                  <c:v>411</c:v>
                </c:pt>
                <c:pt idx="5">
                  <c:v>428</c:v>
                </c:pt>
                <c:pt idx="6">
                  <c:v>440</c:v>
                </c:pt>
              </c:numCache>
            </c:numRef>
          </c:xVal>
          <c:yVal>
            <c:numRef>
              <c:f>Genetic_test4!$D$4:$D$27</c:f>
              <c:numCache>
                <c:formatCode>0.00000E+00</c:formatCode>
                <c:ptCount val="24"/>
                <c:pt idx="0">
                  <c:v>2.5435100000000003E-7</c:v>
                </c:pt>
                <c:pt idx="1">
                  <c:v>2.7213700000000002E-7</c:v>
                </c:pt>
                <c:pt idx="2">
                  <c:v>2.6476E-7</c:v>
                </c:pt>
                <c:pt idx="3">
                  <c:v>2.8275400000000002E-7</c:v>
                </c:pt>
                <c:pt idx="4">
                  <c:v>2.7749300000000001E-7</c:v>
                </c:pt>
                <c:pt idx="5">
                  <c:v>2.2824499999999999E-7</c:v>
                </c:pt>
                <c:pt idx="6">
                  <c:v>1.9803699999999999E-7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4-427E-8030-E80D39CB1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618528"/>
        <c:axId val="562618200"/>
      </c:scatterChart>
      <c:valAx>
        <c:axId val="5626182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618528"/>
        <c:crossesAt val="0"/>
        <c:crossBetween val="midCat"/>
      </c:valAx>
      <c:valAx>
        <c:axId val="5626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61820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'Target+Source1+Source2'!$N$3:$N$3</c:f>
              <c:strCache>
                <c:ptCount val="1"/>
                <c:pt idx="0">
                  <c:v>Load*Hamming: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Genetic_test4!$F$4:$F$41</c:f>
              <c:numCache>
                <c:formatCode>General</c:formatCode>
                <c:ptCount val="38"/>
                <c:pt idx="0">
                  <c:v>383</c:v>
                </c:pt>
                <c:pt idx="1">
                  <c:v>391</c:v>
                </c:pt>
                <c:pt idx="2">
                  <c:v>406</c:v>
                </c:pt>
                <c:pt idx="3">
                  <c:v>406</c:v>
                </c:pt>
                <c:pt idx="4">
                  <c:v>411</c:v>
                </c:pt>
                <c:pt idx="5">
                  <c:v>428</c:v>
                </c:pt>
                <c:pt idx="6">
                  <c:v>440</c:v>
                </c:pt>
              </c:numCache>
            </c:numRef>
          </c:xVal>
          <c:yVal>
            <c:numRef>
              <c:f>Genetic_test4!$Q$4:$Q$19</c:f>
              <c:numCache>
                <c:formatCode>General</c:formatCode>
                <c:ptCount val="16"/>
                <c:pt idx="0">
                  <c:v>3.8423500000000003E-7</c:v>
                </c:pt>
                <c:pt idx="1">
                  <c:v>3.7801799999999999E-7</c:v>
                </c:pt>
                <c:pt idx="2">
                  <c:v>4.0879E-7</c:v>
                </c:pt>
                <c:pt idx="3">
                  <c:v>3.42945E-7</c:v>
                </c:pt>
                <c:pt idx="4">
                  <c:v>3.5742199999999998E-7</c:v>
                </c:pt>
                <c:pt idx="5">
                  <c:v>5.1692900000000004E-7</c:v>
                </c:pt>
                <c:pt idx="6">
                  <c:v>4.7777100000000005E-7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3-4C82-BCB4-D99302718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620824"/>
        <c:axId val="562620496"/>
      </c:scatterChart>
      <c:valAx>
        <c:axId val="562620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620824"/>
        <c:crossesAt val="0"/>
        <c:crossBetween val="midCat"/>
      </c:valAx>
      <c:valAx>
        <c:axId val="56262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62049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Genetic_test4!$F$3:$F$3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Genetic_test4!$F$4:$F$36</c:f>
              <c:numCache>
                <c:formatCode>General</c:formatCode>
                <c:ptCount val="33"/>
                <c:pt idx="0">
                  <c:v>383</c:v>
                </c:pt>
                <c:pt idx="1">
                  <c:v>391</c:v>
                </c:pt>
                <c:pt idx="2">
                  <c:v>406</c:v>
                </c:pt>
                <c:pt idx="3">
                  <c:v>406</c:v>
                </c:pt>
                <c:pt idx="4">
                  <c:v>411</c:v>
                </c:pt>
                <c:pt idx="5">
                  <c:v>428</c:v>
                </c:pt>
                <c:pt idx="6">
                  <c:v>440</c:v>
                </c:pt>
              </c:numCache>
            </c:numRef>
          </c:xVal>
          <c:yVal>
            <c:numRef>
              <c:f>Genetic_test4!$R$4:$R$17</c:f>
              <c:numCache>
                <c:formatCode>General</c:formatCode>
                <c:ptCount val="14"/>
                <c:pt idx="0">
                  <c:v>3.3884300000000001E-7</c:v>
                </c:pt>
                <c:pt idx="1">
                  <c:v>3.7166100000000001E-7</c:v>
                </c:pt>
                <c:pt idx="2">
                  <c:v>3.7596900000000002E-7</c:v>
                </c:pt>
                <c:pt idx="3">
                  <c:v>4.3864099999999999E-7</c:v>
                </c:pt>
                <c:pt idx="4">
                  <c:v>4.4269899999999999E-7</c:v>
                </c:pt>
                <c:pt idx="5">
                  <c:v>3.41915E-7</c:v>
                </c:pt>
                <c:pt idx="6">
                  <c:v>4.41756E-7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8-4D78-A1E5-F91B26776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35144"/>
        <c:axId val="562534816"/>
      </c:scatterChart>
      <c:valAx>
        <c:axId val="5625348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535144"/>
        <c:crossesAt val="0"/>
        <c:crossBetween val="midCat"/>
      </c:valAx>
      <c:valAx>
        <c:axId val="56253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53481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'Target+Source1+Source2'!$C$3:$C$3</c:f>
              <c:strCache>
                <c:ptCount val="1"/>
                <c:pt idx="0">
                  <c:v>Summe Schaltleistung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Genetic_test2_long!$F$4:$F$26</c:f>
              <c:numCache>
                <c:formatCode>General</c:formatCode>
                <c:ptCount val="23"/>
                <c:pt idx="0">
                  <c:v>386</c:v>
                </c:pt>
                <c:pt idx="1">
                  <c:v>386</c:v>
                </c:pt>
                <c:pt idx="2">
                  <c:v>393</c:v>
                </c:pt>
                <c:pt idx="3">
                  <c:v>393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404</c:v>
                </c:pt>
                <c:pt idx="8">
                  <c:v>405</c:v>
                </c:pt>
                <c:pt idx="9">
                  <c:v>409</c:v>
                </c:pt>
                <c:pt idx="10">
                  <c:v>409</c:v>
                </c:pt>
                <c:pt idx="11">
                  <c:v>409</c:v>
                </c:pt>
                <c:pt idx="12">
                  <c:v>466</c:v>
                </c:pt>
              </c:numCache>
            </c:numRef>
          </c:xVal>
          <c:yVal>
            <c:numRef>
              <c:f>Genetic_test2_long!$C$4:$C$34</c:f>
              <c:numCache>
                <c:formatCode>0.000000E+00</c:formatCode>
                <c:ptCount val="31"/>
                <c:pt idx="0">
                  <c:v>5.6194000000000001E-7</c:v>
                </c:pt>
                <c:pt idx="1">
                  <c:v>5.6194000000000001E-7</c:v>
                </c:pt>
                <c:pt idx="2">
                  <c:v>5.4772900000000002E-7</c:v>
                </c:pt>
                <c:pt idx="3">
                  <c:v>5.5796300000000003E-7</c:v>
                </c:pt>
                <c:pt idx="4">
                  <c:v>5.6195200000000003E-7</c:v>
                </c:pt>
                <c:pt idx="5">
                  <c:v>5.6195200000000003E-7</c:v>
                </c:pt>
                <c:pt idx="6">
                  <c:v>5.6195200000000003E-7</c:v>
                </c:pt>
                <c:pt idx="7">
                  <c:v>5.7566800000000002E-7</c:v>
                </c:pt>
                <c:pt idx="8">
                  <c:v>5.7002700000000005E-7</c:v>
                </c:pt>
                <c:pt idx="9">
                  <c:v>5.7081799999999997E-7</c:v>
                </c:pt>
                <c:pt idx="10">
                  <c:v>5.7081799999999997E-7</c:v>
                </c:pt>
                <c:pt idx="11">
                  <c:v>5.7081799999999997E-7</c:v>
                </c:pt>
                <c:pt idx="12">
                  <c:v>6.0837299999999996E-7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6-49D1-8C42-626742348272}"/>
            </c:ext>
          </c:extLst>
        </c:ser>
        <c:ser>
          <c:idx val="1"/>
          <c:order val="1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Genetic_test2_long!$F$4:$F$26</c:f>
              <c:numCache>
                <c:formatCode>General</c:formatCode>
                <c:ptCount val="23"/>
                <c:pt idx="0">
                  <c:v>386</c:v>
                </c:pt>
                <c:pt idx="1">
                  <c:v>386</c:v>
                </c:pt>
                <c:pt idx="2">
                  <c:v>393</c:v>
                </c:pt>
                <c:pt idx="3">
                  <c:v>393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404</c:v>
                </c:pt>
                <c:pt idx="8">
                  <c:v>405</c:v>
                </c:pt>
                <c:pt idx="9">
                  <c:v>409</c:v>
                </c:pt>
                <c:pt idx="10">
                  <c:v>409</c:v>
                </c:pt>
                <c:pt idx="11">
                  <c:v>409</c:v>
                </c:pt>
                <c:pt idx="12">
                  <c:v>466</c:v>
                </c:pt>
              </c:numCache>
            </c:numRef>
          </c:xVal>
          <c:yVal>
            <c:numRef>
              <c:f>Genetic_test2_long!$D$4:$D$36</c:f>
              <c:numCache>
                <c:formatCode>0.000000E+00</c:formatCode>
                <c:ptCount val="33"/>
                <c:pt idx="0">
                  <c:v>6.8733999999999999E-8</c:v>
                </c:pt>
                <c:pt idx="1">
                  <c:v>6.8733999999999999E-8</c:v>
                </c:pt>
                <c:pt idx="2">
                  <c:v>7.9361000000000005E-8</c:v>
                </c:pt>
                <c:pt idx="3">
                  <c:v>8.3749000000000004E-8</c:v>
                </c:pt>
                <c:pt idx="4">
                  <c:v>8.1706000000000004E-8</c:v>
                </c:pt>
                <c:pt idx="5">
                  <c:v>8.1706000000000004E-8</c:v>
                </c:pt>
                <c:pt idx="6">
                  <c:v>8.1706000000000004E-8</c:v>
                </c:pt>
                <c:pt idx="7">
                  <c:v>1.0528E-7</c:v>
                </c:pt>
                <c:pt idx="8">
                  <c:v>9.5619000000000004E-8</c:v>
                </c:pt>
                <c:pt idx="9">
                  <c:v>9.8408000000000003E-8</c:v>
                </c:pt>
                <c:pt idx="10">
                  <c:v>9.8408000000000003E-8</c:v>
                </c:pt>
                <c:pt idx="11">
                  <c:v>9.8408000000000003E-8</c:v>
                </c:pt>
                <c:pt idx="12">
                  <c:v>5.4388999999999998E-8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6-49D1-8C42-626742348272}"/>
            </c:ext>
          </c:extLst>
        </c:ser>
        <c:ser>
          <c:idx val="2"/>
          <c:order val="2"/>
          <c:tx>
            <c:strRef>
              <c:f>'Target+Source1+Source2'!$E$3:$E$3</c:f>
              <c:strCache>
                <c:ptCount val="1"/>
                <c:pt idx="0">
                  <c:v>Schaltleistung Read Register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Genetic_test2_long!$F$4:$F$26</c:f>
              <c:numCache>
                <c:formatCode>General</c:formatCode>
                <c:ptCount val="23"/>
                <c:pt idx="0">
                  <c:v>386</c:v>
                </c:pt>
                <c:pt idx="1">
                  <c:v>386</c:v>
                </c:pt>
                <c:pt idx="2">
                  <c:v>393</c:v>
                </c:pt>
                <c:pt idx="3">
                  <c:v>393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404</c:v>
                </c:pt>
                <c:pt idx="8">
                  <c:v>405</c:v>
                </c:pt>
                <c:pt idx="9">
                  <c:v>409</c:v>
                </c:pt>
                <c:pt idx="10">
                  <c:v>409</c:v>
                </c:pt>
                <c:pt idx="11">
                  <c:v>409</c:v>
                </c:pt>
                <c:pt idx="12">
                  <c:v>466</c:v>
                </c:pt>
              </c:numCache>
            </c:numRef>
          </c:xVal>
          <c:yVal>
            <c:numRef>
              <c:f>Genetic_test2_long!$E$4:$E$40</c:f>
              <c:numCache>
                <c:formatCode>0.000000E+00</c:formatCode>
                <c:ptCount val="37"/>
                <c:pt idx="0">
                  <c:v>4.9320599999999995E-7</c:v>
                </c:pt>
                <c:pt idx="1">
                  <c:v>4.9320599999999995E-7</c:v>
                </c:pt>
                <c:pt idx="2">
                  <c:v>4.68368E-7</c:v>
                </c:pt>
                <c:pt idx="3">
                  <c:v>4.7421400000000001E-7</c:v>
                </c:pt>
                <c:pt idx="4">
                  <c:v>4.8024599999999997E-7</c:v>
                </c:pt>
                <c:pt idx="5">
                  <c:v>4.8024599999999997E-7</c:v>
                </c:pt>
                <c:pt idx="6">
                  <c:v>4.8024599999999997E-7</c:v>
                </c:pt>
                <c:pt idx="7">
                  <c:v>4.7038800000000002E-7</c:v>
                </c:pt>
                <c:pt idx="8">
                  <c:v>4.7440800000000002E-7</c:v>
                </c:pt>
                <c:pt idx="9">
                  <c:v>4.7240999999999998E-7</c:v>
                </c:pt>
                <c:pt idx="10">
                  <c:v>4.7240999999999998E-7</c:v>
                </c:pt>
                <c:pt idx="11">
                  <c:v>4.7240999999999998E-7</c:v>
                </c:pt>
                <c:pt idx="12">
                  <c:v>5.5398399999999999E-7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76-49D1-8C42-626742348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36128"/>
        <c:axId val="562536456"/>
      </c:scatterChart>
      <c:valAx>
        <c:axId val="5625364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536128"/>
        <c:crossesAt val="0"/>
        <c:crossBetween val="midCat"/>
      </c:valAx>
      <c:valAx>
        <c:axId val="56253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53645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'Target+Source1+Source2'!$B$3:$B$3</c:f>
              <c:strCache>
                <c:ptCount val="1"/>
                <c:pt idx="0">
                  <c:v>gesamte Verlustleistung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'Target+Source1+Source2'!$B$4:$B$9</c:f>
              <c:numCache>
                <c:formatCode>General</c:formatCode>
                <c:ptCount val="6"/>
                <c:pt idx="0">
                  <c:v>1.8109999999999999</c:v>
                </c:pt>
                <c:pt idx="1">
                  <c:v>1.833</c:v>
                </c:pt>
                <c:pt idx="2">
                  <c:v>1.8320000000000001</c:v>
                </c:pt>
                <c:pt idx="3">
                  <c:v>1.8560000000000001</c:v>
                </c:pt>
                <c:pt idx="4">
                  <c:v>1.877</c:v>
                </c:pt>
                <c:pt idx="5">
                  <c:v>1.897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C-460A-B58C-C4CC34F9E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37296"/>
        <c:axId val="463136968"/>
      </c:scatterChart>
      <c:valAx>
        <c:axId val="463136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463137296"/>
        <c:crossesAt val="0"/>
        <c:crossBetween val="midCat"/>
      </c:valAx>
      <c:valAx>
        <c:axId val="4631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4631369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'Target+Source1+Source2'!$B$3:$B$3</c:f>
              <c:strCache>
                <c:ptCount val="1"/>
                <c:pt idx="0">
                  <c:v>gesamte Verlustleistung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Genetic_test2_long!$F$4:$F$28</c:f>
              <c:numCache>
                <c:formatCode>General</c:formatCode>
                <c:ptCount val="25"/>
                <c:pt idx="0">
                  <c:v>386</c:v>
                </c:pt>
                <c:pt idx="1">
                  <c:v>386</c:v>
                </c:pt>
                <c:pt idx="2">
                  <c:v>393</c:v>
                </c:pt>
                <c:pt idx="3">
                  <c:v>393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404</c:v>
                </c:pt>
                <c:pt idx="8">
                  <c:v>405</c:v>
                </c:pt>
                <c:pt idx="9">
                  <c:v>409</c:v>
                </c:pt>
                <c:pt idx="10">
                  <c:v>409</c:v>
                </c:pt>
                <c:pt idx="11">
                  <c:v>409</c:v>
                </c:pt>
                <c:pt idx="12">
                  <c:v>466</c:v>
                </c:pt>
              </c:numCache>
            </c:numRef>
          </c:xVal>
          <c:yVal>
            <c:numRef>
              <c:f>Genetic_test2_long!$B$4:$B$28</c:f>
              <c:numCache>
                <c:formatCode>0.000000E+00</c:formatCode>
                <c:ptCount val="25"/>
                <c:pt idx="0">
                  <c:v>1.7899999999999999E-3</c:v>
                </c:pt>
                <c:pt idx="1">
                  <c:v>1.7899999999999999E-3</c:v>
                </c:pt>
                <c:pt idx="2">
                  <c:v>1.776E-3</c:v>
                </c:pt>
                <c:pt idx="3">
                  <c:v>1.7930000000000001E-3</c:v>
                </c:pt>
                <c:pt idx="4">
                  <c:v>1.7899999999999999E-3</c:v>
                </c:pt>
                <c:pt idx="5">
                  <c:v>1.7899999999999999E-3</c:v>
                </c:pt>
                <c:pt idx="6">
                  <c:v>1.7899999999999999E-3</c:v>
                </c:pt>
                <c:pt idx="7">
                  <c:v>1.779E-3</c:v>
                </c:pt>
                <c:pt idx="8">
                  <c:v>1.7780000000000001E-3</c:v>
                </c:pt>
                <c:pt idx="9">
                  <c:v>1.786E-3</c:v>
                </c:pt>
                <c:pt idx="10">
                  <c:v>1.786E-3</c:v>
                </c:pt>
                <c:pt idx="11">
                  <c:v>1.786E-3</c:v>
                </c:pt>
                <c:pt idx="12">
                  <c:v>1.7819999999999999E-3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1-41A3-BE2D-24E3535EF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39736"/>
        <c:axId val="562539408"/>
      </c:scatterChart>
      <c:valAx>
        <c:axId val="5625394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539736"/>
        <c:crossesAt val="0"/>
        <c:crossBetween val="midCat"/>
      </c:valAx>
      <c:valAx>
        <c:axId val="56253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5394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Genetic_test2_long!$F$4:$F$18</c:f>
              <c:numCache>
                <c:formatCode>General</c:formatCode>
                <c:ptCount val="15"/>
                <c:pt idx="0">
                  <c:v>386</c:v>
                </c:pt>
                <c:pt idx="1">
                  <c:v>386</c:v>
                </c:pt>
                <c:pt idx="2">
                  <c:v>393</c:v>
                </c:pt>
                <c:pt idx="3">
                  <c:v>393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404</c:v>
                </c:pt>
                <c:pt idx="8">
                  <c:v>405</c:v>
                </c:pt>
                <c:pt idx="9">
                  <c:v>409</c:v>
                </c:pt>
                <c:pt idx="10">
                  <c:v>409</c:v>
                </c:pt>
                <c:pt idx="11">
                  <c:v>409</c:v>
                </c:pt>
                <c:pt idx="12">
                  <c:v>466</c:v>
                </c:pt>
              </c:numCache>
            </c:numRef>
          </c:xVal>
          <c:yVal>
            <c:numRef>
              <c:f>Genetic_test2_long!$D$4:$D$27</c:f>
              <c:numCache>
                <c:formatCode>0.000000E+00</c:formatCode>
                <c:ptCount val="24"/>
                <c:pt idx="0">
                  <c:v>6.8733999999999999E-8</c:v>
                </c:pt>
                <c:pt idx="1">
                  <c:v>6.8733999999999999E-8</c:v>
                </c:pt>
                <c:pt idx="2">
                  <c:v>7.9361000000000005E-8</c:v>
                </c:pt>
                <c:pt idx="3">
                  <c:v>8.3749000000000004E-8</c:v>
                </c:pt>
                <c:pt idx="4">
                  <c:v>8.1706000000000004E-8</c:v>
                </c:pt>
                <c:pt idx="5">
                  <c:v>8.1706000000000004E-8</c:v>
                </c:pt>
                <c:pt idx="6">
                  <c:v>8.1706000000000004E-8</c:v>
                </c:pt>
                <c:pt idx="7">
                  <c:v>1.0528E-7</c:v>
                </c:pt>
                <c:pt idx="8">
                  <c:v>9.5619000000000004E-8</c:v>
                </c:pt>
                <c:pt idx="9">
                  <c:v>9.8408000000000003E-8</c:v>
                </c:pt>
                <c:pt idx="10">
                  <c:v>9.8408000000000003E-8</c:v>
                </c:pt>
                <c:pt idx="11">
                  <c:v>9.8408000000000003E-8</c:v>
                </c:pt>
                <c:pt idx="12">
                  <c:v>5.4388999999999998E-8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8-4632-9B6D-2F472EF46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59936"/>
        <c:axId val="562541704"/>
      </c:scatterChart>
      <c:valAx>
        <c:axId val="5625417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859936"/>
        <c:crossesAt val="0"/>
        <c:crossBetween val="midCat"/>
      </c:valAx>
      <c:valAx>
        <c:axId val="56285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5417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'Target+Source1+Source2'!$N$3:$N$3</c:f>
              <c:strCache>
                <c:ptCount val="1"/>
                <c:pt idx="0">
                  <c:v>Load*Hamming: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Genetic_test2_long!$F$4:$F$19</c:f>
              <c:numCache>
                <c:formatCode>General</c:formatCode>
                <c:ptCount val="16"/>
                <c:pt idx="0">
                  <c:v>386</c:v>
                </c:pt>
                <c:pt idx="1">
                  <c:v>386</c:v>
                </c:pt>
                <c:pt idx="2">
                  <c:v>393</c:v>
                </c:pt>
                <c:pt idx="3">
                  <c:v>393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404</c:v>
                </c:pt>
                <c:pt idx="8">
                  <c:v>405</c:v>
                </c:pt>
                <c:pt idx="9">
                  <c:v>409</c:v>
                </c:pt>
                <c:pt idx="10">
                  <c:v>409</c:v>
                </c:pt>
                <c:pt idx="11">
                  <c:v>409</c:v>
                </c:pt>
                <c:pt idx="12">
                  <c:v>466</c:v>
                </c:pt>
              </c:numCache>
            </c:numRef>
          </c:xVal>
          <c:yVal>
            <c:numRef>
              <c:f>Genetic_test2_long!$Q$4:$Q$25</c:f>
              <c:numCache>
                <c:formatCode>General</c:formatCode>
                <c:ptCount val="22"/>
                <c:pt idx="0">
                  <c:v>2.4827399999999999E-7</c:v>
                </c:pt>
                <c:pt idx="1">
                  <c:v>2.4827399999999999E-7</c:v>
                </c:pt>
                <c:pt idx="2">
                  <c:v>2.2343599999999999E-7</c:v>
                </c:pt>
                <c:pt idx="3">
                  <c:v>2.4164199999999999E-7</c:v>
                </c:pt>
                <c:pt idx="4">
                  <c:v>2.4626399999999999E-7</c:v>
                </c:pt>
                <c:pt idx="5">
                  <c:v>2.4626399999999999E-7</c:v>
                </c:pt>
                <c:pt idx="6">
                  <c:v>2.4626399999999999E-7</c:v>
                </c:pt>
                <c:pt idx="7">
                  <c:v>2.14804E-7</c:v>
                </c:pt>
                <c:pt idx="8">
                  <c:v>2.14804E-7</c:v>
                </c:pt>
                <c:pt idx="9">
                  <c:v>2.5490599999999999E-7</c:v>
                </c:pt>
                <c:pt idx="10">
                  <c:v>2.5490599999999999E-7</c:v>
                </c:pt>
                <c:pt idx="11">
                  <c:v>2.5490599999999999E-7</c:v>
                </c:pt>
                <c:pt idx="12">
                  <c:v>2.7781200000000003E-7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5-46E8-8AB1-931799078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62232"/>
        <c:axId val="562861904"/>
      </c:scatterChart>
      <c:valAx>
        <c:axId val="562861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862232"/>
        <c:crossesAt val="0"/>
        <c:crossBetween val="midCat"/>
      </c:valAx>
      <c:valAx>
        <c:axId val="56286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8619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Genetic_test2_long!$F$3:$F$3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Genetic_test2_long!$F$4:$F$16</c:f>
              <c:numCache>
                <c:formatCode>General</c:formatCode>
                <c:ptCount val="13"/>
                <c:pt idx="0">
                  <c:v>386</c:v>
                </c:pt>
                <c:pt idx="1">
                  <c:v>386</c:v>
                </c:pt>
                <c:pt idx="2">
                  <c:v>393</c:v>
                </c:pt>
                <c:pt idx="3">
                  <c:v>393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404</c:v>
                </c:pt>
                <c:pt idx="8">
                  <c:v>405</c:v>
                </c:pt>
                <c:pt idx="9">
                  <c:v>409</c:v>
                </c:pt>
                <c:pt idx="10">
                  <c:v>409</c:v>
                </c:pt>
                <c:pt idx="11">
                  <c:v>409</c:v>
                </c:pt>
                <c:pt idx="12">
                  <c:v>466</c:v>
                </c:pt>
              </c:numCache>
            </c:numRef>
          </c:xVal>
          <c:yVal>
            <c:numRef>
              <c:f>Genetic_test2_long!$R$4:$R$30</c:f>
              <c:numCache>
                <c:formatCode>General</c:formatCode>
                <c:ptCount val="27"/>
                <c:pt idx="0">
                  <c:v>2.4493200000000001E-7</c:v>
                </c:pt>
                <c:pt idx="1">
                  <c:v>2.4493200000000001E-7</c:v>
                </c:pt>
                <c:pt idx="2">
                  <c:v>2.4493200000000001E-7</c:v>
                </c:pt>
                <c:pt idx="3">
                  <c:v>2.32572E-7</c:v>
                </c:pt>
                <c:pt idx="4">
                  <c:v>2.3398200000000001E-7</c:v>
                </c:pt>
                <c:pt idx="5">
                  <c:v>2.3398200000000001E-7</c:v>
                </c:pt>
                <c:pt idx="6">
                  <c:v>2.3398200000000001E-7</c:v>
                </c:pt>
                <c:pt idx="7">
                  <c:v>2.5558400000000002E-7</c:v>
                </c:pt>
                <c:pt idx="8">
                  <c:v>2.5960400000000003E-7</c:v>
                </c:pt>
                <c:pt idx="9">
                  <c:v>2.1750400000000001E-7</c:v>
                </c:pt>
                <c:pt idx="10">
                  <c:v>2.1750400000000001E-7</c:v>
                </c:pt>
                <c:pt idx="11">
                  <c:v>2.1750400000000001E-7</c:v>
                </c:pt>
                <c:pt idx="12">
                  <c:v>2.7617200000000002E-7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A-4F83-BAB9-561B97DE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64528"/>
        <c:axId val="562864200"/>
      </c:scatterChart>
      <c:valAx>
        <c:axId val="5628642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864528"/>
        <c:crossesAt val="0"/>
        <c:crossBetween val="midCat"/>
      </c:valAx>
      <c:valAx>
        <c:axId val="5628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86420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TARGET!$C$3:$C$3</c:f>
              <c:strCache>
                <c:ptCount val="1"/>
                <c:pt idx="0">
                  <c:v>Switching power Summe: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TARGET!$F$4:$F$9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TARGET!$C$4:$C$9</c:f>
              <c:numCache>
                <c:formatCode>0.00000E+00</c:formatCode>
                <c:ptCount val="6"/>
                <c:pt idx="0">
                  <c:v>6.4885000000000004E-7</c:v>
                </c:pt>
                <c:pt idx="1">
                  <c:v>8.7749999999999996E-7</c:v>
                </c:pt>
                <c:pt idx="2">
                  <c:v>9.5482000000000008E-7</c:v>
                </c:pt>
                <c:pt idx="3">
                  <c:v>1.1529199999999999E-6</c:v>
                </c:pt>
                <c:pt idx="4">
                  <c:v>1.5867E-6</c:v>
                </c:pt>
                <c:pt idx="5">
                  <c:v>2.0510299999999999E-6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9-44A4-957C-B9838ABC6CEF}"/>
            </c:ext>
          </c:extLst>
        </c:ser>
        <c:ser>
          <c:idx val="1"/>
          <c:order val="1"/>
          <c:tx>
            <c:strRef>
              <c:f>TARGET!$D$3:$D$3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TARGET!$F$4:$F$9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TARGET!$D$4:$D$9</c:f>
              <c:numCache>
                <c:formatCode>General</c:formatCode>
                <c:ptCount val="6"/>
                <c:pt idx="0">
                  <c:v>6.4885000000000004E-7</c:v>
                </c:pt>
                <c:pt idx="1">
                  <c:v>8.7749999999999996E-7</c:v>
                </c:pt>
                <c:pt idx="2">
                  <c:v>9.5482000000000008E-7</c:v>
                </c:pt>
                <c:pt idx="3">
                  <c:v>1.1529199999999999E-6</c:v>
                </c:pt>
                <c:pt idx="4">
                  <c:v>1.5867E-6</c:v>
                </c:pt>
                <c:pt idx="5">
                  <c:v>2.0510299999999999E-6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9-44A4-957C-B9838ABC6CEF}"/>
            </c:ext>
          </c:extLst>
        </c:ser>
        <c:ser>
          <c:idx val="2"/>
          <c:order val="2"/>
          <c:tx>
            <c:strRef>
              <c:f>TARGET!$E$3:$E$3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TARGET!$F$4:$F$9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TARGET!$E$4:$E$9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D9-44A4-957C-B9838ABC6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14176"/>
        <c:axId val="562313848"/>
      </c:scatterChart>
      <c:valAx>
        <c:axId val="5623138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314176"/>
        <c:crossesAt val="0"/>
        <c:crossBetween val="midCat"/>
      </c:valAx>
      <c:valAx>
        <c:axId val="5623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31384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SOURCE1!$B$3:$B$3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TARGET!$F$4:$F$9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TARGET!$B$4:$B$9</c:f>
              <c:numCache>
                <c:formatCode>General</c:formatCode>
                <c:ptCount val="6"/>
                <c:pt idx="0">
                  <c:v>1.7080000000000001E-3</c:v>
                </c:pt>
                <c:pt idx="1">
                  <c:v>1.719E-3</c:v>
                </c:pt>
                <c:pt idx="2">
                  <c:v>1.7229999999999999E-3</c:v>
                </c:pt>
                <c:pt idx="3">
                  <c:v>1.7279999999999999E-3</c:v>
                </c:pt>
                <c:pt idx="4">
                  <c:v>1.7390000000000001E-3</c:v>
                </c:pt>
                <c:pt idx="5">
                  <c:v>1.748E-3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3-43BC-81A9-6120F66A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15816"/>
        <c:axId val="562315488"/>
      </c:scatterChart>
      <c:valAx>
        <c:axId val="562315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315816"/>
        <c:crossesAt val="0"/>
        <c:crossBetween val="midCat"/>
      </c:valAx>
      <c:valAx>
        <c:axId val="56231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31548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SOURCE1!$D$3:$D$3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2B58-40D3-8D0D-01F5D899FA80}"/>
              </c:ext>
            </c:extLst>
          </c:dPt>
          <c:trendline>
            <c:spPr>
              <a:ln>
                <a:solidFill>
                  <a:srgbClr val="579D1C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7.0840116817606547E-2"/>
                  <c:y val="-0.12992042261035142"/>
                </c:manualLayout>
              </c:layout>
              <c:numFmt formatCode="General" sourceLinked="0"/>
            </c:trendlineLbl>
          </c:trendline>
          <c:xVal>
            <c:numRef>
              <c:f>TARGET!$K$4:$K$9</c:f>
              <c:numCache>
                <c:formatCode>General</c:formatCode>
                <c:ptCount val="6"/>
                <c:pt idx="0">
                  <c:v>2688</c:v>
                </c:pt>
                <c:pt idx="1">
                  <c:v>6144</c:v>
                </c:pt>
                <c:pt idx="2">
                  <c:v>10752</c:v>
                </c:pt>
                <c:pt idx="3">
                  <c:v>15360</c:v>
                </c:pt>
                <c:pt idx="4">
                  <c:v>31232</c:v>
                </c:pt>
                <c:pt idx="5">
                  <c:v>55680</c:v>
                </c:pt>
              </c:numCache>
            </c:numRef>
          </c:xVal>
          <c:yVal>
            <c:numRef>
              <c:f>TARGET!$D$4:$D$9</c:f>
              <c:numCache>
                <c:formatCode>General</c:formatCode>
                <c:ptCount val="6"/>
                <c:pt idx="0">
                  <c:v>6.4885000000000004E-7</c:v>
                </c:pt>
                <c:pt idx="1">
                  <c:v>8.7749999999999996E-7</c:v>
                </c:pt>
                <c:pt idx="2">
                  <c:v>9.5482000000000008E-7</c:v>
                </c:pt>
                <c:pt idx="3">
                  <c:v>1.1529199999999999E-6</c:v>
                </c:pt>
                <c:pt idx="4">
                  <c:v>1.5867E-6</c:v>
                </c:pt>
                <c:pt idx="5">
                  <c:v>2.0510299999999999E-6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8-49D9-A19F-C1841C67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18112"/>
        <c:axId val="562317784"/>
      </c:scatterChart>
      <c:valAx>
        <c:axId val="5623177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318112"/>
        <c:crossesAt val="0"/>
        <c:crossBetween val="midCat"/>
      </c:valAx>
      <c:valAx>
        <c:axId val="5623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3177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Schalleistung Schreib-Adress-Leitung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TARGET!$N$3:$N$3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TARGET!$F$4:$F$9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TARGET!$N$4:$N$9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E-41AC-BE88-49AEFCABCAB4}"/>
            </c:ext>
          </c:extLst>
        </c:ser>
        <c:ser>
          <c:idx val="1"/>
          <c:order val="1"/>
          <c:tx>
            <c:strRef>
              <c:f>TARGET!$O$3:$O$3</c:f>
              <c:strCache>
                <c:ptCount val="1"/>
                <c:pt idx="0">
                  <c:v>Power Read Register File 1: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xVal>
            <c:numRef>
              <c:f>TARGET!$F$4:$F$9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TARGET!$O$4:$O$9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0E-41AC-BE88-49AEFCABCAB4}"/>
            </c:ext>
          </c:extLst>
        </c:ser>
        <c:ser>
          <c:idx val="2"/>
          <c:order val="2"/>
          <c:tx>
            <c:strRef>
              <c:f>TARGET!$D$3:$D$3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TARGET!$F$4:$F$9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TARGET!$D$4:$D$9</c:f>
              <c:numCache>
                <c:formatCode>General</c:formatCode>
                <c:ptCount val="6"/>
                <c:pt idx="0">
                  <c:v>6.4885000000000004E-7</c:v>
                </c:pt>
                <c:pt idx="1">
                  <c:v>8.7749999999999996E-7</c:v>
                </c:pt>
                <c:pt idx="2">
                  <c:v>9.5482000000000008E-7</c:v>
                </c:pt>
                <c:pt idx="3">
                  <c:v>1.1529199999999999E-6</c:v>
                </c:pt>
                <c:pt idx="4">
                  <c:v>1.5867E-6</c:v>
                </c:pt>
                <c:pt idx="5">
                  <c:v>2.0510299999999999E-6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0E-41AC-BE88-49AEFCABC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66168"/>
        <c:axId val="562321064"/>
      </c:scatterChart>
      <c:valAx>
        <c:axId val="562321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Schaltleistung [ W ]</a:t>
                </a:r>
              </a:p>
            </c:rich>
          </c:tx>
          <c:overlay val="0"/>
        </c:title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866168"/>
        <c:crossesAt val="0"/>
        <c:crossBetween val="midCat"/>
      </c:valAx>
      <c:valAx>
        <c:axId val="56286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Hamming-Distanz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32106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SOURCE1!$F$3:$F$3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TARGET!$F$4:$F$9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TARGET!$O$4:$O$9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5-4617-979A-27E9A1203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63056"/>
        <c:axId val="563962728"/>
      </c:scatterChart>
      <c:valAx>
        <c:axId val="563962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63056"/>
        <c:crossesAt val="0"/>
        <c:crossBetween val="midCat"/>
      </c:valAx>
      <c:valAx>
        <c:axId val="5639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6272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TARGET_WR_PIPELINE!$C$3:$C$3</c:f>
              <c:strCache>
                <c:ptCount val="1"/>
                <c:pt idx="0">
                  <c:v>Switching power Summe: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TARGET_WR_PIPELINE!$K$4:$K$9</c:f>
              <c:numCache>
                <c:formatCode>General</c:formatCode>
                <c:ptCount val="6"/>
                <c:pt idx="0">
                  <c:v>7936</c:v>
                </c:pt>
                <c:pt idx="1">
                  <c:v>24576</c:v>
                </c:pt>
                <c:pt idx="2">
                  <c:v>32256</c:v>
                </c:pt>
                <c:pt idx="3">
                  <c:v>52224</c:v>
                </c:pt>
                <c:pt idx="4">
                  <c:v>101376</c:v>
                </c:pt>
                <c:pt idx="5">
                  <c:v>181760</c:v>
                </c:pt>
              </c:numCache>
            </c:numRef>
          </c:xVal>
          <c:yVal>
            <c:numRef>
              <c:f>TARGET_WR_PIPELINE!$C$4:$C$9</c:f>
              <c:numCache>
                <c:formatCode>General</c:formatCode>
                <c:ptCount val="6"/>
                <c:pt idx="0">
                  <c:v>3.2803000000000001E-7</c:v>
                </c:pt>
                <c:pt idx="1">
                  <c:v>5.0190000000000001E-7</c:v>
                </c:pt>
                <c:pt idx="2">
                  <c:v>6.1277E-7</c:v>
                </c:pt>
                <c:pt idx="3">
                  <c:v>6.9352999999999999E-7</c:v>
                </c:pt>
                <c:pt idx="4">
                  <c:v>1.02156E-6</c:v>
                </c:pt>
                <c:pt idx="5">
                  <c:v>1.4427E-6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4-4095-A11E-4B9345F1B729}"/>
            </c:ext>
          </c:extLst>
        </c:ser>
        <c:ser>
          <c:idx val="1"/>
          <c:order val="1"/>
          <c:tx>
            <c:strRef>
              <c:f>TARGET_WR_PIPELINE!$D$3:$D$3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TARGET_WR_PIPELINE!$K$4:$K$9</c:f>
              <c:numCache>
                <c:formatCode>General</c:formatCode>
                <c:ptCount val="6"/>
                <c:pt idx="0">
                  <c:v>7936</c:v>
                </c:pt>
                <c:pt idx="1">
                  <c:v>24576</c:v>
                </c:pt>
                <c:pt idx="2">
                  <c:v>32256</c:v>
                </c:pt>
                <c:pt idx="3">
                  <c:v>52224</c:v>
                </c:pt>
                <c:pt idx="4">
                  <c:v>101376</c:v>
                </c:pt>
                <c:pt idx="5">
                  <c:v>181760</c:v>
                </c:pt>
              </c:numCache>
            </c:numRef>
          </c:xVal>
          <c:yVal>
            <c:numRef>
              <c:f>TARGET_WR_PIPELINE!$D$4:$D$9</c:f>
              <c:numCache>
                <c:formatCode>General</c:formatCode>
                <c:ptCount val="6"/>
                <c:pt idx="0">
                  <c:v>3.2803000000000001E-7</c:v>
                </c:pt>
                <c:pt idx="1">
                  <c:v>5.0190000000000001E-7</c:v>
                </c:pt>
                <c:pt idx="2">
                  <c:v>6.1277E-7</c:v>
                </c:pt>
                <c:pt idx="3">
                  <c:v>6.9352999999999999E-7</c:v>
                </c:pt>
                <c:pt idx="4">
                  <c:v>1.02156E-6</c:v>
                </c:pt>
                <c:pt idx="5">
                  <c:v>1.4427E-6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64-4095-A11E-4B9345F1B729}"/>
            </c:ext>
          </c:extLst>
        </c:ser>
        <c:ser>
          <c:idx val="2"/>
          <c:order val="2"/>
          <c:tx>
            <c:strRef>
              <c:f>TARGET_WR_PIPELINE!$E$3:$E$3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TARGET_WR_PIPELINE!$K$4:$K$9</c:f>
              <c:numCache>
                <c:formatCode>General</c:formatCode>
                <c:ptCount val="6"/>
                <c:pt idx="0">
                  <c:v>7936</c:v>
                </c:pt>
                <c:pt idx="1">
                  <c:v>24576</c:v>
                </c:pt>
                <c:pt idx="2">
                  <c:v>32256</c:v>
                </c:pt>
                <c:pt idx="3">
                  <c:v>52224</c:v>
                </c:pt>
                <c:pt idx="4">
                  <c:v>101376</c:v>
                </c:pt>
                <c:pt idx="5">
                  <c:v>181760</c:v>
                </c:pt>
              </c:numCache>
            </c:numRef>
          </c:xVal>
          <c:yVal>
            <c:numRef>
              <c:f>TARGET_WR_PIPELINE!$E$4:$E$9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64-4095-A11E-4B9345F1B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66008"/>
        <c:axId val="563965680"/>
      </c:scatterChart>
      <c:valAx>
        <c:axId val="5639656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66008"/>
        <c:crossesAt val="0"/>
        <c:crossBetween val="midCat"/>
      </c:valAx>
      <c:valAx>
        <c:axId val="56396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6568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'Target+Source1+Source2'!$D$4:$D$9</c:f>
              <c:numCache>
                <c:formatCode>General</c:formatCode>
                <c:ptCount val="6"/>
                <c:pt idx="0">
                  <c:v>0.31606000000000001</c:v>
                </c:pt>
                <c:pt idx="1">
                  <c:v>0.59885999999999995</c:v>
                </c:pt>
                <c:pt idx="2">
                  <c:v>0.50453999999999999</c:v>
                </c:pt>
                <c:pt idx="3">
                  <c:v>0.69617000000000007</c:v>
                </c:pt>
                <c:pt idx="4">
                  <c:v>1.01223</c:v>
                </c:pt>
                <c:pt idx="5">
                  <c:v>1.4194600000000002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B-4623-9EB3-7F6214673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07544"/>
        <c:axId val="202907216"/>
      </c:scatterChart>
      <c:valAx>
        <c:axId val="2029072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202907544"/>
        <c:crossesAt val="0"/>
        <c:crossBetween val="midCat"/>
      </c:valAx>
      <c:valAx>
        <c:axId val="20290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20290721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SOURCE1!$B$3:$B$3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TARGET_WR_PIPELINE!$F$4:$F$9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TARGET_WR_PIPELINE!$B$4:$B$9</c:f>
              <c:numCache>
                <c:formatCode>General</c:formatCode>
                <c:ptCount val="6"/>
                <c:pt idx="0">
                  <c:v>1.7669999999999999E-3</c:v>
                </c:pt>
                <c:pt idx="1">
                  <c:v>1.7819999999999999E-3</c:v>
                </c:pt>
                <c:pt idx="2">
                  <c:v>1.7799999999999999E-3</c:v>
                </c:pt>
                <c:pt idx="3">
                  <c:v>1.7910000000000001E-3</c:v>
                </c:pt>
                <c:pt idx="4">
                  <c:v>1.799E-3</c:v>
                </c:pt>
                <c:pt idx="5">
                  <c:v>1.8079999999999999E-3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5-42AC-88DF-8688894D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67976"/>
        <c:axId val="563967648"/>
      </c:scatterChart>
      <c:valAx>
        <c:axId val="5639676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67976"/>
        <c:crossesAt val="0"/>
        <c:crossBetween val="midCat"/>
      </c:valAx>
      <c:valAx>
        <c:axId val="56396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6764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5410941793654761E-2"/>
          <c:y val="0.10938367573570239"/>
          <c:w val="0.57981496516501518"/>
          <c:h val="0.8382009994447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SOURCE1!$D$3:$D$3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EAC9-4438-901D-850D26853FD8}"/>
              </c:ext>
            </c:extLst>
          </c:dPt>
          <c:trendline>
            <c:spPr>
              <a:ln>
                <a:solidFill>
                  <a:srgbClr val="579D1C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1690788017852283E-2"/>
                  <c:y val="-6.2939960880850576E-2"/>
                </c:manualLayout>
              </c:layout>
              <c:numFmt formatCode="General" sourceLinked="0"/>
            </c:trendlineLbl>
          </c:trendline>
          <c:xVal>
            <c:numRef>
              <c:f>TARGET_WR_PIPELINE!$K$4:$K$9</c:f>
              <c:numCache>
                <c:formatCode>General</c:formatCode>
                <c:ptCount val="6"/>
                <c:pt idx="0">
                  <c:v>7936</c:v>
                </c:pt>
                <c:pt idx="1">
                  <c:v>24576</c:v>
                </c:pt>
                <c:pt idx="2">
                  <c:v>32256</c:v>
                </c:pt>
                <c:pt idx="3">
                  <c:v>52224</c:v>
                </c:pt>
                <c:pt idx="4">
                  <c:v>101376</c:v>
                </c:pt>
                <c:pt idx="5">
                  <c:v>181760</c:v>
                </c:pt>
              </c:numCache>
            </c:numRef>
          </c:xVal>
          <c:yVal>
            <c:numRef>
              <c:f>TARGET_WR_PIPELINE!$D$4:$D$9</c:f>
              <c:numCache>
                <c:formatCode>General</c:formatCode>
                <c:ptCount val="6"/>
                <c:pt idx="0">
                  <c:v>3.2803000000000001E-7</c:v>
                </c:pt>
                <c:pt idx="1">
                  <c:v>5.0190000000000001E-7</c:v>
                </c:pt>
                <c:pt idx="2">
                  <c:v>6.1277E-7</c:v>
                </c:pt>
                <c:pt idx="3">
                  <c:v>6.9352999999999999E-7</c:v>
                </c:pt>
                <c:pt idx="4">
                  <c:v>1.02156E-6</c:v>
                </c:pt>
                <c:pt idx="5">
                  <c:v>1.4427E-6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2-423C-8793-1043BE970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6632"/>
        <c:axId val="564236304"/>
      </c:scatterChart>
      <c:valAx>
        <c:axId val="564236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236632"/>
        <c:crossesAt val="0"/>
        <c:crossBetween val="midCat"/>
      </c:valAx>
      <c:valAx>
        <c:axId val="56423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2363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Schalleistung Schreib-Adress-Leitung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TARGET_WR_PIPELINE!$N$3:$N$3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TARGET_WR_PIPELINE!$F$4:$F$9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TARGET_WR_PIPELINE!$N$4:$N$9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B-4A5B-B8BF-CBC190D607C1}"/>
            </c:ext>
          </c:extLst>
        </c:ser>
        <c:ser>
          <c:idx val="1"/>
          <c:order val="1"/>
          <c:tx>
            <c:strRef>
              <c:f>TARGET_WR_PIPELINE!$O$3:$O$3</c:f>
              <c:strCache>
                <c:ptCount val="1"/>
                <c:pt idx="0">
                  <c:v>Power Read Register File 1: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xVal>
            <c:numRef>
              <c:f>TARGET_WR_PIPELINE!$F$4:$F$9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TARGET_WR_PIPELINE!$O$4:$O$9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FB-4A5B-B8BF-CBC190D607C1}"/>
            </c:ext>
          </c:extLst>
        </c:ser>
        <c:ser>
          <c:idx val="2"/>
          <c:order val="2"/>
          <c:tx>
            <c:strRef>
              <c:f>TARGET_WR_PIPELINE!$D$3:$D$3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TARGET_WR_PIPELINE!$F$4:$F$9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TARGET_WR_PIPELINE!$D$4:$D$9</c:f>
              <c:numCache>
                <c:formatCode>General</c:formatCode>
                <c:ptCount val="6"/>
                <c:pt idx="0">
                  <c:v>3.2803000000000001E-7</c:v>
                </c:pt>
                <c:pt idx="1">
                  <c:v>5.0190000000000001E-7</c:v>
                </c:pt>
                <c:pt idx="2">
                  <c:v>6.1277E-7</c:v>
                </c:pt>
                <c:pt idx="3">
                  <c:v>6.9352999999999999E-7</c:v>
                </c:pt>
                <c:pt idx="4">
                  <c:v>1.02156E-6</c:v>
                </c:pt>
                <c:pt idx="5">
                  <c:v>1.4427E-6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FB-4A5B-B8BF-CBC190D60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9584"/>
        <c:axId val="564239256"/>
      </c:scatterChart>
      <c:valAx>
        <c:axId val="564239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Schaltleistung [ W ]</a:t>
                </a:r>
              </a:p>
            </c:rich>
          </c:tx>
          <c:overlay val="0"/>
        </c:title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239584"/>
        <c:crossesAt val="0"/>
        <c:crossBetween val="midCat"/>
      </c:valAx>
      <c:valAx>
        <c:axId val="56423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Hamming-Distanz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23925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SOURCE1!$F$3:$F$3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TARGET_WR_PIPELINE!$F$4:$F$9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TARGET_WR_PIPELINE!$O$4:$O$9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3-464B-9817-10476E2F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41552"/>
        <c:axId val="564241224"/>
      </c:scatterChart>
      <c:valAx>
        <c:axId val="564241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241552"/>
        <c:crossesAt val="0"/>
        <c:crossBetween val="midCat"/>
      </c:valAx>
      <c:valAx>
        <c:axId val="5642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24122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SOURCE2!$N$3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TARGET_WR_PIPELINE!$N$4:$N$9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3-4B04-8157-7A359318E2DF}"/>
            </c:ext>
          </c:extLst>
        </c:ser>
        <c:ser>
          <c:idx val="3"/>
          <c:order val="1"/>
          <c:tx>
            <c:strRef>
              <c:f>SOURCE2!$O$3</c:f>
              <c:strCache>
                <c:ptCount val="1"/>
                <c:pt idx="0">
                  <c:v>Power Read Register File 1: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TARGET_WR_PIPELINE!$O$4:$O$9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3-4B04-8157-7A359318E2DF}"/>
            </c:ext>
          </c:extLst>
        </c:ser>
        <c:ser>
          <c:idx val="0"/>
          <c:order val="2"/>
          <c:tx>
            <c:strRef>
              <c:f>SOURCE1!$L$3</c:f>
              <c:strCache>
                <c:ptCount val="1"/>
                <c:pt idx="0">
                  <c:v>Power Write Register File 0: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SOURCE1!$F$4:$F$9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TARGET_WR_PIPELINE!$L$4:$L$9</c:f>
              <c:numCache>
                <c:formatCode>General</c:formatCode>
                <c:ptCount val="6"/>
                <c:pt idx="0">
                  <c:v>1.7379E-7</c:v>
                </c:pt>
                <c:pt idx="1">
                  <c:v>2.6763000000000002E-7</c:v>
                </c:pt>
                <c:pt idx="2">
                  <c:v>3.2822000000000001E-7</c:v>
                </c:pt>
                <c:pt idx="3">
                  <c:v>3.6978000000000002E-7</c:v>
                </c:pt>
                <c:pt idx="4">
                  <c:v>5.4356999999999999E-7</c:v>
                </c:pt>
                <c:pt idx="5">
                  <c:v>7.6963999999999995E-7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3-4B04-8157-7A359318E2DF}"/>
            </c:ext>
          </c:extLst>
        </c:ser>
        <c:ser>
          <c:idx val="1"/>
          <c:order val="3"/>
          <c:tx>
            <c:strRef>
              <c:f>SOURCE2!$M$3</c:f>
              <c:strCache>
                <c:ptCount val="1"/>
                <c:pt idx="0">
                  <c:v>Power Write Register File 1: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TARGET_WR_PIPELINE!$M$4:$M$9</c:f>
              <c:numCache>
                <c:formatCode>General</c:formatCode>
                <c:ptCount val="6"/>
                <c:pt idx="0">
                  <c:v>1.5424000000000001E-7</c:v>
                </c:pt>
                <c:pt idx="1">
                  <c:v>2.3426999999999999E-7</c:v>
                </c:pt>
                <c:pt idx="2">
                  <c:v>2.8454999999999999E-7</c:v>
                </c:pt>
                <c:pt idx="3">
                  <c:v>3.2375000000000002E-7</c:v>
                </c:pt>
                <c:pt idx="4">
                  <c:v>4.7798999999999995E-7</c:v>
                </c:pt>
                <c:pt idx="5">
                  <c:v>6.7306000000000002E-7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E3-4B04-8157-7A359318E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63560"/>
        <c:axId val="473265200"/>
      </c:scatterChart>
      <c:valAx>
        <c:axId val="47326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Hamming-Distanz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5200"/>
        <c:crosses val="autoZero"/>
        <c:crossBetween val="midCat"/>
      </c:valAx>
      <c:valAx>
        <c:axId val="4732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Schaltleistung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SOURCE1!$C$3:$C$3</c:f>
              <c:strCache>
                <c:ptCount val="1"/>
                <c:pt idx="0">
                  <c:v>Switching power Summe: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SOURCE1!$F$4:$F$9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SOURCE1!$C$4:$C$9</c:f>
              <c:numCache>
                <c:formatCode>General</c:formatCode>
                <c:ptCount val="6"/>
                <c:pt idx="0">
                  <c:v>1.7858E-7</c:v>
                </c:pt>
                <c:pt idx="1">
                  <c:v>4.7442999999999999E-7</c:v>
                </c:pt>
                <c:pt idx="2">
                  <c:v>5.9019000000000002E-7</c:v>
                </c:pt>
                <c:pt idx="3">
                  <c:v>7.6927000000000001E-7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6-4434-91C6-C00F99293F73}"/>
            </c:ext>
          </c:extLst>
        </c:ser>
        <c:ser>
          <c:idx val="1"/>
          <c:order val="1"/>
          <c:tx>
            <c:strRef>
              <c:f>SOURCE1!$D$3:$D$3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SOURCE1!$F$4:$F$9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SOURCE1!$D$4:$D$9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6-4434-91C6-C00F99293F73}"/>
            </c:ext>
          </c:extLst>
        </c:ser>
        <c:ser>
          <c:idx val="2"/>
          <c:order val="2"/>
          <c:tx>
            <c:strRef>
              <c:f>SOURCE1!$E$3:$E$3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SOURCE1!$F$4:$F$9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SOURCE1!$E$4:$E$9</c:f>
              <c:numCache>
                <c:formatCode>General</c:formatCode>
                <c:ptCount val="6"/>
                <c:pt idx="0">
                  <c:v>1.7858E-7</c:v>
                </c:pt>
                <c:pt idx="1">
                  <c:v>4.7442999999999999E-7</c:v>
                </c:pt>
                <c:pt idx="2">
                  <c:v>5.9019000000000002E-7</c:v>
                </c:pt>
                <c:pt idx="3">
                  <c:v>7.6927000000000001E-7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F6-4434-91C6-C00F99293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10792"/>
        <c:axId val="563963712"/>
      </c:scatterChart>
      <c:valAx>
        <c:axId val="5639637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510792"/>
        <c:crossesAt val="0"/>
        <c:crossBetween val="midCat"/>
      </c:valAx>
      <c:valAx>
        <c:axId val="56451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6371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SOURCE1!$B$3:$B$3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SOURCE1!$F$4:$F$9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SOURCE1!$B$4:$B$9</c:f>
              <c:numCache>
                <c:formatCode>General</c:formatCode>
                <c:ptCount val="6"/>
                <c:pt idx="0">
                  <c:v>1.645E-3</c:v>
                </c:pt>
                <c:pt idx="1">
                  <c:v>1.653E-3</c:v>
                </c:pt>
                <c:pt idx="2">
                  <c:v>1.652E-3</c:v>
                </c:pt>
                <c:pt idx="3">
                  <c:v>1.6620000000000001E-3</c:v>
                </c:pt>
                <c:pt idx="4">
                  <c:v>1.67E-3</c:v>
                </c:pt>
                <c:pt idx="5">
                  <c:v>1.6770000000000001E-3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1-4BA0-AA4C-9A41A4C46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12432"/>
        <c:axId val="564512104"/>
      </c:scatterChart>
      <c:valAx>
        <c:axId val="564512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512432"/>
        <c:crossesAt val="0"/>
        <c:crossBetween val="midCat"/>
      </c:valAx>
      <c:valAx>
        <c:axId val="5645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5121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SOURCE1!$D$3:$D$3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SOURCE1!$F$4:$F$9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SOURCE1!$D$4:$D$9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0-4F74-A185-E33A145D4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14728"/>
        <c:axId val="564514400"/>
      </c:scatterChart>
      <c:valAx>
        <c:axId val="564514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514728"/>
        <c:crossesAt val="0"/>
        <c:crossBetween val="midCat"/>
      </c:valAx>
      <c:valAx>
        <c:axId val="56451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51440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SOURCE1!$N$3:$N$3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7E002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17763921531260018"/>
                  <c:y val="-9.6201272588780085E-2"/>
                </c:manualLayout>
              </c:layout>
              <c:numFmt formatCode="General" sourceLinked="0"/>
            </c:trendlineLbl>
          </c:trendline>
          <c:xVal>
            <c:numRef>
              <c:f>SOURCE1!$F$4:$F$9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SOURCE1!$Q$4:$Q$10</c:f>
              <c:numCache>
                <c:formatCode>General</c:formatCode>
                <c:ptCount val="7"/>
                <c:pt idx="0">
                  <c:v>1.7858E-7</c:v>
                </c:pt>
                <c:pt idx="1">
                  <c:v>4.7442999999999999E-7</c:v>
                </c:pt>
                <c:pt idx="2">
                  <c:v>5.9019000000000002E-7</c:v>
                </c:pt>
                <c:pt idx="3">
                  <c:v>7.6927000000000001E-7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7-4067-953B-F84AB579B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17352"/>
        <c:axId val="564517024"/>
      </c:scatterChart>
      <c:valAx>
        <c:axId val="564517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517352"/>
        <c:crossesAt val="0"/>
        <c:crossBetween val="midCat"/>
      </c:valAx>
      <c:valAx>
        <c:axId val="56451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51702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SOURCE1!$F$3:$F$3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SOURCE1!$F$4:$F$9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SOURCE1!$O$4:$O$9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1-4C11-B2D4-DD16CDF96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88720"/>
        <c:axId val="563988392"/>
      </c:scatterChart>
      <c:valAx>
        <c:axId val="5639883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88720"/>
        <c:crossesAt val="0"/>
        <c:crossBetween val="midCat"/>
      </c:valAx>
      <c:valAx>
        <c:axId val="5639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8839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'Target+Source1+Source2'!$N$3:$N$3</c:f>
              <c:strCache>
                <c:ptCount val="1"/>
                <c:pt idx="0">
                  <c:v>Load*Hamming: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'Target+Source1+Source2'!$N$4:$N$9</c:f>
              <c:numCache>
                <c:formatCode>General</c:formatCode>
                <c:ptCount val="6"/>
                <c:pt idx="0">
                  <c:v>48384</c:v>
                </c:pt>
                <c:pt idx="1">
                  <c:v>219648</c:v>
                </c:pt>
                <c:pt idx="2">
                  <c:v>221184</c:v>
                </c:pt>
                <c:pt idx="3">
                  <c:v>451584</c:v>
                </c:pt>
                <c:pt idx="4">
                  <c:v>795648</c:v>
                </c:pt>
                <c:pt idx="5">
                  <c:v>1344000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A-4E66-B7E0-3DE59AA5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37000"/>
        <c:axId val="202172320"/>
      </c:scatterChart>
      <c:valAx>
        <c:axId val="2021723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203337000"/>
        <c:crossesAt val="0"/>
        <c:crossBetween val="midCat"/>
      </c:valAx>
      <c:valAx>
        <c:axId val="20333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20217232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SOURCE2!$N$3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8744494208431107E-3"/>
                  <c:y val="4.8477400220726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D2-4033-96A4-13E534F17C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SOURCE1!$Q$4:$Q$9</c:f>
              <c:numCache>
                <c:formatCode>General</c:formatCode>
                <c:ptCount val="6"/>
                <c:pt idx="0">
                  <c:v>1.7858E-7</c:v>
                </c:pt>
                <c:pt idx="1">
                  <c:v>4.7442999999999999E-7</c:v>
                </c:pt>
                <c:pt idx="2">
                  <c:v>5.9019000000000002E-7</c:v>
                </c:pt>
                <c:pt idx="3">
                  <c:v>7.6927000000000001E-7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D2-4033-96A4-13E534F17CF3}"/>
            </c:ext>
          </c:extLst>
        </c:ser>
        <c:ser>
          <c:idx val="3"/>
          <c:order val="1"/>
          <c:tx>
            <c:strRef>
              <c:f>SOURCE2!$O$3</c:f>
              <c:strCache>
                <c:ptCount val="1"/>
                <c:pt idx="0">
                  <c:v>Power Read Register File 1: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SOURCE1!$R$4:$R$9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D2-4033-96A4-13E534F17CF3}"/>
            </c:ext>
          </c:extLst>
        </c:ser>
        <c:ser>
          <c:idx val="0"/>
          <c:order val="2"/>
          <c:tx>
            <c:strRef>
              <c:f>SOURCE1!$L$3</c:f>
              <c:strCache>
                <c:ptCount val="1"/>
                <c:pt idx="0">
                  <c:v>Power Write Register File 0: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SOURCE1!$F$4:$F$9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SOURCE1!$P$4:$P$9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D2-4033-96A4-13E534F17CF3}"/>
            </c:ext>
          </c:extLst>
        </c:ser>
        <c:ser>
          <c:idx val="1"/>
          <c:order val="3"/>
          <c:tx>
            <c:strRef>
              <c:f>SOURCE2!$M$3</c:f>
              <c:strCache>
                <c:ptCount val="1"/>
                <c:pt idx="0">
                  <c:v>Power Write Register File 1: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SOURCE1!$O$4:$O$9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D2-4033-96A4-13E534F17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63560"/>
        <c:axId val="473265200"/>
      </c:scatterChart>
      <c:valAx>
        <c:axId val="47326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Hamming-Distanz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5200"/>
        <c:crosses val="autoZero"/>
        <c:crossBetween val="midCat"/>
      </c:valAx>
      <c:valAx>
        <c:axId val="4732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Schaltleistung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SOURCE2!$C$3:$C$3</c:f>
              <c:strCache>
                <c:ptCount val="1"/>
                <c:pt idx="0">
                  <c:v>Switching power Summe: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SOURCE2!$C$4:$C$9</c:f>
              <c:numCache>
                <c:formatCode>General</c:formatCode>
                <c:ptCount val="6"/>
                <c:pt idx="0">
                  <c:v>1.7887000000000001E-7</c:v>
                </c:pt>
                <c:pt idx="1">
                  <c:v>4.7413999999999998E-7</c:v>
                </c:pt>
                <c:pt idx="2">
                  <c:v>5.9019000000000002E-7</c:v>
                </c:pt>
                <c:pt idx="3">
                  <c:v>7.6898000000000005E-7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2-4A2B-88BD-8E32EE5EC589}"/>
            </c:ext>
          </c:extLst>
        </c:ser>
        <c:ser>
          <c:idx val="1"/>
          <c:order val="1"/>
          <c:tx>
            <c:strRef>
              <c:f>SOURCE2!$D$3:$D$3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SOURCE2!$D$4:$D$9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22-4A2B-88BD-8E32EE5EC589}"/>
            </c:ext>
          </c:extLst>
        </c:ser>
        <c:ser>
          <c:idx val="2"/>
          <c:order val="2"/>
          <c:tx>
            <c:strRef>
              <c:f>SOURCE2!$E$3:$E$3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SOURCE2!$E$4:$E$9</c:f>
              <c:numCache>
                <c:formatCode>General</c:formatCode>
                <c:ptCount val="6"/>
                <c:pt idx="0">
                  <c:v>1.7887000000000001E-7</c:v>
                </c:pt>
                <c:pt idx="1">
                  <c:v>4.7413999999999998E-7</c:v>
                </c:pt>
                <c:pt idx="2">
                  <c:v>5.9019000000000002E-7</c:v>
                </c:pt>
                <c:pt idx="3">
                  <c:v>7.6898000000000005E-7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22-4A2B-88BD-8E32EE5EC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91672"/>
        <c:axId val="563991344"/>
      </c:scatterChart>
      <c:valAx>
        <c:axId val="5639913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91672"/>
        <c:crossesAt val="0"/>
        <c:crossBetween val="midCat"/>
      </c:valAx>
      <c:valAx>
        <c:axId val="5639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9134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SOURCE2!$B$3:$B$3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SOURCE2!$K$4:$K$9</c:f>
              <c:numCache>
                <c:formatCode>General</c:formatCode>
                <c:ptCount val="6"/>
                <c:pt idx="0">
                  <c:v>8712</c:v>
                </c:pt>
                <c:pt idx="1">
                  <c:v>43560</c:v>
                </c:pt>
                <c:pt idx="2">
                  <c:v>52272</c:v>
                </c:pt>
                <c:pt idx="3">
                  <c:v>104544</c:v>
                </c:pt>
                <c:pt idx="4">
                  <c:v>174240</c:v>
                </c:pt>
                <c:pt idx="5">
                  <c:v>283140</c:v>
                </c:pt>
              </c:numCache>
            </c:numRef>
          </c:xVal>
          <c:yVal>
            <c:numRef>
              <c:f>SOURCE2!$B$4:$B$9</c:f>
              <c:numCache>
                <c:formatCode>General</c:formatCode>
                <c:ptCount val="6"/>
                <c:pt idx="0">
                  <c:v>1.6559999999999999E-3</c:v>
                </c:pt>
                <c:pt idx="1">
                  <c:v>1.6969999999999999E-3</c:v>
                </c:pt>
                <c:pt idx="2">
                  <c:v>1.7030000000000001E-3</c:v>
                </c:pt>
                <c:pt idx="3">
                  <c:v>1.737E-3</c:v>
                </c:pt>
                <c:pt idx="4">
                  <c:v>1.7619999999999999E-3</c:v>
                </c:pt>
                <c:pt idx="5">
                  <c:v>1.784E-3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9-4930-AF41-3BE2BB47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93640"/>
        <c:axId val="563993312"/>
      </c:scatterChart>
      <c:valAx>
        <c:axId val="5639933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93640"/>
        <c:crossesAt val="0"/>
        <c:crossBetween val="midCat"/>
      </c:valAx>
      <c:valAx>
        <c:axId val="56399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9331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SOURCE2!$D$3:$D$3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SOURCE2!$D$4:$D$9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6-48E8-A5EE-53EF5C99B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15056"/>
        <c:axId val="563995608"/>
      </c:scatterChart>
      <c:valAx>
        <c:axId val="563995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515056"/>
        <c:crossesAt val="0"/>
        <c:crossBetween val="midCat"/>
      </c:valAx>
      <c:valAx>
        <c:axId val="5645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956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SOURCE2!$N$3:$N$3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SOURCE2!$N$4:$N$9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D-4596-BBD1-86F9B3508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60424"/>
        <c:axId val="565260096"/>
      </c:scatterChart>
      <c:valAx>
        <c:axId val="5652600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260424"/>
        <c:crossesAt val="0"/>
        <c:crossBetween val="midCat"/>
      </c:valAx>
      <c:valAx>
        <c:axId val="56526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26009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SOURCE2!$O$3:$O$3</c:f>
              <c:strCache>
                <c:ptCount val="1"/>
                <c:pt idx="0">
                  <c:v>Power Read Register File 1: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83CAFF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5212403188419913"/>
                  <c:y val="-6.5206710122072103E-2"/>
                </c:manualLayout>
              </c:layout>
              <c:numFmt formatCode="General" sourceLinked="0"/>
            </c:trendlineLbl>
          </c:trendline>
          <c:xVal>
            <c:numRef>
              <c:f>SOURCE2!$K$4:$K$9</c:f>
              <c:numCache>
                <c:formatCode>General</c:formatCode>
                <c:ptCount val="6"/>
                <c:pt idx="0">
                  <c:v>8712</c:v>
                </c:pt>
                <c:pt idx="1">
                  <c:v>43560</c:v>
                </c:pt>
                <c:pt idx="2">
                  <c:v>52272</c:v>
                </c:pt>
                <c:pt idx="3">
                  <c:v>104544</c:v>
                </c:pt>
                <c:pt idx="4">
                  <c:v>174240</c:v>
                </c:pt>
                <c:pt idx="5">
                  <c:v>283140</c:v>
                </c:pt>
              </c:numCache>
            </c:numRef>
          </c:xVal>
          <c:yVal>
            <c:numRef>
              <c:f>SOURCE2!$O$4:$O$9</c:f>
              <c:numCache>
                <c:formatCode>General</c:formatCode>
                <c:ptCount val="6"/>
                <c:pt idx="0">
                  <c:v>1.7887000000000001E-7</c:v>
                </c:pt>
                <c:pt idx="1">
                  <c:v>4.7413999999999998E-7</c:v>
                </c:pt>
                <c:pt idx="2">
                  <c:v>5.9019000000000002E-7</c:v>
                </c:pt>
                <c:pt idx="3">
                  <c:v>7.6898000000000005E-7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3-488B-BB29-D24AFE00B1CE}"/>
            </c:ext>
          </c:extLst>
        </c:ser>
        <c:ser>
          <c:idx val="1"/>
          <c:order val="1"/>
          <c:tx>
            <c:strRef>
              <c:f>SOURCE2!$N$3:$N$3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SOURCE2!$K$4:$K$9</c:f>
              <c:numCache>
                <c:formatCode>General</c:formatCode>
                <c:ptCount val="6"/>
                <c:pt idx="0">
                  <c:v>8712</c:v>
                </c:pt>
                <c:pt idx="1">
                  <c:v>43560</c:v>
                </c:pt>
                <c:pt idx="2">
                  <c:v>52272</c:v>
                </c:pt>
                <c:pt idx="3">
                  <c:v>104544</c:v>
                </c:pt>
                <c:pt idx="4">
                  <c:v>174240</c:v>
                </c:pt>
                <c:pt idx="5">
                  <c:v>283140</c:v>
                </c:pt>
              </c:numCache>
            </c:numRef>
          </c:xVal>
          <c:yVal>
            <c:numRef>
              <c:f>SOURCE2!$N$4:$N$9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3-488B-BB29-D24AFE00B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63376"/>
        <c:axId val="565263048"/>
      </c:scatterChart>
      <c:valAx>
        <c:axId val="5652630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263376"/>
        <c:crossesAt val="0"/>
        <c:crossBetween val="midCat"/>
      </c:valAx>
      <c:valAx>
        <c:axId val="56526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26304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SOURCE2!$N$3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SOURCE2!$N$4:$N$9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4D-4E81-A68F-9E8C951DFF98}"/>
            </c:ext>
          </c:extLst>
        </c:ser>
        <c:ser>
          <c:idx val="3"/>
          <c:order val="1"/>
          <c:tx>
            <c:strRef>
              <c:f>SOURCE2!$O$3</c:f>
              <c:strCache>
                <c:ptCount val="1"/>
                <c:pt idx="0">
                  <c:v>Power Read Register File 1: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1681721837181196E-3"/>
                  <c:y val="3.4636574798944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4D-4E81-A68F-9E8C951DFF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SOURCE2!$O$4:$O$9</c:f>
              <c:numCache>
                <c:formatCode>General</c:formatCode>
                <c:ptCount val="6"/>
                <c:pt idx="0">
                  <c:v>1.7887000000000001E-7</c:v>
                </c:pt>
                <c:pt idx="1">
                  <c:v>4.7413999999999998E-7</c:v>
                </c:pt>
                <c:pt idx="2">
                  <c:v>5.9019000000000002E-7</c:v>
                </c:pt>
                <c:pt idx="3">
                  <c:v>7.6898000000000005E-7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4D-4E81-A68F-9E8C951DFF98}"/>
            </c:ext>
          </c:extLst>
        </c:ser>
        <c:ser>
          <c:idx val="0"/>
          <c:order val="2"/>
          <c:tx>
            <c:strRef>
              <c:f>SOURCE2!$L$3</c:f>
              <c:strCache>
                <c:ptCount val="1"/>
                <c:pt idx="0">
                  <c:v>Power Write Register File 0: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SOURCE2!$L$4:$L$9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4D-4E81-A68F-9E8C951DFF98}"/>
            </c:ext>
          </c:extLst>
        </c:ser>
        <c:ser>
          <c:idx val="1"/>
          <c:order val="3"/>
          <c:tx>
            <c:strRef>
              <c:f>SOURCE2!$M$3</c:f>
              <c:strCache>
                <c:ptCount val="1"/>
                <c:pt idx="0">
                  <c:v>Power Write Register File 1: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SOURCE2!$M$4:$M$9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D-4E81-A68F-9E8C951DFF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3263560"/>
        <c:axId val="473265200"/>
      </c:scatterChart>
      <c:valAx>
        <c:axId val="47326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Hamming-Distanz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5200"/>
        <c:crosses val="autoZero"/>
        <c:crossBetween val="midCat"/>
      </c:valAx>
      <c:valAx>
        <c:axId val="4732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Schaltleistung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'Target+Source1'!$C$3:$C$3</c:f>
              <c:strCache>
                <c:ptCount val="1"/>
                <c:pt idx="0">
                  <c:v>Switching power Summe: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'Target+Source1'!$F$4:$F$9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'Target+Source1'!$C$4:$C$9</c:f>
              <c:numCache>
                <c:formatCode>General</c:formatCode>
                <c:ptCount val="6"/>
                <c:pt idx="0">
                  <c:v>5.0661000000000001E-7</c:v>
                </c:pt>
                <c:pt idx="1">
                  <c:v>1.09209E-6</c:v>
                </c:pt>
                <c:pt idx="2">
                  <c:v>1.0871999999999999E-6</c:v>
                </c:pt>
                <c:pt idx="3">
                  <c:v>1.4628E-6</c:v>
                </c:pt>
                <c:pt idx="4">
                  <c:v>1.96941E-6</c:v>
                </c:pt>
                <c:pt idx="5">
                  <c:v>2.6859E-6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9-438E-A888-66C7EC09A974}"/>
            </c:ext>
          </c:extLst>
        </c:ser>
        <c:ser>
          <c:idx val="1"/>
          <c:order val="1"/>
          <c:tx>
            <c:strRef>
              <c:f>'Target+Source1'!$D$3:$D$3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'Target+Source1'!$F$4:$F$9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'Target+Source1'!$D$4:$D$9</c:f>
              <c:numCache>
                <c:formatCode>General</c:formatCode>
                <c:ptCount val="6"/>
                <c:pt idx="0">
                  <c:v>3.2803000000000001E-7</c:v>
                </c:pt>
                <c:pt idx="1">
                  <c:v>5.0190000000000001E-7</c:v>
                </c:pt>
                <c:pt idx="2">
                  <c:v>6.1277E-7</c:v>
                </c:pt>
                <c:pt idx="3">
                  <c:v>6.9352999999999999E-7</c:v>
                </c:pt>
                <c:pt idx="4">
                  <c:v>1.02156E-6</c:v>
                </c:pt>
                <c:pt idx="5">
                  <c:v>1.4427E-6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9-438E-A888-66C7EC09A974}"/>
            </c:ext>
          </c:extLst>
        </c:ser>
        <c:ser>
          <c:idx val="2"/>
          <c:order val="2"/>
          <c:tx>
            <c:strRef>
              <c:f>'Target+Source1'!$E$3:$E$3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triangle"/>
            <c:size val="7"/>
          </c:marker>
          <c:xVal>
            <c:numRef>
              <c:f>'Target+Source1'!$F$4:$F$9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'Target+Source1'!$E$4:$E$9</c:f>
              <c:numCache>
                <c:formatCode>General</c:formatCode>
                <c:ptCount val="6"/>
                <c:pt idx="0">
                  <c:v>1.7858E-7</c:v>
                </c:pt>
                <c:pt idx="1">
                  <c:v>5.9019000000000002E-7</c:v>
                </c:pt>
                <c:pt idx="2">
                  <c:v>4.7442999999999999E-7</c:v>
                </c:pt>
                <c:pt idx="3">
                  <c:v>7.6927000000000001E-7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9-438E-A888-66C7EC09A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66000"/>
        <c:axId val="565265672"/>
      </c:scatterChart>
      <c:valAx>
        <c:axId val="5652656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266000"/>
        <c:crossesAt val="0"/>
        <c:crossBetween val="midCat"/>
      </c:valAx>
      <c:valAx>
        <c:axId val="56526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26567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power: </c:v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6"/>
              <c:pt idx="0">
                <c:v>33</c:v>
              </c:pt>
              <c:pt idx="1">
                <c:v>66</c:v>
              </c:pt>
              <c:pt idx="2">
                <c:v>66</c:v>
              </c:pt>
              <c:pt idx="3">
                <c:v>99</c:v>
              </c:pt>
              <c:pt idx="4">
                <c:v>132</c:v>
              </c:pt>
              <c:pt idx="5">
                <c:v>165</c:v>
              </c:pt>
            </c:numLit>
          </c:xVal>
          <c:yVal>
            <c:numLit>
              <c:formatCode>General</c:formatCode>
              <c:ptCount val="6"/>
              <c:pt idx="0">
                <c:v>1.4339999999999999E-3</c:v>
              </c:pt>
              <c:pt idx="1">
                <c:v>1.4809999999999999E-3</c:v>
              </c:pt>
              <c:pt idx="2">
                <c:v>1.4829999999999999E-3</c:v>
              </c:pt>
              <c:pt idx="3">
                <c:v>1.518E-3</c:v>
              </c:pt>
              <c:pt idx="4">
                <c:v>1.5449999999999999E-3</c:v>
              </c:pt>
              <c:pt idx="5">
                <c:v>1.5679999999999999E-3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ABC-446E-AEC1-B7CF31AB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24808"/>
        <c:axId val="565324480"/>
      </c:scatterChart>
      <c:valAx>
        <c:axId val="565324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24808"/>
        <c:crossesAt val="0"/>
        <c:crossBetween val="midCat"/>
      </c:valAx>
      <c:valAx>
        <c:axId val="56532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2448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'Target+Source1'!$E$3:$E$3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'Target+Source1'!$F$4:$F$9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'Target+Source1'!$N$4:$N$9</c:f>
              <c:numCache>
                <c:formatCode>General</c:formatCode>
                <c:ptCount val="6"/>
                <c:pt idx="0">
                  <c:v>1.7858E-7</c:v>
                </c:pt>
                <c:pt idx="1">
                  <c:v>5.9019000000000002E-7</c:v>
                </c:pt>
                <c:pt idx="2">
                  <c:v>4.7442999999999999E-7</c:v>
                </c:pt>
                <c:pt idx="3">
                  <c:v>7.6927000000000001E-7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2-40D1-A579-FD97CB097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27104"/>
        <c:axId val="565326776"/>
      </c:scatterChart>
      <c:valAx>
        <c:axId val="5653267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27104"/>
        <c:crossesAt val="0"/>
        <c:crossBetween val="midCat"/>
      </c:valAx>
      <c:valAx>
        <c:axId val="5653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2677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Genetic_test1!$F$3:$F$3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Genetic_test1!$K$4:$K$9</c:f>
              <c:numCache>
                <c:formatCode>General</c:formatCode>
                <c:ptCount val="6"/>
                <c:pt idx="0">
                  <c:v>16170</c:v>
                </c:pt>
                <c:pt idx="1">
                  <c:v>16170</c:v>
                </c:pt>
                <c:pt idx="2">
                  <c:v>16170</c:v>
                </c:pt>
                <c:pt idx="3">
                  <c:v>25168</c:v>
                </c:pt>
              </c:numCache>
            </c:numRef>
          </c:xVal>
          <c:yVal>
            <c:numRef>
              <c:f>Genetic_test1!$O$4:$O$9</c:f>
              <c:numCache>
                <c:formatCode>General</c:formatCode>
                <c:ptCount val="6"/>
                <c:pt idx="0">
                  <c:v>5.3705999999999997E-7</c:v>
                </c:pt>
                <c:pt idx="1">
                  <c:v>5.3705999999999997E-7</c:v>
                </c:pt>
                <c:pt idx="2">
                  <c:v>5.3705999999999997E-7</c:v>
                </c:pt>
                <c:pt idx="3">
                  <c:v>8.8747999999999995E-7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5-4ED7-B81A-F7F081D67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83528"/>
        <c:axId val="558983200"/>
      </c:scatterChart>
      <c:valAx>
        <c:axId val="5589832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8983528"/>
        <c:crossesAt val="0"/>
        <c:crossBetween val="midCat"/>
      </c:valAx>
      <c:valAx>
        <c:axId val="55898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898320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'Target+Source1'!$F$3:$F$3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'Target+Source1'!$F$4:$F$9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'Target+Source1'!$O$4:$O$9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4-4A03-BC84-98AAB5AE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29728"/>
        <c:axId val="565329400"/>
      </c:scatterChart>
      <c:valAx>
        <c:axId val="565329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29728"/>
        <c:crossesAt val="0"/>
        <c:crossBetween val="midCat"/>
      </c:valAx>
      <c:valAx>
        <c:axId val="5653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2940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'Target+Source2'!$D$3:$D$3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'Target+Source1'!$F$4:$F$9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'Target+Source1'!$D$4:$D$9</c:f>
              <c:numCache>
                <c:formatCode>General</c:formatCode>
                <c:ptCount val="6"/>
                <c:pt idx="0">
                  <c:v>3.2803000000000001E-7</c:v>
                </c:pt>
                <c:pt idx="1">
                  <c:v>5.0190000000000001E-7</c:v>
                </c:pt>
                <c:pt idx="2">
                  <c:v>6.1277E-7</c:v>
                </c:pt>
                <c:pt idx="3">
                  <c:v>6.9352999999999999E-7</c:v>
                </c:pt>
                <c:pt idx="4">
                  <c:v>1.02156E-6</c:v>
                </c:pt>
                <c:pt idx="5">
                  <c:v>1.4427E-6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1-4C7B-BF20-BB19573C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32024"/>
        <c:axId val="565331696"/>
      </c:scatterChart>
      <c:valAx>
        <c:axId val="5653316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32024"/>
        <c:crossesAt val="0"/>
        <c:crossBetween val="midCat"/>
      </c:valAx>
      <c:valAx>
        <c:axId val="56533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3169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'Target+Source2'!$C$3:$C$3</c:f>
              <c:strCache>
                <c:ptCount val="1"/>
                <c:pt idx="0">
                  <c:v>Switching power Summe: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'Target+Source2'!$F$4:$F$9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'Target+Source2'!$C$4:$C$9</c:f>
              <c:numCache>
                <c:formatCode>General</c:formatCode>
                <c:ptCount val="6"/>
                <c:pt idx="0">
                  <c:v>5.0689999999999997E-7</c:v>
                </c:pt>
                <c:pt idx="1">
                  <c:v>1.08691E-6</c:v>
                </c:pt>
                <c:pt idx="2">
                  <c:v>1.09209E-6</c:v>
                </c:pt>
                <c:pt idx="3">
                  <c:v>1.46251E-6</c:v>
                </c:pt>
                <c:pt idx="4">
                  <c:v>1.96941E-6</c:v>
                </c:pt>
                <c:pt idx="5">
                  <c:v>2.6859E-6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E-40E5-9EF9-A5D70117CCDA}"/>
            </c:ext>
          </c:extLst>
        </c:ser>
        <c:ser>
          <c:idx val="1"/>
          <c:order val="1"/>
          <c:tx>
            <c:strRef>
              <c:f>'Target+Source2'!$D$3:$D$3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'Target+Source2'!$F$4:$F$9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'Target+Source2'!$D$4:$D$9</c:f>
              <c:numCache>
                <c:formatCode>General</c:formatCode>
                <c:ptCount val="6"/>
                <c:pt idx="0">
                  <c:v>3.2803000000000001E-7</c:v>
                </c:pt>
                <c:pt idx="1">
                  <c:v>6.1277E-7</c:v>
                </c:pt>
                <c:pt idx="2">
                  <c:v>5.0190000000000001E-7</c:v>
                </c:pt>
                <c:pt idx="3">
                  <c:v>6.9352999999999999E-7</c:v>
                </c:pt>
                <c:pt idx="4">
                  <c:v>1.02156E-6</c:v>
                </c:pt>
                <c:pt idx="5">
                  <c:v>1.4427E-6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E-40E5-9EF9-A5D70117CCDA}"/>
            </c:ext>
          </c:extLst>
        </c:ser>
        <c:ser>
          <c:idx val="2"/>
          <c:order val="2"/>
          <c:tx>
            <c:strRef>
              <c:f>'Target+Source2'!$E$3:$E$3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'Target+Source2'!$F$4:$F$9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'Target+Source2'!$E$4:$E$9</c:f>
              <c:numCache>
                <c:formatCode>General</c:formatCode>
                <c:ptCount val="6"/>
                <c:pt idx="0">
                  <c:v>1.7887000000000001E-7</c:v>
                </c:pt>
                <c:pt idx="1">
                  <c:v>4.7413999999999998E-7</c:v>
                </c:pt>
                <c:pt idx="2">
                  <c:v>5.9019000000000002E-7</c:v>
                </c:pt>
                <c:pt idx="3">
                  <c:v>7.6898000000000005E-7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6E-40E5-9EF9-A5D70117C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34976"/>
        <c:axId val="565334648"/>
      </c:scatterChart>
      <c:valAx>
        <c:axId val="5653346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34976"/>
        <c:crossesAt val="0"/>
        <c:crossBetween val="midCat"/>
      </c:valAx>
      <c:valAx>
        <c:axId val="5653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3464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'Target+Source2'!$B$3:$B$3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'Target+Source2'!$F$4:$F$9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'Target+Source2'!$B$4:$B$9</c:f>
              <c:numCache>
                <c:formatCode>General</c:formatCode>
                <c:ptCount val="6"/>
                <c:pt idx="0">
                  <c:v>1.817E-3</c:v>
                </c:pt>
                <c:pt idx="1">
                  <c:v>1.8680000000000001E-3</c:v>
                </c:pt>
                <c:pt idx="2">
                  <c:v>1.877E-3</c:v>
                </c:pt>
                <c:pt idx="3">
                  <c:v>1.9189999999999999E-3</c:v>
                </c:pt>
                <c:pt idx="4">
                  <c:v>1.9530000000000001E-3</c:v>
                </c:pt>
                <c:pt idx="5">
                  <c:v>1.983E-3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6-4D71-AB66-4D345D911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36616"/>
        <c:axId val="565336288"/>
      </c:scatterChart>
      <c:valAx>
        <c:axId val="5653362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36616"/>
        <c:crossesAt val="0"/>
        <c:crossBetween val="midCat"/>
      </c:valAx>
      <c:valAx>
        <c:axId val="56533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3628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'Target+Source2'!$D$3:$D$3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'Target+Source2'!$F$4:$F$9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'Target+Source2'!$D$4:$D$9</c:f>
              <c:numCache>
                <c:formatCode>General</c:formatCode>
                <c:ptCount val="6"/>
                <c:pt idx="0">
                  <c:v>3.2803000000000001E-7</c:v>
                </c:pt>
                <c:pt idx="1">
                  <c:v>6.1277E-7</c:v>
                </c:pt>
                <c:pt idx="2">
                  <c:v>5.0190000000000001E-7</c:v>
                </c:pt>
                <c:pt idx="3">
                  <c:v>6.9352999999999999E-7</c:v>
                </c:pt>
                <c:pt idx="4">
                  <c:v>1.02156E-6</c:v>
                </c:pt>
                <c:pt idx="5">
                  <c:v>1.4427E-6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D-4667-BBAB-52752880D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38912"/>
        <c:axId val="565338584"/>
      </c:scatterChart>
      <c:valAx>
        <c:axId val="5653385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38912"/>
        <c:crossesAt val="0"/>
        <c:crossBetween val="midCat"/>
      </c:valAx>
      <c:valAx>
        <c:axId val="5653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385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'Target+Source2'!$N$3:$N$3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'Target+Source2'!$F$4:$F$9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'Target+Source2'!$N$4:$N$9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7-4DAF-A9EC-9BB62724F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44000"/>
        <c:axId val="565543672"/>
      </c:scatterChart>
      <c:valAx>
        <c:axId val="5655436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44000"/>
        <c:crossesAt val="0"/>
        <c:crossBetween val="midCat"/>
      </c:valAx>
      <c:valAx>
        <c:axId val="5655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4367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'Target+Source2'!$F$3:$F$3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'Target+Source2'!$F$4:$F$9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'Target+Source2'!$O$4:$O$9</c:f>
              <c:numCache>
                <c:formatCode>General</c:formatCode>
                <c:ptCount val="6"/>
                <c:pt idx="0">
                  <c:v>1.7887000000000001E-7</c:v>
                </c:pt>
                <c:pt idx="1">
                  <c:v>4.7413999999999998E-7</c:v>
                </c:pt>
                <c:pt idx="2">
                  <c:v>5.9019000000000002E-7</c:v>
                </c:pt>
                <c:pt idx="3">
                  <c:v>7.6898000000000005E-7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2-499A-A0BA-9AAA97F7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46296"/>
        <c:axId val="565545968"/>
      </c:scatterChart>
      <c:valAx>
        <c:axId val="565545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46296"/>
        <c:crossesAt val="0"/>
        <c:crossBetween val="midCat"/>
      </c:valAx>
      <c:valAx>
        <c:axId val="56554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459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'Source1+Source2'!$C$3:$C$3</c:f>
              <c:strCache>
                <c:ptCount val="1"/>
                <c:pt idx="0">
                  <c:v>Switching power Summe: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'Source1+Source2'!$F$4:$F$9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320</c:v>
                </c:pt>
              </c:numCache>
            </c:numRef>
          </c:xVal>
          <c:yVal>
            <c:numRef>
              <c:f>'Source1+Source2'!$C$4:$C$9</c:f>
              <c:numCache>
                <c:formatCode>General</c:formatCode>
                <c:ptCount val="6"/>
                <c:pt idx="0">
                  <c:v>3.1780099999999997E-7</c:v>
                </c:pt>
                <c:pt idx="1">
                  <c:v>8.4271099999999998E-7</c:v>
                </c:pt>
                <c:pt idx="2">
                  <c:v>1.0495700000000001E-6</c:v>
                </c:pt>
                <c:pt idx="3">
                  <c:v>1.3676109999999999E-6</c:v>
                </c:pt>
                <c:pt idx="4">
                  <c:v>1.6854119999999999E-6</c:v>
                </c:pt>
                <c:pt idx="5">
                  <c:v>2.2100820000000002E-6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C-439D-B9C4-B97CAC037E98}"/>
            </c:ext>
          </c:extLst>
        </c:ser>
        <c:ser>
          <c:idx val="1"/>
          <c:order val="1"/>
          <c:tx>
            <c:strRef>
              <c:f>'Source1+Source2'!$D$3:$D$3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'Source1+Source2'!$F$4:$F$9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320</c:v>
                </c:pt>
              </c:numCache>
            </c:numRef>
          </c:xVal>
          <c:yVal>
            <c:numRef>
              <c:f>'Source1+Source2'!$D$4:$D$9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C-439D-B9C4-B97CAC037E98}"/>
            </c:ext>
          </c:extLst>
        </c:ser>
        <c:ser>
          <c:idx val="2"/>
          <c:order val="2"/>
          <c:tx>
            <c:strRef>
              <c:f>'Source1+Source2'!$E$3:$E$3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'Source1+Source2'!$F$4:$F$9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320</c:v>
                </c:pt>
              </c:numCache>
            </c:numRef>
          </c:xVal>
          <c:yVal>
            <c:numRef>
              <c:f>'Source1+Source2'!$E$4:$E$9</c:f>
              <c:numCache>
                <c:formatCode>General</c:formatCode>
                <c:ptCount val="6"/>
                <c:pt idx="0">
                  <c:v>3.1780099999999997E-7</c:v>
                </c:pt>
                <c:pt idx="1">
                  <c:v>8.4271099999999998E-7</c:v>
                </c:pt>
                <c:pt idx="2">
                  <c:v>1.0495700000000001E-6</c:v>
                </c:pt>
                <c:pt idx="3">
                  <c:v>1.3676109999999999E-6</c:v>
                </c:pt>
                <c:pt idx="4">
                  <c:v>1.6854119999999999E-6</c:v>
                </c:pt>
                <c:pt idx="5">
                  <c:v>2.2100820000000002E-6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8C-439D-B9C4-B97CAC03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49576"/>
        <c:axId val="565549248"/>
      </c:scatterChart>
      <c:valAx>
        <c:axId val="5655492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49576"/>
        <c:crossesAt val="0"/>
        <c:crossBetween val="midCat"/>
      </c:valAx>
      <c:valAx>
        <c:axId val="56554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4924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'Source1+Source2'!$B$3:$B$3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'Source1+Source2'!$F$4:$F$9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320</c:v>
                </c:pt>
              </c:numCache>
            </c:numRef>
          </c:xVal>
          <c:yVal>
            <c:numRef>
              <c:f>'Source1+Source2'!$B$4:$B$9</c:f>
              <c:numCache>
                <c:formatCode>General</c:formatCode>
                <c:ptCount val="6"/>
                <c:pt idx="0">
                  <c:v>1.848E-3</c:v>
                </c:pt>
                <c:pt idx="1">
                  <c:v>1.892E-3</c:v>
                </c:pt>
                <c:pt idx="2">
                  <c:v>1.905E-3</c:v>
                </c:pt>
                <c:pt idx="3">
                  <c:v>1.9480000000000001E-3</c:v>
                </c:pt>
                <c:pt idx="4">
                  <c:v>1.9759999999999999E-3</c:v>
                </c:pt>
                <c:pt idx="5">
                  <c:v>2.003E-3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8-4936-92F5-8440F68A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83976"/>
        <c:axId val="565332680"/>
      </c:scatterChart>
      <c:valAx>
        <c:axId val="5653326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83976"/>
        <c:crossesAt val="0"/>
        <c:crossBetween val="midCat"/>
      </c:valAx>
      <c:valAx>
        <c:axId val="56558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3268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'Source1+Source2'!$D$3:$D$3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'Source1+Source2'!$F$4:$F$9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320</c:v>
                </c:pt>
              </c:numCache>
            </c:numRef>
          </c:xVal>
          <c:yVal>
            <c:numRef>
              <c:f>'Source1+Source2'!$D$4:$D$9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A-40BC-ACD8-EC2A965C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86272"/>
        <c:axId val="565585944"/>
      </c:scatterChart>
      <c:valAx>
        <c:axId val="565585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86272"/>
        <c:crossesAt val="0"/>
        <c:crossBetween val="midCat"/>
      </c:valAx>
      <c:valAx>
        <c:axId val="56558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8594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'Target+Source1+Source2'!$C$3:$C$3</c:f>
              <c:strCache>
                <c:ptCount val="1"/>
                <c:pt idx="0">
                  <c:v>Summe Schaltleistung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'Target+Source1+Source2'!$C$4:$C$9</c:f>
              <c:numCache>
                <c:formatCode>General</c:formatCode>
                <c:ptCount val="6"/>
                <c:pt idx="0">
                  <c:v>0.67359099999999994</c:v>
                </c:pt>
                <c:pt idx="1">
                  <c:v>1.5470110000000001</c:v>
                </c:pt>
                <c:pt idx="2">
                  <c:v>1.6852400000000001</c:v>
                </c:pt>
                <c:pt idx="3">
                  <c:v>2.234661</c:v>
                </c:pt>
                <c:pt idx="4">
                  <c:v>2.9082520000000001</c:v>
                </c:pt>
                <c:pt idx="5">
                  <c:v>3.9058419999999998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7-45EF-95B9-8F707BA7D998}"/>
            </c:ext>
          </c:extLst>
        </c:ser>
        <c:ser>
          <c:idx val="1"/>
          <c:order val="1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'Target+Source1+Source2'!$D$4:$D$9</c:f>
              <c:numCache>
                <c:formatCode>General</c:formatCode>
                <c:ptCount val="6"/>
                <c:pt idx="0">
                  <c:v>0.31606000000000001</c:v>
                </c:pt>
                <c:pt idx="1">
                  <c:v>0.59885999999999995</c:v>
                </c:pt>
                <c:pt idx="2">
                  <c:v>0.50453999999999999</c:v>
                </c:pt>
                <c:pt idx="3">
                  <c:v>0.69617000000000007</c:v>
                </c:pt>
                <c:pt idx="4">
                  <c:v>1.01223</c:v>
                </c:pt>
                <c:pt idx="5">
                  <c:v>1.4194600000000002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7-45EF-95B9-8F707BA7D998}"/>
            </c:ext>
          </c:extLst>
        </c:ser>
        <c:ser>
          <c:idx val="2"/>
          <c:order val="2"/>
          <c:tx>
            <c:strRef>
              <c:f>'Target+Source1+Source2'!$E$3:$E$3</c:f>
              <c:strCache>
                <c:ptCount val="1"/>
                <c:pt idx="0">
                  <c:v>Schaltleistung Read Register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'Target+Source1+Source2'!$E$4:$E$9</c:f>
              <c:numCache>
                <c:formatCode>General</c:formatCode>
                <c:ptCount val="6"/>
                <c:pt idx="0">
                  <c:v>0.35753099999999999</c:v>
                </c:pt>
                <c:pt idx="1">
                  <c:v>0.94815099999999997</c:v>
                </c:pt>
                <c:pt idx="2">
                  <c:v>1.1807000000000001</c:v>
                </c:pt>
                <c:pt idx="3">
                  <c:v>1.5384909999999998</c:v>
                </c:pt>
                <c:pt idx="4">
                  <c:v>1.8960219999999999</c:v>
                </c:pt>
                <c:pt idx="5">
                  <c:v>2.4863819999999999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47-45EF-95B9-8F707BA7D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38240"/>
        <c:axId val="557837912"/>
      </c:scatterChart>
      <c:valAx>
        <c:axId val="5578379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7838240"/>
        <c:crossesAt val="0"/>
        <c:crossBetween val="midCat"/>
      </c:valAx>
      <c:valAx>
        <c:axId val="55783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783791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'Source1+Source2'!$N$3:$N$3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'Source1+Source2'!$F$4:$F$9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320</c:v>
                </c:pt>
              </c:numCache>
            </c:numRef>
          </c:xVal>
          <c:yVal>
            <c:numRef>
              <c:f>'Source1+Source2'!$N$4:$N$9</c:f>
              <c:numCache>
                <c:formatCode>General</c:formatCode>
                <c:ptCount val="6"/>
                <c:pt idx="0">
                  <c:v>1.7870400000000001E-7</c:v>
                </c:pt>
                <c:pt idx="1">
                  <c:v>4.7397699999999998E-7</c:v>
                </c:pt>
                <c:pt idx="2">
                  <c:v>5.9050999999999996E-7</c:v>
                </c:pt>
                <c:pt idx="3">
                  <c:v>7.6946700000000004E-7</c:v>
                </c:pt>
                <c:pt idx="4">
                  <c:v>9.4817100000000003E-7</c:v>
                </c:pt>
                <c:pt idx="5">
                  <c:v>1.243191E-6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3-407D-96A2-B33ACBE9A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88896"/>
        <c:axId val="565588568"/>
      </c:scatterChart>
      <c:valAx>
        <c:axId val="5655885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88896"/>
        <c:crossesAt val="0"/>
        <c:crossBetween val="midCat"/>
      </c:valAx>
      <c:valAx>
        <c:axId val="56558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885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'Source1+Source2'!$F$3:$F$3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'Source1+Source2'!$F$4:$F$9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320</c:v>
                </c:pt>
              </c:numCache>
            </c:numRef>
          </c:xVal>
          <c:yVal>
            <c:numRef>
              <c:f>'Source1+Source2'!$O$4:$O$9</c:f>
              <c:numCache>
                <c:formatCode>General</c:formatCode>
                <c:ptCount val="6"/>
                <c:pt idx="0">
                  <c:v>1.3909699999999999E-7</c:v>
                </c:pt>
                <c:pt idx="1">
                  <c:v>3.68734E-7</c:v>
                </c:pt>
                <c:pt idx="2">
                  <c:v>4.5905999999999998E-7</c:v>
                </c:pt>
                <c:pt idx="3">
                  <c:v>5.9814399999999999E-7</c:v>
                </c:pt>
                <c:pt idx="4">
                  <c:v>7.3724099999999998E-7</c:v>
                </c:pt>
                <c:pt idx="5">
                  <c:v>9.6689099999999997E-7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7-4FEE-BE2B-40069F692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91192"/>
        <c:axId val="565590864"/>
      </c:scatterChart>
      <c:valAx>
        <c:axId val="565590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91192"/>
        <c:crossesAt val="0"/>
        <c:crossBetween val="midCat"/>
      </c:valAx>
      <c:valAx>
        <c:axId val="5655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9086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'Target+Source1+Source2'!$C$3:$C$3</c:f>
              <c:strCache>
                <c:ptCount val="1"/>
                <c:pt idx="0">
                  <c:v>Summe Schaltleistung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strRef>
              <c:f>'Target+Source1+Source2'!$F$4:$F$20</c:f>
              <c:strCache>
                <c:ptCount val="13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  <c:pt idx="12">
                  <c:v>mit Null initialisierte Register</c:v>
                </c:pt>
              </c:strCache>
            </c:strRef>
          </c:xVal>
          <c:yVal>
            <c:numRef>
              <c:f>'Target+Source1+Source2'!$C$4:$C$20</c:f>
              <c:numCache>
                <c:formatCode>General</c:formatCode>
                <c:ptCount val="15"/>
                <c:pt idx="0">
                  <c:v>0.67359099999999994</c:v>
                </c:pt>
                <c:pt idx="1">
                  <c:v>1.5470110000000001</c:v>
                </c:pt>
                <c:pt idx="2">
                  <c:v>1.6852400000000001</c:v>
                </c:pt>
                <c:pt idx="3">
                  <c:v>2.234661</c:v>
                </c:pt>
                <c:pt idx="4">
                  <c:v>2.9082520000000001</c:v>
                </c:pt>
                <c:pt idx="5">
                  <c:v>3.9058419999999998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9-4E33-BAB0-18D16A821C52}"/>
            </c:ext>
          </c:extLst>
        </c:ser>
        <c:ser>
          <c:idx val="1"/>
          <c:order val="1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strRef>
              <c:f>'Target+Source1+Source2'!$F$4:$F$26</c:f>
              <c:strCache>
                <c:ptCount val="17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  <c:pt idx="12">
                  <c:v>mit Null initialisierte Register</c:v>
                </c:pt>
                <c:pt idx="16">
                  <c:v>test_alloc_fixed_source1_source2_target_2</c:v>
                </c:pt>
              </c:strCache>
            </c:strRef>
          </c:xVal>
          <c:yVal>
            <c:numRef>
              <c:f>'Target+Source1+Source2'!$D$4:$D$20</c:f>
              <c:numCache>
                <c:formatCode>General</c:formatCode>
                <c:ptCount val="15"/>
                <c:pt idx="0">
                  <c:v>0.31606000000000001</c:v>
                </c:pt>
                <c:pt idx="1">
                  <c:v>0.59885999999999995</c:v>
                </c:pt>
                <c:pt idx="2">
                  <c:v>0.50453999999999999</c:v>
                </c:pt>
                <c:pt idx="3">
                  <c:v>0.69617000000000007</c:v>
                </c:pt>
                <c:pt idx="4">
                  <c:v>1.01223</c:v>
                </c:pt>
                <c:pt idx="5">
                  <c:v>1.4194600000000002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9-4E33-BAB0-18D16A821C52}"/>
            </c:ext>
          </c:extLst>
        </c:ser>
        <c:ser>
          <c:idx val="2"/>
          <c:order val="2"/>
          <c:tx>
            <c:strRef>
              <c:f>'Target+Source1+Source2'!$E$3:$E$3</c:f>
              <c:strCache>
                <c:ptCount val="1"/>
                <c:pt idx="0">
                  <c:v>Schaltleistung Read Register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strRef>
              <c:f>'Target+Source1+Source2'!$F$4:$F$25</c:f>
              <c:strCache>
                <c:ptCount val="13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  <c:pt idx="12">
                  <c:v>mit Null initialisierte Register</c:v>
                </c:pt>
              </c:strCache>
            </c:strRef>
          </c:xVal>
          <c:yVal>
            <c:numRef>
              <c:f>'Target+Source1+Source2'!$E$4:$E$22</c:f>
              <c:numCache>
                <c:formatCode>General</c:formatCode>
                <c:ptCount val="15"/>
                <c:pt idx="0">
                  <c:v>0.35753099999999999</c:v>
                </c:pt>
                <c:pt idx="1">
                  <c:v>0.94815099999999997</c:v>
                </c:pt>
                <c:pt idx="2">
                  <c:v>1.1807000000000001</c:v>
                </c:pt>
                <c:pt idx="3">
                  <c:v>1.5384909999999998</c:v>
                </c:pt>
                <c:pt idx="4">
                  <c:v>1.8960219999999999</c:v>
                </c:pt>
                <c:pt idx="5">
                  <c:v>2.4863819999999999</c:v>
                </c:pt>
                <c:pt idx="9">
                  <c:v>3.5753099999999997E-7</c:v>
                </c:pt>
                <c:pt idx="10">
                  <c:v>9.48151E-7</c:v>
                </c:pt>
                <c:pt idx="11">
                  <c:v>1.1807E-6</c:v>
                </c:pt>
                <c:pt idx="12">
                  <c:v>1.5384909999999999E-6</c:v>
                </c:pt>
                <c:pt idx="13">
                  <c:v>1.8960219999999999E-6</c:v>
                </c:pt>
                <c:pt idx="14">
                  <c:v>2.486382E-6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E9-4E33-BAB0-18D16A82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94800"/>
        <c:axId val="565594472"/>
      </c:scatterChart>
      <c:valAx>
        <c:axId val="5655944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94800"/>
        <c:crossesAt val="0"/>
        <c:crossBetween val="midCat"/>
      </c:valAx>
      <c:valAx>
        <c:axId val="56559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9447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'Target+Source1+Source2'!$G$16</c:f>
              <c:strCache>
                <c:ptCount val="1"/>
                <c:pt idx="0">
                  <c:v>mit Zufallszahlen initalisierte Register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</c:marker>
          <c:xVal>
            <c:numRef>
              <c:f>'Target+Source1+Source2'!$G$32:$G$61</c:f>
              <c:numCache>
                <c:formatCode>General</c:formatCode>
                <c:ptCount val="30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  <c:pt idx="6">
                  <c:v>96</c:v>
                </c:pt>
                <c:pt idx="7">
                  <c:v>192</c:v>
                </c:pt>
                <c:pt idx="8">
                  <c:v>192</c:v>
                </c:pt>
                <c:pt idx="9">
                  <c:v>288</c:v>
                </c:pt>
                <c:pt idx="10">
                  <c:v>384</c:v>
                </c:pt>
                <c:pt idx="11">
                  <c:v>480</c:v>
                </c:pt>
                <c:pt idx="12">
                  <c:v>96</c:v>
                </c:pt>
                <c:pt idx="13">
                  <c:v>192</c:v>
                </c:pt>
                <c:pt idx="14">
                  <c:v>192</c:v>
                </c:pt>
                <c:pt idx="15">
                  <c:v>288</c:v>
                </c:pt>
                <c:pt idx="16">
                  <c:v>384</c:v>
                </c:pt>
                <c:pt idx="17">
                  <c:v>480</c:v>
                </c:pt>
                <c:pt idx="18">
                  <c:v>96</c:v>
                </c:pt>
                <c:pt idx="19">
                  <c:v>192</c:v>
                </c:pt>
                <c:pt idx="20">
                  <c:v>192</c:v>
                </c:pt>
                <c:pt idx="21">
                  <c:v>288</c:v>
                </c:pt>
                <c:pt idx="22">
                  <c:v>384</c:v>
                </c:pt>
                <c:pt idx="23">
                  <c:v>480</c:v>
                </c:pt>
                <c:pt idx="24">
                  <c:v>96</c:v>
                </c:pt>
                <c:pt idx="25">
                  <c:v>192</c:v>
                </c:pt>
                <c:pt idx="26">
                  <c:v>192</c:v>
                </c:pt>
                <c:pt idx="27">
                  <c:v>288</c:v>
                </c:pt>
                <c:pt idx="28">
                  <c:v>384</c:v>
                </c:pt>
                <c:pt idx="29">
                  <c:v>480</c:v>
                </c:pt>
              </c:numCache>
            </c:numRef>
          </c:xVal>
          <c:yVal>
            <c:numRef>
              <c:f>'Target+Source1+Source2'!$J$32:$J$61</c:f>
              <c:numCache>
                <c:formatCode>General</c:formatCode>
                <c:ptCount val="30"/>
                <c:pt idx="0">
                  <c:v>2.6389999999999998</c:v>
                </c:pt>
                <c:pt idx="1">
                  <c:v>2.6719999999999997</c:v>
                </c:pt>
                <c:pt idx="2">
                  <c:v>2.637</c:v>
                </c:pt>
                <c:pt idx="3">
                  <c:v>2.73</c:v>
                </c:pt>
                <c:pt idx="4">
                  <c:v>2.7430000000000003</c:v>
                </c:pt>
                <c:pt idx="5">
                  <c:v>2.7690000000000001</c:v>
                </c:pt>
                <c:pt idx="6">
                  <c:v>2.6229999999999998</c:v>
                </c:pt>
                <c:pt idx="7">
                  <c:v>2.71</c:v>
                </c:pt>
                <c:pt idx="8">
                  <c:v>2.7369999999999997</c:v>
                </c:pt>
                <c:pt idx="9">
                  <c:v>2.7160000000000002</c:v>
                </c:pt>
                <c:pt idx="10">
                  <c:v>2.7469999999999999</c:v>
                </c:pt>
                <c:pt idx="11">
                  <c:v>2.7160000000000002</c:v>
                </c:pt>
                <c:pt idx="12">
                  <c:v>2.613</c:v>
                </c:pt>
                <c:pt idx="13">
                  <c:v>2.657</c:v>
                </c:pt>
                <c:pt idx="14">
                  <c:v>2.6830000000000003</c:v>
                </c:pt>
                <c:pt idx="15">
                  <c:v>2.6940000000000004</c:v>
                </c:pt>
                <c:pt idx="16">
                  <c:v>2.7369999999999997</c:v>
                </c:pt>
                <c:pt idx="17">
                  <c:v>2.7309999999999999</c:v>
                </c:pt>
                <c:pt idx="18">
                  <c:v>2.6850000000000001</c:v>
                </c:pt>
                <c:pt idx="19">
                  <c:v>2.68</c:v>
                </c:pt>
                <c:pt idx="20">
                  <c:v>2.71</c:v>
                </c:pt>
                <c:pt idx="21">
                  <c:v>2.7570000000000001</c:v>
                </c:pt>
                <c:pt idx="22">
                  <c:v>2.7250000000000001</c:v>
                </c:pt>
                <c:pt idx="23">
                  <c:v>2.738</c:v>
                </c:pt>
                <c:pt idx="24">
                  <c:v>2.6580000000000004</c:v>
                </c:pt>
                <c:pt idx="25">
                  <c:v>2.68</c:v>
                </c:pt>
                <c:pt idx="26">
                  <c:v>2.6870000000000003</c:v>
                </c:pt>
                <c:pt idx="27">
                  <c:v>2.734</c:v>
                </c:pt>
                <c:pt idx="28">
                  <c:v>2.7529999999999997</c:v>
                </c:pt>
                <c:pt idx="29">
                  <c:v>2.7680000000000002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7-41CD-BA49-F6BFDD2B7E93}"/>
            </c:ext>
          </c:extLst>
        </c:ser>
        <c:ser>
          <c:idx val="0"/>
          <c:order val="1"/>
          <c:tx>
            <c:strRef>
              <c:f>'Target+Source1+Source2'!$F$16</c:f>
              <c:strCache>
                <c:ptCount val="1"/>
                <c:pt idx="0">
                  <c:v>mit Null initialisierte Register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'Target+Source1+Source2'!$B$4:$B$9</c:f>
              <c:numCache>
                <c:formatCode>General</c:formatCode>
                <c:ptCount val="6"/>
                <c:pt idx="0">
                  <c:v>1.8109999999999999</c:v>
                </c:pt>
                <c:pt idx="1">
                  <c:v>1.833</c:v>
                </c:pt>
                <c:pt idx="2">
                  <c:v>1.8320000000000001</c:v>
                </c:pt>
                <c:pt idx="3">
                  <c:v>1.8560000000000001</c:v>
                </c:pt>
                <c:pt idx="4">
                  <c:v>1.877</c:v>
                </c:pt>
                <c:pt idx="5">
                  <c:v>1.897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7-41CD-BA49-F6BFDD2B7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92504"/>
        <c:axId val="565592176"/>
      </c:scatterChart>
      <c:valAx>
        <c:axId val="565592176"/>
        <c:scaling>
          <c:orientation val="minMax"/>
          <c:min val="1.700000000000000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Leistung</a:t>
                </a:r>
                <a:r>
                  <a:rPr lang="de-DE" baseline="0"/>
                  <a:t> [mW]</a:t>
                </a:r>
                <a:endParaRPr lang="de-DE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92504"/>
        <c:crossesAt val="1.5000000000000005E-3"/>
        <c:crossBetween val="midCat"/>
      </c:valAx>
      <c:valAx>
        <c:axId val="56559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Hamming-Distanz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92176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579D1C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10600427226280024"/>
                  <c:y val="-0.13036484452144884"/>
                </c:manualLayout>
              </c:layout>
              <c:numFmt formatCode="General" sourceLinked="0"/>
            </c:trendlineLbl>
          </c:trendline>
          <c:xVal>
            <c:strRef>
              <c:f>'Target+Source1+Source2'!$F$4:$F$20</c:f>
              <c:strCache>
                <c:ptCount val="13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  <c:pt idx="12">
                  <c:v>mit Null initialisierte Register</c:v>
                </c:pt>
              </c:strCache>
            </c:strRef>
          </c:xVal>
          <c:yVal>
            <c:numRef>
              <c:f>'Target+Source1+Source2'!$D$4:$D$27</c:f>
              <c:numCache>
                <c:formatCode>General</c:formatCode>
                <c:ptCount val="18"/>
                <c:pt idx="0">
                  <c:v>0.31606000000000001</c:v>
                </c:pt>
                <c:pt idx="1">
                  <c:v>0.59885999999999995</c:v>
                </c:pt>
                <c:pt idx="2">
                  <c:v>0.50453999999999999</c:v>
                </c:pt>
                <c:pt idx="3">
                  <c:v>0.69617000000000007</c:v>
                </c:pt>
                <c:pt idx="4">
                  <c:v>1.01223</c:v>
                </c:pt>
                <c:pt idx="5">
                  <c:v>1.4194600000000002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C-4B42-A38C-71D6AD829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98080"/>
        <c:axId val="565597752"/>
      </c:scatterChart>
      <c:valAx>
        <c:axId val="565597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98080"/>
        <c:crossesAt val="0"/>
        <c:crossBetween val="midCat"/>
      </c:valAx>
      <c:valAx>
        <c:axId val="5655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9775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'Target+Source1+Source2'!$Q$3:$Q$3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7E002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12925010645313012"/>
                  <c:y val="-9.1015461888856286E-2"/>
                </c:manualLayout>
              </c:layout>
              <c:numFmt formatCode="General" sourceLinked="0"/>
            </c:trendlineLbl>
          </c:trendline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'Target+Source1+Source2'!$Q$4:$Q$9</c:f>
              <c:numCache>
                <c:formatCode>General</c:formatCode>
                <c:ptCount val="6"/>
                <c:pt idx="0">
                  <c:v>1.7870400000000001E-7</c:v>
                </c:pt>
                <c:pt idx="1">
                  <c:v>4.7397699999999998E-7</c:v>
                </c:pt>
                <c:pt idx="2">
                  <c:v>5.9050999999999996E-7</c:v>
                </c:pt>
                <c:pt idx="3">
                  <c:v>7.6946700000000004E-7</c:v>
                </c:pt>
                <c:pt idx="4">
                  <c:v>9.4817100000000003E-7</c:v>
                </c:pt>
                <c:pt idx="5">
                  <c:v>1.243191E-6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C-4712-8653-EE1AEE58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61400"/>
        <c:axId val="565547280"/>
      </c:scatterChart>
      <c:valAx>
        <c:axId val="5655472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61400"/>
        <c:crossesAt val="0"/>
        <c:crossBetween val="midCat"/>
      </c:valAx>
      <c:valAx>
        <c:axId val="56496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4728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83CAFF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19065096939654813"/>
                  <c:y val="-9.7272250677003597E-2"/>
                </c:manualLayout>
              </c:layout>
              <c:numFmt formatCode="General" sourceLinked="0"/>
            </c:trendlineLbl>
          </c:trendline>
          <c:xVal>
            <c:numRef>
              <c:f>'Target+Source1+Source2'!$F$4:$F$11</c:f>
              <c:numCache>
                <c:formatCode>General</c:formatCode>
                <c:ptCount val="8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'Target+Source1+Source2'!$P$4:$P$9</c:f>
              <c:numCache>
                <c:formatCode>General</c:formatCode>
                <c:ptCount val="6"/>
                <c:pt idx="0">
                  <c:v>1.4868000000000001E-7</c:v>
                </c:pt>
                <c:pt idx="1">
                  <c:v>2.7043999999999998E-7</c:v>
                </c:pt>
                <c:pt idx="2">
                  <c:v>2.3468999999999999E-7</c:v>
                </c:pt>
                <c:pt idx="3">
                  <c:v>3.2417000000000002E-7</c:v>
                </c:pt>
                <c:pt idx="4">
                  <c:v>4.7285E-7</c:v>
                </c:pt>
                <c:pt idx="5">
                  <c:v>6.5380999999999995E-7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6-4F33-A396-3D244E322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63696"/>
        <c:axId val="564963368"/>
      </c:scatterChart>
      <c:valAx>
        <c:axId val="5649633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63696"/>
        <c:crossesAt val="0"/>
        <c:crossBetween val="midCat"/>
      </c:valAx>
      <c:valAx>
        <c:axId val="5649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633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'Target+Source1+Source2'!$C$3</c:f>
              <c:strCache>
                <c:ptCount val="1"/>
                <c:pt idx="0">
                  <c:v>Summe Schaltleistung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'Target+Source1+Source2'!$C$4:$C$9</c:f>
              <c:numCache>
                <c:formatCode>General</c:formatCode>
                <c:ptCount val="6"/>
                <c:pt idx="0">
                  <c:v>0.67359099999999994</c:v>
                </c:pt>
                <c:pt idx="1">
                  <c:v>1.5470110000000001</c:v>
                </c:pt>
                <c:pt idx="2">
                  <c:v>1.6852400000000001</c:v>
                </c:pt>
                <c:pt idx="3">
                  <c:v>2.234661</c:v>
                </c:pt>
                <c:pt idx="4">
                  <c:v>2.9082520000000001</c:v>
                </c:pt>
                <c:pt idx="5">
                  <c:v>3.9058419999999998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2-4B5C-A862-11648E5B98E5}"/>
            </c:ext>
          </c:extLst>
        </c:ser>
        <c:ser>
          <c:idx val="0"/>
          <c:order val="1"/>
          <c:tx>
            <c:strRef>
              <c:f>'Target+Source1+Source2'!$E$3</c:f>
              <c:strCache>
                <c:ptCount val="1"/>
                <c:pt idx="0">
                  <c:v>Schaltleistung Read Register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'Target+Source1+Source2'!$E$4:$E$9</c:f>
              <c:numCache>
                <c:formatCode>General</c:formatCode>
                <c:ptCount val="6"/>
                <c:pt idx="0">
                  <c:v>0.35753099999999999</c:v>
                </c:pt>
                <c:pt idx="1">
                  <c:v>0.94815099999999997</c:v>
                </c:pt>
                <c:pt idx="2">
                  <c:v>1.1807000000000001</c:v>
                </c:pt>
                <c:pt idx="3">
                  <c:v>1.5384909999999998</c:v>
                </c:pt>
                <c:pt idx="4">
                  <c:v>1.8960219999999999</c:v>
                </c:pt>
                <c:pt idx="5">
                  <c:v>2.4863819999999999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D2-4B5C-A862-11648E5B98E5}"/>
            </c:ext>
          </c:extLst>
        </c:ser>
        <c:ser>
          <c:idx val="3"/>
          <c:order val="2"/>
          <c:tx>
            <c:strRef>
              <c:f>'Target+Source1+Source2'!$D$3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'Target+Source1+Source2'!$D$4:$D$9</c:f>
              <c:numCache>
                <c:formatCode>General</c:formatCode>
                <c:ptCount val="6"/>
                <c:pt idx="0">
                  <c:v>0.31606000000000001</c:v>
                </c:pt>
                <c:pt idx="1">
                  <c:v>0.59885999999999995</c:v>
                </c:pt>
                <c:pt idx="2">
                  <c:v>0.50453999999999999</c:v>
                </c:pt>
                <c:pt idx="3">
                  <c:v>0.69617000000000007</c:v>
                </c:pt>
                <c:pt idx="4">
                  <c:v>1.01223</c:v>
                </c:pt>
                <c:pt idx="5">
                  <c:v>1.4194600000000002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D2-4B5C-A862-11648E5B9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63560"/>
        <c:axId val="473265200"/>
      </c:scatterChart>
      <c:valAx>
        <c:axId val="47326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Hamming-Distanz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5200"/>
        <c:crosses val="autoZero"/>
        <c:crossBetween val="midCat"/>
      </c:valAx>
      <c:valAx>
        <c:axId val="4732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Schaltleistung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strRef>
              <c:f>'Target+Source1+Source2'!$B$3</c:f>
              <c:strCache>
                <c:ptCount val="1"/>
                <c:pt idx="0">
                  <c:v>gesamte Verlustleistung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'Target+Source1+Source2'!$B$4:$B$9</c:f>
              <c:numCache>
                <c:formatCode>General</c:formatCode>
                <c:ptCount val="6"/>
                <c:pt idx="0">
                  <c:v>1.8109999999999999</c:v>
                </c:pt>
                <c:pt idx="1">
                  <c:v>1.833</c:v>
                </c:pt>
                <c:pt idx="2">
                  <c:v>1.8320000000000001</c:v>
                </c:pt>
                <c:pt idx="3">
                  <c:v>1.8560000000000001</c:v>
                </c:pt>
                <c:pt idx="4">
                  <c:v>1.877</c:v>
                </c:pt>
                <c:pt idx="5">
                  <c:v>1.897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56-452E-BE97-F633E710A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63560"/>
        <c:axId val="473265200"/>
      </c:scatterChart>
      <c:valAx>
        <c:axId val="47326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Hamming-Distanz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5200"/>
        <c:crosses val="autoZero"/>
        <c:crossBetween val="midCat"/>
      </c:valAx>
      <c:valAx>
        <c:axId val="4732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Verlustleistung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mit Null initialisierte Register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'Target+Source1+Source2'!$B$4:$B$9</c:f>
              <c:numCache>
                <c:formatCode>General</c:formatCode>
                <c:ptCount val="6"/>
                <c:pt idx="0">
                  <c:v>1.8109999999999999</c:v>
                </c:pt>
                <c:pt idx="1">
                  <c:v>1.833</c:v>
                </c:pt>
                <c:pt idx="2">
                  <c:v>1.8320000000000001</c:v>
                </c:pt>
                <c:pt idx="3">
                  <c:v>1.8560000000000001</c:v>
                </c:pt>
                <c:pt idx="4">
                  <c:v>1.877</c:v>
                </c:pt>
                <c:pt idx="5">
                  <c:v>1.897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D-42D1-8BE5-0B15291B90A4}"/>
            </c:ext>
          </c:extLst>
        </c:ser>
        <c:ser>
          <c:idx val="0"/>
          <c:order val="1"/>
          <c:tx>
            <c:v>mit Zufallszahlen initialisierte Register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'Target+Source1+Source2'!$G$32:$G$61</c:f>
              <c:numCache>
                <c:formatCode>General</c:formatCode>
                <c:ptCount val="30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  <c:pt idx="6">
                  <c:v>96</c:v>
                </c:pt>
                <c:pt idx="7">
                  <c:v>192</c:v>
                </c:pt>
                <c:pt idx="8">
                  <c:v>192</c:v>
                </c:pt>
                <c:pt idx="9">
                  <c:v>288</c:v>
                </c:pt>
                <c:pt idx="10">
                  <c:v>384</c:v>
                </c:pt>
                <c:pt idx="11">
                  <c:v>480</c:v>
                </c:pt>
                <c:pt idx="12">
                  <c:v>96</c:v>
                </c:pt>
                <c:pt idx="13">
                  <c:v>192</c:v>
                </c:pt>
                <c:pt idx="14">
                  <c:v>192</c:v>
                </c:pt>
                <c:pt idx="15">
                  <c:v>288</c:v>
                </c:pt>
                <c:pt idx="16">
                  <c:v>384</c:v>
                </c:pt>
                <c:pt idx="17">
                  <c:v>480</c:v>
                </c:pt>
                <c:pt idx="18">
                  <c:v>96</c:v>
                </c:pt>
                <c:pt idx="19">
                  <c:v>192</c:v>
                </c:pt>
                <c:pt idx="20">
                  <c:v>192</c:v>
                </c:pt>
                <c:pt idx="21">
                  <c:v>288</c:v>
                </c:pt>
                <c:pt idx="22">
                  <c:v>384</c:v>
                </c:pt>
                <c:pt idx="23">
                  <c:v>480</c:v>
                </c:pt>
                <c:pt idx="24">
                  <c:v>96</c:v>
                </c:pt>
                <c:pt idx="25">
                  <c:v>192</c:v>
                </c:pt>
                <c:pt idx="26">
                  <c:v>192</c:v>
                </c:pt>
                <c:pt idx="27">
                  <c:v>288</c:v>
                </c:pt>
                <c:pt idx="28">
                  <c:v>384</c:v>
                </c:pt>
                <c:pt idx="29">
                  <c:v>480</c:v>
                </c:pt>
              </c:numCache>
            </c:numRef>
          </c:xVal>
          <c:yVal>
            <c:numRef>
              <c:f>'Target+Source1+Source2'!$J$32:$J$61</c:f>
              <c:numCache>
                <c:formatCode>General</c:formatCode>
                <c:ptCount val="30"/>
                <c:pt idx="0">
                  <c:v>2.6389999999999998</c:v>
                </c:pt>
                <c:pt idx="1">
                  <c:v>2.6719999999999997</c:v>
                </c:pt>
                <c:pt idx="2">
                  <c:v>2.637</c:v>
                </c:pt>
                <c:pt idx="3">
                  <c:v>2.73</c:v>
                </c:pt>
                <c:pt idx="4">
                  <c:v>2.7430000000000003</c:v>
                </c:pt>
                <c:pt idx="5">
                  <c:v>2.7690000000000001</c:v>
                </c:pt>
                <c:pt idx="6">
                  <c:v>2.6229999999999998</c:v>
                </c:pt>
                <c:pt idx="7">
                  <c:v>2.71</c:v>
                </c:pt>
                <c:pt idx="8">
                  <c:v>2.7369999999999997</c:v>
                </c:pt>
                <c:pt idx="9">
                  <c:v>2.7160000000000002</c:v>
                </c:pt>
                <c:pt idx="10">
                  <c:v>2.7469999999999999</c:v>
                </c:pt>
                <c:pt idx="11">
                  <c:v>2.7160000000000002</c:v>
                </c:pt>
                <c:pt idx="12">
                  <c:v>2.613</c:v>
                </c:pt>
                <c:pt idx="13">
                  <c:v>2.657</c:v>
                </c:pt>
                <c:pt idx="14">
                  <c:v>2.6830000000000003</c:v>
                </c:pt>
                <c:pt idx="15">
                  <c:v>2.6940000000000004</c:v>
                </c:pt>
                <c:pt idx="16">
                  <c:v>2.7369999999999997</c:v>
                </c:pt>
                <c:pt idx="17">
                  <c:v>2.7309999999999999</c:v>
                </c:pt>
                <c:pt idx="18">
                  <c:v>2.6850000000000001</c:v>
                </c:pt>
                <c:pt idx="19">
                  <c:v>2.68</c:v>
                </c:pt>
                <c:pt idx="20">
                  <c:v>2.71</c:v>
                </c:pt>
                <c:pt idx="21">
                  <c:v>2.7570000000000001</c:v>
                </c:pt>
                <c:pt idx="22">
                  <c:v>2.7250000000000001</c:v>
                </c:pt>
                <c:pt idx="23">
                  <c:v>2.738</c:v>
                </c:pt>
                <c:pt idx="24">
                  <c:v>2.6580000000000004</c:v>
                </c:pt>
                <c:pt idx="25">
                  <c:v>2.68</c:v>
                </c:pt>
                <c:pt idx="26">
                  <c:v>2.6870000000000003</c:v>
                </c:pt>
                <c:pt idx="27">
                  <c:v>2.734</c:v>
                </c:pt>
                <c:pt idx="28">
                  <c:v>2.7529999999999997</c:v>
                </c:pt>
                <c:pt idx="29">
                  <c:v>2.7680000000000002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1D-42D1-8BE5-0B15291B9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63560"/>
        <c:axId val="473265200"/>
      </c:scatterChart>
      <c:valAx>
        <c:axId val="47326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Hamming-Distanz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5200"/>
        <c:crosses val="autoZero"/>
        <c:crossBetween val="midCat"/>
      </c:valAx>
      <c:valAx>
        <c:axId val="473265200"/>
        <c:scaling>
          <c:orientation val="minMax"/>
          <c:min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Verlustleistung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'Target+Source1+Source2'!$B$3:$B$3</c:f>
              <c:strCache>
                <c:ptCount val="1"/>
                <c:pt idx="0">
                  <c:v>gesamte Verlustleistung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'Target+Source1+Source2'!$B$4:$B$9</c:f>
              <c:numCache>
                <c:formatCode>General</c:formatCode>
                <c:ptCount val="6"/>
                <c:pt idx="0">
                  <c:v>1.8109999999999999</c:v>
                </c:pt>
                <c:pt idx="1">
                  <c:v>1.833</c:v>
                </c:pt>
                <c:pt idx="2">
                  <c:v>1.8320000000000001</c:v>
                </c:pt>
                <c:pt idx="3">
                  <c:v>1.8560000000000001</c:v>
                </c:pt>
                <c:pt idx="4">
                  <c:v>1.877</c:v>
                </c:pt>
                <c:pt idx="5">
                  <c:v>1.897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1-47B0-8DFB-3D43104B2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22520"/>
        <c:axId val="556028640"/>
      </c:scatterChart>
      <c:valAx>
        <c:axId val="5560286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7422520"/>
        <c:crossesAt val="0"/>
        <c:crossBetween val="midCat"/>
      </c:valAx>
      <c:valAx>
        <c:axId val="55742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602864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'[2]Target+Source1+Source2_Load_Ham'!$C$3:$C$3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'[2]Target+Source1+Source2_Load_Ham'!$F$4:$F$29</c:f>
            </c:numRef>
          </c:xVal>
          <c:yVal>
            <c:numRef>
              <c:f>'[2]Target+Source1+Source2_Load_Ham'!$C$4:$C$29</c:f>
            </c:numRef>
          </c:yVal>
          <c:smooth val="0"/>
          <c:extLst>
            <c:ext xmlns:c16="http://schemas.microsoft.com/office/drawing/2014/chart" uri="{C3380CC4-5D6E-409C-BE32-E72D297353CC}">
              <c16:uniqueId val="{00000000-23EB-4508-8045-8F9E26CEAD7A}"/>
            </c:ext>
          </c:extLst>
        </c:ser>
        <c:ser>
          <c:idx val="1"/>
          <c:order val="1"/>
          <c:tx>
            <c:strRef>
              <c:f>'[2]Target+Source1+Source2_Load_Ham'!$D$3:$D$3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'[2]Target+Source1+Source2_Load_Ham'!$F$4:$F$35</c:f>
            </c:numRef>
          </c:xVal>
          <c:yVal>
            <c:numRef>
              <c:f>'[2]Target+Source1+Source2_Load_Ham'!$D$4:$D$29</c:f>
            </c:numRef>
          </c:yVal>
          <c:smooth val="0"/>
          <c:extLst>
            <c:ext xmlns:c16="http://schemas.microsoft.com/office/drawing/2014/chart" uri="{C3380CC4-5D6E-409C-BE32-E72D297353CC}">
              <c16:uniqueId val="{00000001-23EB-4508-8045-8F9E26CEAD7A}"/>
            </c:ext>
          </c:extLst>
        </c:ser>
        <c:ser>
          <c:idx val="2"/>
          <c:order val="2"/>
          <c:tx>
            <c:strRef>
              <c:f>'[2]Target+Source1+Source2_Load_Ham'!$E$3:$E$3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'[2]Target+Source1+Source2_Load_Ham'!$F$4:$F$34</c:f>
            </c:numRef>
          </c:xVal>
          <c:yVal>
            <c:numRef>
              <c:f>'[2]Target+Source1+Source2_Load_Ham'!$E$4:$E$31</c:f>
            </c:numRef>
          </c:yVal>
          <c:smooth val="0"/>
          <c:extLst>
            <c:ext xmlns:c16="http://schemas.microsoft.com/office/drawing/2014/chart" uri="{C3380CC4-5D6E-409C-BE32-E72D297353CC}">
              <c16:uniqueId val="{00000002-23EB-4508-8045-8F9E26CEA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64680"/>
        <c:axId val="564965008"/>
      </c:scatterChart>
      <c:valAx>
        <c:axId val="564965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64680"/>
        <c:crossesAt val="0"/>
        <c:crossBetween val="midCat"/>
      </c:valAx>
      <c:valAx>
        <c:axId val="564964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650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'[2]Target+Source1+Source2_Load_Ham'!$B$3:$B$3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'[2]Target+Source1+Source2_Load_Ham'!$F$4:$F$38</c:f>
            </c:numRef>
          </c:xVal>
          <c:yVal>
            <c:numRef>
              <c:f>'[2]Target+Source1+Source2_Load_Ham'!$B$4:$B$35</c:f>
            </c:numRef>
          </c:yVal>
          <c:smooth val="0"/>
          <c:extLst>
            <c:ext xmlns:c16="http://schemas.microsoft.com/office/drawing/2014/chart" uri="{C3380CC4-5D6E-409C-BE32-E72D297353CC}">
              <c16:uniqueId val="{00000000-A807-4992-94E8-8BCAB4142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67632"/>
        <c:axId val="564967304"/>
      </c:scatterChart>
      <c:valAx>
        <c:axId val="564967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67632"/>
        <c:crossesAt val="0"/>
        <c:crossBetween val="midCat"/>
      </c:valAx>
      <c:valAx>
        <c:axId val="56496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673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'[2]Target+Source1+Source2_Load_Ham'!$D$3:$D$3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579D1C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25949982638888891"/>
                  <c:y val="0.108"/>
                </c:manualLayout>
              </c:layout>
              <c:numFmt formatCode="General" sourceLinked="0"/>
            </c:trendlineLbl>
          </c:trendline>
          <c:xVal>
            <c:numRef>
              <c:f>'[2]Target+Source1+Source2_Load_Ham'!$K$4:$K$36</c:f>
            </c:numRef>
          </c:xVal>
          <c:yVal>
            <c:numRef>
              <c:f>'[2]Target+Source1+Source2_Load_Ham'!$D$4:$D$36</c:f>
            </c:numRef>
          </c:yVal>
          <c:smooth val="0"/>
          <c:extLst>
            <c:ext xmlns:c16="http://schemas.microsoft.com/office/drawing/2014/chart" uri="{C3380CC4-5D6E-409C-BE32-E72D297353CC}">
              <c16:uniqueId val="{00000000-3019-4032-AB98-E40C5E4FC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69928"/>
        <c:axId val="564969600"/>
      </c:scatterChart>
      <c:valAx>
        <c:axId val="564969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69928"/>
        <c:crossesAt val="0"/>
        <c:crossBetween val="midCat"/>
      </c:valAx>
      <c:valAx>
        <c:axId val="5649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6960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'[2]Target+Source1+Source2_Load_Ham'!$N$3:$N$3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7E002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21262500000000001"/>
                  <c:y val="0.10533333333333333"/>
                </c:manualLayout>
              </c:layout>
              <c:numFmt formatCode="General" sourceLinked="0"/>
            </c:trendlineLbl>
          </c:trendline>
          <c:xVal>
            <c:numRef>
              <c:f>'[2]Target+Source1+Source2_Load_Ham'!$K$4:$K$38</c:f>
            </c:numRef>
          </c:xVal>
          <c:yVal>
            <c:numRef>
              <c:f>'[2]Target+Source1+Source2_Load_Ham'!$N$4:$N$38</c:f>
            </c:numRef>
          </c:yVal>
          <c:smooth val="0"/>
          <c:extLst>
            <c:ext xmlns:c16="http://schemas.microsoft.com/office/drawing/2014/chart" uri="{C3380CC4-5D6E-409C-BE32-E72D297353CC}">
              <c16:uniqueId val="{00000000-4D19-48CE-B85C-60C9B52EF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72224"/>
        <c:axId val="564971896"/>
      </c:scatterChart>
      <c:valAx>
        <c:axId val="5649718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72224"/>
        <c:crossesAt val="0"/>
        <c:crossBetween val="midCat"/>
      </c:valAx>
      <c:valAx>
        <c:axId val="56497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7189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'[2]Target+Source1+Source2_Load_Ham'!$F$3:$F$3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83CAFF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14406232638888888"/>
                  <c:y val="0.10466666666666666"/>
                </c:manualLayout>
              </c:layout>
              <c:numFmt formatCode="General" sourceLinked="0"/>
            </c:trendlineLbl>
          </c:trendline>
          <c:xVal>
            <c:numRef>
              <c:f>'[2]Target+Source1+Source2_Load_Ham'!$K$4:$K$38</c:f>
            </c:numRef>
          </c:xVal>
          <c:yVal>
            <c:numRef>
              <c:f>'[2]Target+Source1+Source2_Load_Ham'!$O$4:$O$38</c:f>
            </c:numRef>
          </c:yVal>
          <c:smooth val="0"/>
          <c:extLst>
            <c:ext xmlns:c16="http://schemas.microsoft.com/office/drawing/2014/chart" uri="{C3380CC4-5D6E-409C-BE32-E72D297353CC}">
              <c16:uniqueId val="{00000000-59C8-496D-9FF1-29738F872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74520"/>
        <c:axId val="564974192"/>
      </c:scatterChart>
      <c:valAx>
        <c:axId val="564974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74520"/>
        <c:crossesAt val="0"/>
        <c:crossBetween val="midCat"/>
      </c:valAx>
      <c:valAx>
        <c:axId val="564974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7419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'[3]Target+Source1+Source2_diffrent'!$B$3:$B$3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'[3]Target+Source1+Source2_diffrent'!$F$4:$F$10</c:f>
            </c:numRef>
          </c:xVal>
          <c:yVal>
            <c:numRef>
              <c:f>'[3]Target+Source1+Source2_diffrent'!$B$4:$B$9</c:f>
            </c:numRef>
          </c:yVal>
          <c:smooth val="0"/>
          <c:extLst>
            <c:ext xmlns:c16="http://schemas.microsoft.com/office/drawing/2014/chart" uri="{C3380CC4-5D6E-409C-BE32-E72D297353CC}">
              <c16:uniqueId val="{00000000-F37C-4253-BEB8-292F056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39616"/>
        <c:axId val="565595784"/>
      </c:scatterChart>
      <c:valAx>
        <c:axId val="5655957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39616"/>
        <c:crossesAt val="0"/>
        <c:crossBetween val="midCat"/>
      </c:valAx>
      <c:valAx>
        <c:axId val="56643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957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'[3]Target+Source1+Source2_diffrent'!$D$3:$D$3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579D1C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25949982638888891"/>
                  <c:y val="0.108"/>
                </c:manualLayout>
              </c:layout>
              <c:numFmt formatCode="General" sourceLinked="0"/>
            </c:trendlineLbl>
          </c:trendline>
          <c:xVal>
            <c:numRef>
              <c:f>'[3]Target+Source1+Source2_diffrent'!$F$4:$F$10</c:f>
            </c:numRef>
          </c:xVal>
          <c:yVal>
            <c:numRef>
              <c:f>'[3]Target+Source1+Source2_diffrent'!$D$4:$D$9</c:f>
            </c:numRef>
          </c:yVal>
          <c:smooth val="0"/>
          <c:extLst>
            <c:ext xmlns:c16="http://schemas.microsoft.com/office/drawing/2014/chart" uri="{C3380CC4-5D6E-409C-BE32-E72D297353CC}">
              <c16:uniqueId val="{00000000-E3BE-4887-A910-85E43E088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41912"/>
        <c:axId val="566441584"/>
      </c:scatterChart>
      <c:valAx>
        <c:axId val="5664415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41912"/>
        <c:crossesAt val="0"/>
        <c:crossBetween val="midCat"/>
      </c:valAx>
      <c:valAx>
        <c:axId val="56644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415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'[3]Target+Source1+Source2_diffrent'!$N$3:$N$3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7E002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21262500000000001"/>
                  <c:y val="0.10533333333333333"/>
                </c:manualLayout>
              </c:layout>
              <c:numFmt formatCode="General" sourceLinked="0"/>
            </c:trendlineLbl>
          </c:trendline>
          <c:xVal>
            <c:numRef>
              <c:f>'[3]Target+Source1+Source2_diffrent'!$F$4:$F$10</c:f>
            </c:numRef>
          </c:xVal>
          <c:yVal>
            <c:numRef>
              <c:f>'[3]Target+Source1+Source2_diffrent'!$N$4:$N$9</c:f>
            </c:numRef>
          </c:yVal>
          <c:smooth val="0"/>
          <c:extLst>
            <c:ext xmlns:c16="http://schemas.microsoft.com/office/drawing/2014/chart" uri="{C3380CC4-5D6E-409C-BE32-E72D297353CC}">
              <c16:uniqueId val="{00000000-C80B-43C0-8660-585C265B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44536"/>
        <c:axId val="566444208"/>
      </c:scatterChart>
      <c:valAx>
        <c:axId val="5664442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44536"/>
        <c:crossesAt val="0"/>
        <c:crossBetween val="midCat"/>
      </c:valAx>
      <c:valAx>
        <c:axId val="56644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442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'[3]Target+Source1+Source2_diffrent'!$F$3:$F$3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83CAFF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14406232638888888"/>
                  <c:y val="0.10466666666666666"/>
                </c:manualLayout>
              </c:layout>
              <c:numFmt formatCode="General" sourceLinked="0"/>
            </c:trendlineLbl>
          </c:trendline>
          <c:xVal>
            <c:numRef>
              <c:f>'[3]Target+Source1+Source2_diffrent'!$F$4:$F$10</c:f>
            </c:numRef>
          </c:xVal>
          <c:yVal>
            <c:numRef>
              <c:f>'[3]Target+Source1+Source2_diffrent'!$O$4:$O$9</c:f>
            </c:numRef>
          </c:yVal>
          <c:smooth val="0"/>
          <c:extLst>
            <c:ext xmlns:c16="http://schemas.microsoft.com/office/drawing/2014/chart" uri="{C3380CC4-5D6E-409C-BE32-E72D297353CC}">
              <c16:uniqueId val="{00000000-ACAB-4AA3-B26D-2700CC1A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46832"/>
        <c:axId val="566446504"/>
      </c:scatterChart>
      <c:valAx>
        <c:axId val="5664465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46832"/>
        <c:crossesAt val="0"/>
        <c:crossBetween val="midCat"/>
      </c:valAx>
      <c:valAx>
        <c:axId val="56644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465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'[3]Target+Source1+Source2_diffrent'!$C$3:$C$3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'[3]Target+Source1+Source2_diffrent'!$K$4:$K$9</c:f>
            </c:numRef>
          </c:xVal>
          <c:yVal>
            <c:numRef>
              <c:f>'[3]Target+Source1+Source2_diffrent'!$C$4:$C$9</c:f>
            </c:numRef>
          </c:yVal>
          <c:smooth val="0"/>
          <c:extLst>
            <c:ext xmlns:c16="http://schemas.microsoft.com/office/drawing/2014/chart" uri="{C3380CC4-5D6E-409C-BE32-E72D297353CC}">
              <c16:uniqueId val="{00000000-4701-41F5-BC4F-7344170063FA}"/>
            </c:ext>
          </c:extLst>
        </c:ser>
        <c:ser>
          <c:idx val="1"/>
          <c:order val="1"/>
          <c:tx>
            <c:strRef>
              <c:f>'[3]Target+Source1+Source2_diffrent'!$D$3:$D$3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'[3]Target+Source1+Source2_diffrent'!$K$4:$K$9</c:f>
            </c:numRef>
          </c:xVal>
          <c:yVal>
            <c:numRef>
              <c:f>'[3]Target+Source1+Source2_diffrent'!$D$4:$D$9</c:f>
            </c:numRef>
          </c:yVal>
          <c:smooth val="0"/>
          <c:extLst>
            <c:ext xmlns:c16="http://schemas.microsoft.com/office/drawing/2014/chart" uri="{C3380CC4-5D6E-409C-BE32-E72D297353CC}">
              <c16:uniqueId val="{00000001-4701-41F5-BC4F-7344170063FA}"/>
            </c:ext>
          </c:extLst>
        </c:ser>
        <c:ser>
          <c:idx val="2"/>
          <c:order val="2"/>
          <c:tx>
            <c:strRef>
              <c:f>'[3]Target+Source1+Source2_diffrent'!$E$3:$E$3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'[3]Target+Source1+Source2_diffrent'!$K$4:$K$10</c:f>
            </c:numRef>
          </c:xVal>
          <c:yVal>
            <c:numRef>
              <c:f>'[3]Target+Source1+Source2_diffrent'!$E$4:$E$9</c:f>
            </c:numRef>
          </c:yVal>
          <c:smooth val="0"/>
          <c:extLst>
            <c:ext xmlns:c16="http://schemas.microsoft.com/office/drawing/2014/chart" uri="{C3380CC4-5D6E-409C-BE32-E72D297353CC}">
              <c16:uniqueId val="{00000002-4701-41F5-BC4F-734417006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50112"/>
        <c:axId val="566449784"/>
      </c:scatterChart>
      <c:valAx>
        <c:axId val="5664497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50112"/>
        <c:crossesAt val="0"/>
        <c:crossBetween val="midCat"/>
      </c:valAx>
      <c:valAx>
        <c:axId val="56645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497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'Target+Source1+Source2'!$D$4:$D$9</c:f>
              <c:numCache>
                <c:formatCode>General</c:formatCode>
                <c:ptCount val="6"/>
                <c:pt idx="0">
                  <c:v>0.31606000000000001</c:v>
                </c:pt>
                <c:pt idx="1">
                  <c:v>0.59885999999999995</c:v>
                </c:pt>
                <c:pt idx="2">
                  <c:v>0.50453999999999999</c:v>
                </c:pt>
                <c:pt idx="3">
                  <c:v>0.69617000000000007</c:v>
                </c:pt>
                <c:pt idx="4">
                  <c:v>1.01223</c:v>
                </c:pt>
                <c:pt idx="5">
                  <c:v>1.4194600000000002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6-490A-8AF2-8E0C7B286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1792"/>
        <c:axId val="554341464"/>
      </c:scatterChart>
      <c:valAx>
        <c:axId val="5543414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4341792"/>
        <c:crossesAt val="0"/>
        <c:crossBetween val="midCat"/>
      </c:valAx>
      <c:valAx>
        <c:axId val="55434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434146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'Target+Source1+Source2'!$C$3:$C$3</c:f>
              <c:strCache>
                <c:ptCount val="1"/>
                <c:pt idx="0">
                  <c:v>Summe Schaltleistung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Genetic_test2_pipeline!$K$4:$K$7</c:f>
              <c:numCache>
                <c:formatCode>General</c:formatCode>
                <c:ptCount val="4"/>
                <c:pt idx="0">
                  <c:v>727</c:v>
                </c:pt>
                <c:pt idx="1">
                  <c:v>587</c:v>
                </c:pt>
                <c:pt idx="2">
                  <c:v>802</c:v>
                </c:pt>
                <c:pt idx="3">
                  <c:v>808</c:v>
                </c:pt>
              </c:numCache>
            </c:numRef>
          </c:xVal>
          <c:yVal>
            <c:numRef>
              <c:f>Genetic_test2_pipeline!$C$4:$C$7</c:f>
              <c:numCache>
                <c:formatCode>General</c:formatCode>
                <c:ptCount val="4"/>
                <c:pt idx="0">
                  <c:v>1.0391440000000001E-6</c:v>
                </c:pt>
                <c:pt idx="1">
                  <c:v>1.0294949999999999E-6</c:v>
                </c:pt>
                <c:pt idx="2">
                  <c:v>2.1361050000000001E-6</c:v>
                </c:pt>
                <c:pt idx="3">
                  <c:v>8.8732399999999999E-7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E-4898-8352-03BB08EE8E89}"/>
            </c:ext>
          </c:extLst>
        </c:ser>
        <c:ser>
          <c:idx val="1"/>
          <c:order val="1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Genetic_test2_pipeline!$K$4:$K$7</c:f>
              <c:numCache>
                <c:formatCode>General</c:formatCode>
                <c:ptCount val="4"/>
                <c:pt idx="0">
                  <c:v>727</c:v>
                </c:pt>
                <c:pt idx="1">
                  <c:v>587</c:v>
                </c:pt>
                <c:pt idx="2">
                  <c:v>802</c:v>
                </c:pt>
                <c:pt idx="3">
                  <c:v>808</c:v>
                </c:pt>
              </c:numCache>
            </c:numRef>
          </c:xVal>
          <c:yVal>
            <c:numRef>
              <c:f>Genetic_test2_pipeline!$D$4:$D$7</c:f>
              <c:numCache>
                <c:formatCode>General</c:formatCode>
                <c:ptCount val="4"/>
                <c:pt idx="0">
                  <c:v>4.53401E-7</c:v>
                </c:pt>
                <c:pt idx="1">
                  <c:v>4.4180299999999998E-7</c:v>
                </c:pt>
                <c:pt idx="2">
                  <c:v>1.38021E-6</c:v>
                </c:pt>
                <c:pt idx="3">
                  <c:v>3.4416399999999998E-7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E-4898-8352-03BB08EE8E89}"/>
            </c:ext>
          </c:extLst>
        </c:ser>
        <c:ser>
          <c:idx val="2"/>
          <c:order val="2"/>
          <c:tx>
            <c:strRef>
              <c:f>'Target+Source1+Source2'!$E$3:$E$3</c:f>
              <c:strCache>
                <c:ptCount val="1"/>
                <c:pt idx="0">
                  <c:v>Schaltleistung Read Register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Genetic_test2_pipeline!$K$4:$K$7</c:f>
              <c:numCache>
                <c:formatCode>General</c:formatCode>
                <c:ptCount val="4"/>
                <c:pt idx="0">
                  <c:v>727</c:v>
                </c:pt>
                <c:pt idx="1">
                  <c:v>587</c:v>
                </c:pt>
                <c:pt idx="2">
                  <c:v>802</c:v>
                </c:pt>
                <c:pt idx="3">
                  <c:v>808</c:v>
                </c:pt>
              </c:numCache>
            </c:numRef>
          </c:xVal>
          <c:yVal>
            <c:numRef>
              <c:f>Genetic_test2_pipeline!$E$4:$E$7</c:f>
              <c:numCache>
                <c:formatCode>General</c:formatCode>
                <c:ptCount val="4"/>
                <c:pt idx="0">
                  <c:v>5.8574299999999998E-7</c:v>
                </c:pt>
                <c:pt idx="1">
                  <c:v>5.8769199999999999E-7</c:v>
                </c:pt>
                <c:pt idx="2">
                  <c:v>7.5589500000000001E-7</c:v>
                </c:pt>
                <c:pt idx="3">
                  <c:v>5.4316E-7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9E-4898-8352-03BB08EE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52080"/>
        <c:axId val="566451752"/>
      </c:scatterChart>
      <c:valAx>
        <c:axId val="566451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52080"/>
        <c:crossesAt val="0"/>
        <c:crossBetween val="midCat"/>
      </c:valAx>
      <c:valAx>
        <c:axId val="56645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5175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Genetic_test2_pipeline!$B$3:$B$3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Genetic_test2_pipeline!$F$4:$F$7</c:f>
              <c:numCache>
                <c:formatCode>General</c:formatCode>
                <c:ptCount val="4"/>
                <c:pt idx="0">
                  <c:v>238</c:v>
                </c:pt>
                <c:pt idx="1">
                  <c:v>242</c:v>
                </c:pt>
                <c:pt idx="2">
                  <c:v>290</c:v>
                </c:pt>
                <c:pt idx="3">
                  <c:v>293</c:v>
                </c:pt>
              </c:numCache>
            </c:numRef>
          </c:xVal>
          <c:yVal>
            <c:numRef>
              <c:f>Genetic_test2_pipeline!$B$4:$B$7</c:f>
              <c:numCache>
                <c:formatCode>General</c:formatCode>
                <c:ptCount val="4"/>
                <c:pt idx="0">
                  <c:v>1.722E-3</c:v>
                </c:pt>
                <c:pt idx="1">
                  <c:v>1.7329999999999999E-3</c:v>
                </c:pt>
                <c:pt idx="2">
                  <c:v>1.8469999999999999E-3</c:v>
                </c:pt>
                <c:pt idx="3">
                  <c:v>1.696E-3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F-4165-8A8C-C50AD2E9D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53720"/>
        <c:axId val="566453392"/>
      </c:scatterChart>
      <c:valAx>
        <c:axId val="5664533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53720"/>
        <c:crossesAt val="0"/>
        <c:crossBetween val="midCat"/>
      </c:valAx>
      <c:valAx>
        <c:axId val="56645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5339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Genetic_test2_pipeline!$K$4:$K$7</c:f>
              <c:numCache>
                <c:formatCode>General</c:formatCode>
                <c:ptCount val="4"/>
                <c:pt idx="0">
                  <c:v>727</c:v>
                </c:pt>
                <c:pt idx="1">
                  <c:v>587</c:v>
                </c:pt>
                <c:pt idx="2">
                  <c:v>802</c:v>
                </c:pt>
                <c:pt idx="3">
                  <c:v>808</c:v>
                </c:pt>
              </c:numCache>
            </c:numRef>
          </c:xVal>
          <c:yVal>
            <c:numRef>
              <c:f>Genetic_test2_pipeline!$D$4:$D$7</c:f>
              <c:numCache>
                <c:formatCode>General</c:formatCode>
                <c:ptCount val="4"/>
                <c:pt idx="0">
                  <c:v>4.53401E-7</c:v>
                </c:pt>
                <c:pt idx="1">
                  <c:v>4.4180299999999998E-7</c:v>
                </c:pt>
                <c:pt idx="2">
                  <c:v>1.38021E-6</c:v>
                </c:pt>
                <c:pt idx="3">
                  <c:v>3.4416399999999998E-7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D-4582-A9D0-467F930DE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16464"/>
        <c:axId val="564975504"/>
      </c:scatterChart>
      <c:valAx>
        <c:axId val="5649755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16464"/>
        <c:crossesAt val="0"/>
        <c:crossBetween val="midCat"/>
      </c:valAx>
      <c:valAx>
        <c:axId val="5619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755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'Target+Source1+Source2'!$N$3:$N$3</c:f>
              <c:strCache>
                <c:ptCount val="1"/>
                <c:pt idx="0">
                  <c:v>Load*Hamming: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Genetic_test2_pipeline!$K$4:$K$7</c:f>
              <c:numCache>
                <c:formatCode>General</c:formatCode>
                <c:ptCount val="4"/>
                <c:pt idx="0">
                  <c:v>727</c:v>
                </c:pt>
                <c:pt idx="1">
                  <c:v>587</c:v>
                </c:pt>
                <c:pt idx="2">
                  <c:v>802</c:v>
                </c:pt>
                <c:pt idx="3">
                  <c:v>808</c:v>
                </c:pt>
              </c:numCache>
            </c:numRef>
          </c:xVal>
          <c:yVal>
            <c:numRef>
              <c:f>Genetic_test2_pipeline!$N$4:$N$8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5-4D3C-B31C-34D56A0EE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18760"/>
        <c:axId val="561918432"/>
      </c:scatterChart>
      <c:valAx>
        <c:axId val="5619184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18760"/>
        <c:crossesAt val="0"/>
        <c:crossBetween val="midCat"/>
      </c:valAx>
      <c:valAx>
        <c:axId val="56191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1843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Genetic_test2_pipeline!$F$3:$F$3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Genetic_test2_pipeline!$K$4:$K$8</c:f>
              <c:numCache>
                <c:formatCode>General</c:formatCode>
                <c:ptCount val="5"/>
                <c:pt idx="0">
                  <c:v>727</c:v>
                </c:pt>
                <c:pt idx="1">
                  <c:v>587</c:v>
                </c:pt>
                <c:pt idx="2">
                  <c:v>802</c:v>
                </c:pt>
                <c:pt idx="3">
                  <c:v>808</c:v>
                </c:pt>
              </c:numCache>
            </c:numRef>
          </c:xVal>
          <c:yVal>
            <c:numRef>
              <c:f>Genetic_test2_pipeline!$O$4:$O$8</c:f>
              <c:numCache>
                <c:formatCode>General</c:formatCode>
                <c:ptCount val="5"/>
                <c:pt idx="0">
                  <c:v>3.43031E-7</c:v>
                </c:pt>
                <c:pt idx="1">
                  <c:v>3.6250900000000001E-7</c:v>
                </c:pt>
                <c:pt idx="2">
                  <c:v>3.9407300000000001E-7</c:v>
                </c:pt>
                <c:pt idx="3">
                  <c:v>2.7155999999999998E-7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E-456C-B00D-4061421B0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21384"/>
        <c:axId val="561921056"/>
      </c:scatterChart>
      <c:valAx>
        <c:axId val="5619210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21384"/>
        <c:crossesAt val="0"/>
        <c:crossBetween val="midCat"/>
      </c:valAx>
      <c:valAx>
        <c:axId val="56192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2105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Genetic_test2_pipeline!$A$4:$A$4</c:f>
              <c:strCache>
                <c:ptCount val="1"/>
                <c:pt idx="0">
                  <c:v>alloc_test_genetic_hamming_t2_h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Genetic_test2_pipeline!$A$4:$A$7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alloc_test_genetic_hamming_t2_h_dyn</c:v>
                </c:pt>
                <c:pt idx="2">
                  <c:v>alloc_test_genetic_hamming_t2</c:v>
                </c:pt>
                <c:pt idx="3">
                  <c:v>alloc_test_heuristic_t2</c:v>
                </c:pt>
              </c:strCache>
            </c:strRef>
          </c:cat>
          <c:val>
            <c:numRef>
              <c:f>Genetic_test2_pipeline!$Q$4:$Q$4</c:f>
              <c:numCache>
                <c:formatCode>General</c:formatCode>
                <c:ptCount val="1"/>
                <c:pt idx="0">
                  <c:v>2.1143999999999999E-7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6-4572-85B3-3B287EC669E9}"/>
            </c:ext>
          </c:extLst>
        </c:ser>
        <c:ser>
          <c:idx val="1"/>
          <c:order val="1"/>
          <c:tx>
            <c:strRef>
              <c:f>Genetic_test2_pipeline!$A$5:$A$5</c:f>
              <c:strCache>
                <c:ptCount val="1"/>
                <c:pt idx="0">
                  <c:v>alloc_test_genetic_hamming_t2_h_dyn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Genetic_test2_pipeline!$A$4:$A$7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alloc_test_genetic_hamming_t2_h_dyn</c:v>
                </c:pt>
                <c:pt idx="2">
                  <c:v>alloc_test_genetic_hamming_t2</c:v>
                </c:pt>
                <c:pt idx="3">
                  <c:v>alloc_test_heuristic_t2</c:v>
                </c:pt>
              </c:strCache>
            </c:strRef>
          </c:cat>
          <c:val>
            <c:numRef>
              <c:f>Genetic_test2_pipeline!$Q$5:$Q$5</c:f>
              <c:numCache>
                <c:formatCode>General</c:formatCode>
                <c:ptCount val="1"/>
                <c:pt idx="0">
                  <c:v>2.2390000000000001E-7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6-4572-85B3-3B287EC669E9}"/>
            </c:ext>
          </c:extLst>
        </c:ser>
        <c:ser>
          <c:idx val="2"/>
          <c:order val="2"/>
          <c:tx>
            <c:strRef>
              <c:f>Genetic_test2_pipeline!$A$6:$A$6</c:f>
              <c:strCache>
                <c:ptCount val="1"/>
                <c:pt idx="0">
                  <c:v>alloc_test_genetic_hamming_t2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Genetic_test2_pipeline!$A$4:$A$7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alloc_test_genetic_hamming_t2_h_dyn</c:v>
                </c:pt>
                <c:pt idx="2">
                  <c:v>alloc_test_genetic_hamming_t2</c:v>
                </c:pt>
                <c:pt idx="3">
                  <c:v>alloc_test_heuristic_t2</c:v>
                </c:pt>
              </c:strCache>
            </c:strRef>
          </c:cat>
          <c:val>
            <c:numRef>
              <c:f>Genetic_test2_pipeline!$Q$6:$Q$6</c:f>
              <c:numCache>
                <c:formatCode>General</c:formatCode>
                <c:ptCount val="1"/>
                <c:pt idx="0">
                  <c:v>4.7540999999999999E-7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6-4572-85B3-3B287EC669E9}"/>
            </c:ext>
          </c:extLst>
        </c:ser>
        <c:ser>
          <c:idx val="3"/>
          <c:order val="3"/>
          <c:tx>
            <c:strRef>
              <c:f>Genetic_test2_pipeline!$A$7:$A$7</c:f>
              <c:strCache>
                <c:ptCount val="1"/>
                <c:pt idx="0">
                  <c:v>alloc_test_heuristic_t2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Genetic_test2_pipeline!$A$4:$A$7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alloc_test_genetic_hamming_t2_h_dyn</c:v>
                </c:pt>
                <c:pt idx="2">
                  <c:v>alloc_test_genetic_hamming_t2</c:v>
                </c:pt>
                <c:pt idx="3">
                  <c:v>alloc_test_heuristic_t2</c:v>
                </c:pt>
              </c:strCache>
            </c:strRef>
          </c:cat>
          <c:val>
            <c:numRef>
              <c:f>Genetic_test2_pipeline!$Q$7:$Q$7</c:f>
              <c:numCache>
                <c:formatCode>General</c:formatCode>
                <c:ptCount val="1"/>
                <c:pt idx="0">
                  <c:v>1.6706199999999999E-7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6-4572-85B3-3B287EC66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923352"/>
        <c:axId val="561923024"/>
      </c:barChart>
      <c:valAx>
        <c:axId val="561923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23352"/>
        <c:crossesAt val="0"/>
        <c:crossBetween val="between"/>
      </c:valAx>
      <c:catAx>
        <c:axId val="56192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2302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Genetic_test2_pipeline!$A$4:$A$4</c:f>
              <c:strCache>
                <c:ptCount val="1"/>
                <c:pt idx="0">
                  <c:v>alloc_test_genetic_hamming_t2_h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Genetic_test2_pipeline!$A$4:$A$7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alloc_test_genetic_hamming_t2_h_dyn</c:v>
                </c:pt>
                <c:pt idx="2">
                  <c:v>alloc_test_genetic_hamming_t2</c:v>
                </c:pt>
                <c:pt idx="3">
                  <c:v>alloc_test_heuristic_t2</c:v>
                </c:pt>
              </c:strCache>
            </c:strRef>
          </c:cat>
          <c:val>
            <c:numRef>
              <c:f>Genetic_test2_pipeline!$R$4:$R$4</c:f>
              <c:numCache>
                <c:formatCode>General</c:formatCode>
                <c:ptCount val="1"/>
                <c:pt idx="0">
                  <c:v>4.5120999999999998E-8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E-4AFE-B853-0925CC697AF7}"/>
            </c:ext>
          </c:extLst>
        </c:ser>
        <c:ser>
          <c:idx val="1"/>
          <c:order val="1"/>
          <c:tx>
            <c:strRef>
              <c:f>Genetic_test2_pipeline!$A$5:$A$5</c:f>
              <c:strCache>
                <c:ptCount val="1"/>
                <c:pt idx="0">
                  <c:v>alloc_test_genetic_hamming_t2_h_dyn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Genetic_test2_pipeline!$A$4:$A$7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alloc_test_genetic_hamming_t2_h_dyn</c:v>
                </c:pt>
                <c:pt idx="2">
                  <c:v>alloc_test_genetic_hamming_t2</c:v>
                </c:pt>
                <c:pt idx="3">
                  <c:v>alloc_test_heuristic_t2</c:v>
                </c:pt>
              </c:strCache>
            </c:strRef>
          </c:cat>
          <c:val>
            <c:numRef>
              <c:f>Genetic_test2_pipeline!$R$5:$R$5</c:f>
              <c:numCache>
                <c:formatCode>General</c:formatCode>
                <c:ptCount val="1"/>
                <c:pt idx="0">
                  <c:v>4.2569999999999997E-8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E-4AFE-B853-0925CC697AF7}"/>
            </c:ext>
          </c:extLst>
        </c:ser>
        <c:ser>
          <c:idx val="2"/>
          <c:order val="2"/>
          <c:tx>
            <c:strRef>
              <c:f>Genetic_test2_pipeline!$A$6:$A$6</c:f>
              <c:strCache>
                <c:ptCount val="1"/>
                <c:pt idx="0">
                  <c:v>alloc_test_genetic_hamming_t2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Genetic_test2_pipeline!$A$4:$A$7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alloc_test_genetic_hamming_t2_h_dyn</c:v>
                </c:pt>
                <c:pt idx="2">
                  <c:v>alloc_test_genetic_hamming_t2</c:v>
                </c:pt>
                <c:pt idx="3">
                  <c:v>alloc_test_heuristic_t2</c:v>
                </c:pt>
              </c:strCache>
            </c:strRef>
          </c:cat>
          <c:val>
            <c:numRef>
              <c:f>Genetic_test2_pipeline!$R$6:$R$6</c:f>
              <c:numCache>
                <c:formatCode>General</c:formatCode>
                <c:ptCount val="1"/>
                <c:pt idx="0">
                  <c:v>2.3195000000000001E-7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E-4AFE-B853-0925CC697AF7}"/>
            </c:ext>
          </c:extLst>
        </c:ser>
        <c:ser>
          <c:idx val="3"/>
          <c:order val="3"/>
          <c:tx>
            <c:strRef>
              <c:f>Genetic_test2_pipeline!$A$7:$A$7</c:f>
              <c:strCache>
                <c:ptCount val="1"/>
                <c:pt idx="0">
                  <c:v>alloc_test_heuristic_t2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Genetic_test2_pipeline!$A$4:$A$7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alloc_test_genetic_hamming_t2_h_dyn</c:v>
                </c:pt>
                <c:pt idx="2">
                  <c:v>alloc_test_genetic_hamming_t2</c:v>
                </c:pt>
                <c:pt idx="3">
                  <c:v>alloc_test_heuristic_t2</c:v>
                </c:pt>
              </c:strCache>
            </c:strRef>
          </c:cat>
          <c:val>
            <c:numRef>
              <c:f>Genetic_test2_pipeline!$R$7:$R$7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3E-4AFE-B853-0925CC69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925648"/>
        <c:axId val="561925320"/>
      </c:barChart>
      <c:valAx>
        <c:axId val="5619253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25648"/>
        <c:crossesAt val="0"/>
        <c:crossBetween val="between"/>
      </c:valAx>
      <c:catAx>
        <c:axId val="5619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2532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TARGET!$C$3:$C$3</c:f>
              <c:strCache>
                <c:ptCount val="1"/>
                <c:pt idx="0">
                  <c:v>Switching power Summe: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Genetic_test1!$G$4:$G$10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</c:numCache>
            </c:numRef>
          </c:xVal>
          <c:yVal>
            <c:numRef>
              <c:f>Genetic_test1!$C$4:$C$10</c:f>
              <c:numCache>
                <c:formatCode>General</c:formatCode>
                <c:ptCount val="7"/>
                <c:pt idx="0">
                  <c:v>1.8044E-6</c:v>
                </c:pt>
                <c:pt idx="1">
                  <c:v>1.8044E-6</c:v>
                </c:pt>
                <c:pt idx="2">
                  <c:v>1.8044E-6</c:v>
                </c:pt>
                <c:pt idx="3">
                  <c:v>3.1148900000000002E-6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7-4334-BAFE-E01891E21D84}"/>
            </c:ext>
          </c:extLst>
        </c:ser>
        <c:ser>
          <c:idx val="1"/>
          <c:order val="1"/>
          <c:tx>
            <c:strRef>
              <c:f>Genetic_test1!$O$3:$O$3</c:f>
              <c:strCache>
                <c:ptCount val="1"/>
                <c:pt idx="0">
                  <c:v>Power Read Register File 1: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Genetic_test1!$G$4:$G$10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</c:numCache>
            </c:numRef>
          </c:xVal>
          <c:yVal>
            <c:numRef>
              <c:f>Genetic_test1!$O$4:$O$10</c:f>
              <c:numCache>
                <c:formatCode>General</c:formatCode>
                <c:ptCount val="7"/>
                <c:pt idx="0">
                  <c:v>5.3705999999999997E-7</c:v>
                </c:pt>
                <c:pt idx="1">
                  <c:v>5.3705999999999997E-7</c:v>
                </c:pt>
                <c:pt idx="2">
                  <c:v>5.3705999999999997E-7</c:v>
                </c:pt>
                <c:pt idx="3">
                  <c:v>8.8747999999999995E-7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7-4334-BAFE-E01891E21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31552"/>
        <c:axId val="561931224"/>
      </c:scatterChart>
      <c:scatterChart>
        <c:scatterStyle val="lineMarker"/>
        <c:varyColors val="0"/>
        <c:ser>
          <c:idx val="2"/>
          <c:order val="2"/>
          <c:tx>
            <c:strRef>
              <c:f>Genetic_test1!$M$3:$M$3</c:f>
              <c:strCache>
                <c:ptCount val="1"/>
                <c:pt idx="0">
                  <c:v>Power Write Register File 1: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yVal>
            <c:numRef>
              <c:f>Genetic_test1!$M$4:$M$10</c:f>
              <c:numCache>
                <c:formatCode>General</c:formatCode>
                <c:ptCount val="7"/>
                <c:pt idx="0">
                  <c:v>1.2501000000000001E-7</c:v>
                </c:pt>
                <c:pt idx="1">
                  <c:v>1.2501000000000001E-7</c:v>
                </c:pt>
                <c:pt idx="2">
                  <c:v>1.2501000000000001E-7</c:v>
                </c:pt>
                <c:pt idx="3">
                  <c:v>3.9127999999999999E-7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7-4334-BAFE-E01891E21D84}"/>
            </c:ext>
          </c:extLst>
        </c:ser>
        <c:ser>
          <c:idx val="3"/>
          <c:order val="3"/>
          <c:tx>
            <c:strRef>
              <c:f>Genetic_test1!$N$3:$N$3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x"/>
            <c:size val="7"/>
          </c:marker>
          <c:yVal>
            <c:numRef>
              <c:f>Genetic_test1!$N$4:$N$10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17-4334-BAFE-E01891E21D84}"/>
            </c:ext>
          </c:extLst>
        </c:ser>
        <c:ser>
          <c:idx val="4"/>
          <c:order val="4"/>
          <c:tx>
            <c:strRef>
              <c:f>Genetic_test1!$P$3:$P$3</c:f>
              <c:strCache>
                <c:ptCount val="1"/>
                <c:pt idx="0">
                  <c:v>Power Write rf0 port0: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yVal>
            <c:numRef>
              <c:f>Genetic_test1!$P$4:$P$10</c:f>
              <c:numCache>
                <c:formatCode>General</c:formatCode>
                <c:ptCount val="7"/>
                <c:pt idx="0">
                  <c:v>3.2779E-7</c:v>
                </c:pt>
                <c:pt idx="1">
                  <c:v>3.2779E-7</c:v>
                </c:pt>
                <c:pt idx="2">
                  <c:v>3.2779E-7</c:v>
                </c:pt>
                <c:pt idx="3">
                  <c:v>5.0493999999999997E-7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17-4334-BAFE-E01891E21D84}"/>
            </c:ext>
          </c:extLst>
        </c:ser>
        <c:ser>
          <c:idx val="5"/>
          <c:order val="5"/>
          <c:tx>
            <c:strRef>
              <c:f>Genetic_test1!$Q$3:$Q$3</c:f>
              <c:strCache>
                <c:ptCount val="1"/>
                <c:pt idx="0">
                  <c:v>Power Write rf0 port1: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yVal>
            <c:numRef>
              <c:f>Genetic_test1!$Q$4:$Q$10</c:f>
              <c:numCache>
                <c:formatCode>General</c:formatCode>
                <c:ptCount val="7"/>
                <c:pt idx="0">
                  <c:v>1.2501000000000001E-7</c:v>
                </c:pt>
                <c:pt idx="1">
                  <c:v>1.2501000000000001E-7</c:v>
                </c:pt>
                <c:pt idx="2">
                  <c:v>1.2501000000000001E-7</c:v>
                </c:pt>
                <c:pt idx="3">
                  <c:v>3.9127999999999999E-7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17-4334-BAFE-E01891E21D84}"/>
            </c:ext>
          </c:extLst>
        </c:ser>
        <c:ser>
          <c:idx val="6"/>
          <c:order val="6"/>
          <c:tx>
            <c:strRef>
              <c:f>Genetic_test1!$Q$3:$Q$3</c:f>
              <c:strCache>
                <c:ptCount val="1"/>
                <c:pt idx="0">
                  <c:v>Power Write rf0 port1: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plus"/>
            <c:size val="7"/>
          </c:marker>
          <c:yVal>
            <c:numRef>
              <c:f>Genetic_test1!$R$4:$R$10</c:f>
              <c:numCache>
                <c:formatCode>General</c:formatCode>
                <c:ptCount val="7"/>
                <c:pt idx="0">
                  <c:v>6.842E-8</c:v>
                </c:pt>
                <c:pt idx="1">
                  <c:v>6.842E-8</c:v>
                </c:pt>
                <c:pt idx="2">
                  <c:v>6.842E-8</c:v>
                </c:pt>
                <c:pt idx="3">
                  <c:v>1.112E-7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17-4334-BAFE-E01891E21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32208"/>
        <c:axId val="561931880"/>
      </c:scatterChart>
      <c:valAx>
        <c:axId val="561931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31552"/>
        <c:crossesAt val="0"/>
        <c:crossBetween val="midCat"/>
      </c:valAx>
      <c:valAx>
        <c:axId val="5619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31224"/>
        <c:crossesAt val="0"/>
        <c:crossBetween val="midCat"/>
      </c:valAx>
      <c:valAx>
        <c:axId val="561931880"/>
        <c:scaling>
          <c:orientation val="minMax"/>
        </c:scaling>
        <c:delete val="0"/>
        <c:axPos val="r"/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32208"/>
        <c:crosses val="max"/>
        <c:crossBetween val="midCat"/>
      </c:valAx>
      <c:valAx>
        <c:axId val="561932208"/>
        <c:scaling>
          <c:orientation val="minMax"/>
        </c:scaling>
        <c:delete val="1"/>
        <c:axPos val="b"/>
        <c:majorTickMark val="none"/>
        <c:minorTickMark val="none"/>
        <c:tickLblPos val="nextTo"/>
        <c:crossAx val="56193188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Genetic_test1!$G$4:$G$10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</c:numCache>
            </c:numRef>
          </c:xVal>
          <c:yVal>
            <c:numRef>
              <c:f>Genetic_test1!$B$4:$B$10</c:f>
              <c:numCache>
                <c:formatCode>General</c:formatCode>
                <c:ptCount val="7"/>
                <c:pt idx="0">
                  <c:v>1.457E-3</c:v>
                </c:pt>
                <c:pt idx="1">
                  <c:v>1.457E-3</c:v>
                </c:pt>
                <c:pt idx="2">
                  <c:v>1.4580000000000001E-3</c:v>
                </c:pt>
                <c:pt idx="3">
                  <c:v>1.524E-3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3-440E-AC1C-2FA4B38A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47160"/>
        <c:axId val="561926304"/>
      </c:scatterChart>
      <c:valAx>
        <c:axId val="561926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47160"/>
        <c:crossesAt val="0"/>
        <c:crossBetween val="midCat"/>
      </c:valAx>
      <c:valAx>
        <c:axId val="56644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263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Genetic_test1!$H$4:$H$10</c:f>
              <c:numCache>
                <c:formatCode>General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35</c:v>
                </c:pt>
              </c:numCache>
            </c:numRef>
          </c:xVal>
          <c:yVal>
            <c:numRef>
              <c:f>Genetic_test1!$D$4:$D$10</c:f>
              <c:numCache>
                <c:formatCode>General</c:formatCode>
                <c:ptCount val="7"/>
                <c:pt idx="0">
                  <c:v>5.2122E-7</c:v>
                </c:pt>
                <c:pt idx="1">
                  <c:v>5.2122E-7</c:v>
                </c:pt>
                <c:pt idx="2">
                  <c:v>5.2122E-7</c:v>
                </c:pt>
                <c:pt idx="3">
                  <c:v>1.00742E-6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7-46A6-84CB-496A8FCEE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67232"/>
        <c:axId val="567366904"/>
      </c:scatterChart>
      <c:valAx>
        <c:axId val="567366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367232"/>
        <c:crossesAt val="0"/>
        <c:crossBetween val="midCat"/>
      </c:valAx>
      <c:valAx>
        <c:axId val="5673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3669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7" Type="http://schemas.openxmlformats.org/officeDocument/2006/relationships/chart" Target="../charts/chart96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6" Type="http://schemas.openxmlformats.org/officeDocument/2006/relationships/chart" Target="../charts/chart95.xml"/><Relationship Id="rId5" Type="http://schemas.openxmlformats.org/officeDocument/2006/relationships/chart" Target="../charts/chart94.xml"/><Relationship Id="rId4" Type="http://schemas.openxmlformats.org/officeDocument/2006/relationships/chart" Target="../charts/chart9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6.xml"/><Relationship Id="rId2" Type="http://schemas.openxmlformats.org/officeDocument/2006/relationships/chart" Target="../charts/chart105.xml"/><Relationship Id="rId1" Type="http://schemas.openxmlformats.org/officeDocument/2006/relationships/chart" Target="../charts/chart104.xml"/><Relationship Id="rId5" Type="http://schemas.openxmlformats.org/officeDocument/2006/relationships/chart" Target="../charts/chart108.xml"/><Relationship Id="rId4" Type="http://schemas.openxmlformats.org/officeDocument/2006/relationships/chart" Target="../charts/chart10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5" Type="http://schemas.openxmlformats.org/officeDocument/2006/relationships/chart" Target="../charts/chart113.xml"/><Relationship Id="rId4" Type="http://schemas.openxmlformats.org/officeDocument/2006/relationships/chart" Target="../charts/chart11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6.xml"/><Relationship Id="rId2" Type="http://schemas.openxmlformats.org/officeDocument/2006/relationships/chart" Target="../charts/chart115.xml"/><Relationship Id="rId1" Type="http://schemas.openxmlformats.org/officeDocument/2006/relationships/chart" Target="../charts/chart114.xml"/><Relationship Id="rId5" Type="http://schemas.openxmlformats.org/officeDocument/2006/relationships/chart" Target="../charts/chart118.xml"/><Relationship Id="rId4" Type="http://schemas.openxmlformats.org/officeDocument/2006/relationships/chart" Target="../charts/chart117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1.xml"/><Relationship Id="rId2" Type="http://schemas.openxmlformats.org/officeDocument/2006/relationships/chart" Target="../charts/chart120.xml"/><Relationship Id="rId1" Type="http://schemas.openxmlformats.org/officeDocument/2006/relationships/chart" Target="../charts/chart119.xml"/><Relationship Id="rId5" Type="http://schemas.openxmlformats.org/officeDocument/2006/relationships/chart" Target="../charts/chart123.xml"/><Relationship Id="rId4" Type="http://schemas.openxmlformats.org/officeDocument/2006/relationships/chart" Target="../charts/chart12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6.xml"/><Relationship Id="rId2" Type="http://schemas.openxmlformats.org/officeDocument/2006/relationships/chart" Target="../charts/chart125.xml"/><Relationship Id="rId1" Type="http://schemas.openxmlformats.org/officeDocument/2006/relationships/chart" Target="../charts/chart124.xml"/><Relationship Id="rId5" Type="http://schemas.openxmlformats.org/officeDocument/2006/relationships/chart" Target="../charts/chart128.xml"/><Relationship Id="rId4" Type="http://schemas.openxmlformats.org/officeDocument/2006/relationships/chart" Target="../charts/chart12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116943" y="4123436"/>
    <xdr:ext cx="6513067" cy="3729228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10996" y="1845056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860283" y="1784858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112012" y="5326253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711186" y="5155183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3078460" y="5288026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twoCellAnchor>
    <xdr:from>
      <xdr:col>11</xdr:col>
      <xdr:colOff>0</xdr:colOff>
      <xdr:row>13</xdr:row>
      <xdr:rowOff>0</xdr:rowOff>
    </xdr:from>
    <xdr:to>
      <xdr:col>14</xdr:col>
      <xdr:colOff>1671638</xdr:colOff>
      <xdr:row>28</xdr:row>
      <xdr:rowOff>38101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789938" y="1920620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633843" y="2062480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406906" y="5326507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602093" y="5373370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3393419" y="5211699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twoCellAnchor>
    <xdr:from>
      <xdr:col>10</xdr:col>
      <xdr:colOff>376237</xdr:colOff>
      <xdr:row>13</xdr:row>
      <xdr:rowOff>133350</xdr:rowOff>
    </xdr:from>
    <xdr:to>
      <xdr:col>14</xdr:col>
      <xdr:colOff>1562100</xdr:colOff>
      <xdr:row>28</xdr:row>
      <xdr:rowOff>171451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1651635" y="2055241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643876" y="2014601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7306944" y="5220335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3147929" y="5269357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554098" y="5451856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1702054" y="1997328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486904" y="1994789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682242" y="5298440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395844" y="5565267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3107923" y="5336286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543685" y="1949450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545959" y="1823085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298829" y="5402833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316978" y="5412613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3107923" y="5269357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698373" y="2955925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4772786" y="2347214"/>
    <xdr:ext cx="6513067" cy="3729228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0" y="6628257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3796264" y="10683494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2800858" y="12350115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twoCellAnchor>
    <xdr:from>
      <xdr:col>14</xdr:col>
      <xdr:colOff>1695450</xdr:colOff>
      <xdr:row>11</xdr:row>
      <xdr:rowOff>38100</xdr:rowOff>
    </xdr:from>
    <xdr:to>
      <xdr:col>19</xdr:col>
      <xdr:colOff>781050</xdr:colOff>
      <xdr:row>36</xdr:row>
      <xdr:rowOff>104776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1714499</xdr:colOff>
      <xdr:row>40</xdr:row>
      <xdr:rowOff>95250</xdr:rowOff>
    </xdr:from>
    <xdr:to>
      <xdr:col>19</xdr:col>
      <xdr:colOff>733424</xdr:colOff>
      <xdr:row>62</xdr:row>
      <xdr:rowOff>9526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1943100</xdr:colOff>
      <xdr:row>66</xdr:row>
      <xdr:rowOff>3727</xdr:rowOff>
    </xdr:from>
    <xdr:to>
      <xdr:col>20</xdr:col>
      <xdr:colOff>1368080</xdr:colOff>
      <xdr:row>87</xdr:row>
      <xdr:rowOff>171450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425956" y="3880104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260463" y="4097909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486789" y="7190994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091299" y="7410958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2802997" y="6436741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7633843" y="1851787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594485" y="5374132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7424674" y="5020945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3314934" y="5059426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533906" y="1912620"/>
    <xdr:ext cx="5932043" cy="3356229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1966341" y="1604137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859140" y="1928495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2046224" y="5220716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800086" y="5211318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3423011" y="5086858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22820376" y="2179828"/>
    <xdr:ext cx="6649593" cy="2954909"/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29420693" y="2141982"/>
    <xdr:ext cx="6649593" cy="2954909"/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2310130" y="1871218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174101" y="1852549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2173351" y="5336286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896986" y="5153406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3579221" y="5173218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20434681" y="5039614"/>
    <xdr:ext cx="5759577" cy="3239643"/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26954607" y="5039614"/>
    <xdr:ext cx="5759577" cy="3239643"/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337056" y="6328791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091565" y="6337045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377315" y="5527040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942085" y="5890641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725168" y="6760844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3017520" y="2235581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570974" y="1977516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2665476" y="5548376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8359521" y="5574538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4041119" y="5336286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-7332853" y="2101723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-12832588" y="1756791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-7215505" y="5326507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-12928727" y="4933822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-18562320" y="4924425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-7264019" y="2082927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-12793344" y="2015616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-7057771" y="5364733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-12869671" y="4943475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-18513298" y="4972304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-7401940" y="2158873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-12685267" y="2024253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-7038721" y="5192268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-12642850" y="5210683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-18286857" y="5134991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-7480427" y="1948307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-13236448" y="1938908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-7569327" y="5221859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-13311758" y="5210937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-18621375" y="5077841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337056" y="6328791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091565" y="6337045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377315" y="5527040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942085" y="5890641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725168" y="6760844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455166" y="2035428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594600" y="2053082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249553" y="5412613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346569" y="5192649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2911455" y="4953635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956181" y="1891792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819517" y="1870964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987550" y="5001133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780655" y="5335524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3423011" y="5086858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22820376" y="2179828"/>
    <xdr:ext cx="6649593" cy="2954909"/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29420693" y="2141982"/>
    <xdr:ext cx="6649593" cy="2954909"/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2134108" y="3153283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006714" y="2876042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2065655" y="6521069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543800" y="6214999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2616941" y="6205982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2222246" y="2992374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711567" y="3056382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2302256" y="6359398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769098" y="6359779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3383006" y="6177280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1671827" y="2025777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564628" y="1766570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524254" y="4991354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601458" y="5029962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3737590" y="4780788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1918462" y="2006600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948803" y="1900427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829562" y="5230495"/>
    <xdr:ext cx="5764022" cy="3241421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896606" y="5058664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3649452" y="4838065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twoCellAnchor>
    <xdr:from>
      <xdr:col>11</xdr:col>
      <xdr:colOff>190500</xdr:colOff>
      <xdr:row>11</xdr:row>
      <xdr:rowOff>57150</xdr:rowOff>
    </xdr:from>
    <xdr:to>
      <xdr:col>15</xdr:col>
      <xdr:colOff>128588</xdr:colOff>
      <xdr:row>26</xdr:row>
      <xdr:rowOff>95251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rget+Source1+Source2_Random_Data_Same_Reg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rget+Source1+Source2_Load_Hamming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rget+Source1+Source2_diffrent_h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+Source1+Source2_Random_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+Source1+Source2_Load_Ham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+Source1+Source2_diffren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__Anonymous_Sheet_DB__1" displayName="__Anonymous_Sheet_DB__1" ref="A3:CI7" totalsRowShown="0">
  <sortState ref="A5:CI7">
    <sortCondition ref="K4:K7"/>
  </sortState>
  <tableColumns count="87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Spalte1"/>
    <tableColumn id="9" name="Hamming Source1:"/>
    <tableColumn id="10" name="Spalte2"/>
    <tableColumn id="11" name="Hamming Source2:"/>
    <tableColumn id="12" name="Spalte3"/>
    <tableColumn id="13" name="Load:"/>
    <tableColumn id="14" name="Load*Hamming:"/>
    <tableColumn id="15" name="Power Write Register File 0:"/>
    <tableColumn id="16" name="Power Write Register File 1:"/>
    <tableColumn id="17" name="Power Read Register File 0:"/>
    <tableColumn id="18" name="Power Read Register File 1:"/>
    <tableColumn id="19" name="Power Write rf0 port0:"/>
    <tableColumn id="20" name="Power Write rf0 port1:"/>
    <tableColumn id="21" name="Power Write rf1 port0:"/>
    <tableColumn id="22" name="Power Write rf1 port1:"/>
    <tableColumn id="23" name="Power Read rf0 port0:"/>
    <tableColumn id="24" name="Power Read rf0 port1:"/>
    <tableColumn id="25" name="Power Read rf0 port2:"/>
    <tableColumn id="26" name="Power Read rf0 port3:"/>
    <tableColumn id="27" name="Power Read rf1 port0:"/>
    <tableColumn id="28" name="Power Read rf1 port1:"/>
    <tableColumn id="29" name="Power Read rf1 port2:"/>
    <tableColumn id="30" name="Power Read rf1 port3:"/>
    <tableColumn id="31" name="Write 0_0_0:"/>
    <tableColumn id="32" name="Write 0_0_1:"/>
    <tableColumn id="33" name="Write 0_0_2:"/>
    <tableColumn id="34" name="Write 0_0_3:"/>
    <tableColumn id="35" name="Write 0_0_4:"/>
    <tableColumn id="36" name="Write 0_1_0:"/>
    <tableColumn id="37" name="Write 0_1_1:"/>
    <tableColumn id="38" name="Write 0_1_2:"/>
    <tableColumn id="39" name="Write 0_1_3:"/>
    <tableColumn id="40" name="Write 0_1_4:"/>
    <tableColumn id="41" name="Write 1_0_0:"/>
    <tableColumn id="42" name="Write 1_0_1:"/>
    <tableColumn id="43" name="Write 1_0_2:"/>
    <tableColumn id="44" name="Write 1_0_3:"/>
    <tableColumn id="45" name="Write 1_0_4:"/>
    <tableColumn id="46" name="Write 1_1_0:"/>
    <tableColumn id="47" name="Write 1_1_1:"/>
    <tableColumn id="48" name="Write 1_1_2:"/>
    <tableColumn id="49" name="Write 1_1_3:"/>
    <tableColumn id="50" name="Write 1_1_4:"/>
    <tableColumn id="51" name="Read 0_0_0:"/>
    <tableColumn id="52" name="Read 0_0_1:"/>
    <tableColumn id="53" name="Read 0_0_2:"/>
    <tableColumn id="54" name="Read 0_0_3:"/>
    <tableColumn id="55" name="Read 0_0_4:"/>
    <tableColumn id="56" name="Read 0_1_0:"/>
    <tableColumn id="57" name="Read 0_1_1:"/>
    <tableColumn id="58" name="Read 0_1_2:"/>
    <tableColumn id="59" name="Read 0_1_3:"/>
    <tableColumn id="60" name="Read 0_1_4:"/>
    <tableColumn id="61" name="Read 0_2_0:"/>
    <tableColumn id="62" name="Read 0_2_1:"/>
    <tableColumn id="63" name="Read 0_2_2:"/>
    <tableColumn id="64" name="Read 0_2_3:"/>
    <tableColumn id="65" name="Read 0_2_4:"/>
    <tableColumn id="66" name="Read 0_3_0:"/>
    <tableColumn id="67" name="Read 0_3_1:"/>
    <tableColumn id="68" name="Read 0_3_2:"/>
    <tableColumn id="69" name="Read 0_3_3:"/>
    <tableColumn id="70" name="Read 0_3_4:"/>
    <tableColumn id="71" name="Read 1_0_0:"/>
    <tableColumn id="72" name="Read 1_0_1:"/>
    <tableColumn id="73" name="Read 1_0_2:"/>
    <tableColumn id="74" name="Read 1_0_3:"/>
    <tableColumn id="75" name="Read 1_0_4:"/>
    <tableColumn id="76" name="Read 1_1_0:"/>
    <tableColumn id="77" name="Read 1_1_1:"/>
    <tableColumn id="78" name="Read 1_1_2:"/>
    <tableColumn id="79" name="Read 1_1_3:"/>
    <tableColumn id="80" name="Read 1_1_4:"/>
    <tableColumn id="81" name="Read 1_2_0:"/>
    <tableColumn id="82" name="Read 1_2_1:"/>
    <tableColumn id="83" name="Read 1_2_2:"/>
    <tableColumn id="84" name="Read 1_2_3:"/>
    <tableColumn id="85" name="Read 1_2_4:"/>
    <tableColumn id="86" name="Read 1_3_0:"/>
    <tableColumn id="87" name="Read 1_3_1: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2" name="__Anonymous_Sheet_DB__12" displayName="__Anonymous_Sheet_DB__12" ref="A3:CI9" totalsRowShown="0">
  <sortState ref="A5:CI9">
    <sortCondition ref="F4:F9"/>
    <sortCondition ref="J4:J9"/>
  </sortState>
  <tableColumns count="87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  <tableColumn id="79" name="Read 1_2_1:"/>
    <tableColumn id="80" name="Read 1_2_2:"/>
    <tableColumn id="81" name="Read 1_2_3:"/>
    <tableColumn id="82" name="Read 1_2_4:"/>
    <tableColumn id="83" name="Read 1_3_0:"/>
    <tableColumn id="84" name="Read 1_3_1:"/>
    <tableColumn id="85" name="Read 1_3_2:"/>
    <tableColumn id="86" name="Read 1_3_3:"/>
    <tableColumn id="87" name="Read 1_3_4: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3" name="__Anonymous_Sheet_DB__13" displayName="__Anonymous_Sheet_DB__13" ref="A3:CI9" totalsRowShown="0">
  <sortState ref="A5:CI9">
    <sortCondition ref="F4:F9"/>
    <sortCondition ref="J4:J9"/>
  </sortState>
  <tableColumns count="87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  <tableColumn id="79" name="Read 1_2_1:"/>
    <tableColumn id="80" name="Read 1_2_2:"/>
    <tableColumn id="81" name="Read 1_2_3:"/>
    <tableColumn id="82" name="Read 1_2_4:"/>
    <tableColumn id="83" name="Read 1_3_0:"/>
    <tableColumn id="84" name="Read 1_3_1:"/>
    <tableColumn id="85" name="Read 1_3_2:"/>
    <tableColumn id="86" name="Read 1_3_3:"/>
    <tableColumn id="87" name="Read 1_3_4: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4" name="__Anonymous_Sheet_DB__14" displayName="__Anonymous_Sheet_DB__14" ref="A13:CL24" headerRowCount="0" totalsRowShown="0">
  <sortState ref="A13:CL24">
    <sortCondition ref="B13:B24"/>
  </sortState>
  <tableColumns count="90">
    <tableColumn id="1" name="Spalte1"/>
    <tableColumn id="2" name="Spalte2"/>
    <tableColumn id="3" name="Spalte3"/>
    <tableColumn id="4" name="Spalte4"/>
    <tableColumn id="5" name="Spalte5"/>
    <tableColumn id="6" name="Spalte6"/>
    <tableColumn id="7" name="Spalte7"/>
    <tableColumn id="8" name="Spalte8"/>
    <tableColumn id="9" name="Spalte9"/>
    <tableColumn id="10" name="Spalte10"/>
    <tableColumn id="11" name="Spalte11"/>
    <tableColumn id="12" name="Spalte12"/>
    <tableColumn id="13" name="Spalte13"/>
    <tableColumn id="14" name="Spalte14"/>
    <tableColumn id="15" name="Spalte15"/>
    <tableColumn id="16" name="Spalte16"/>
    <tableColumn id="17" name="Spalte17"/>
    <tableColumn id="18" name="Spalte18"/>
    <tableColumn id="19" name="Spalte19"/>
    <tableColumn id="20" name="Spalte20"/>
    <tableColumn id="21" name="Spalte21"/>
    <tableColumn id="22" name="Spalte22"/>
    <tableColumn id="23" name="Spalte23"/>
    <tableColumn id="24" name="Spalte24"/>
    <tableColumn id="25" name="Spalte25"/>
    <tableColumn id="26" name="Spalte26"/>
    <tableColumn id="27" name="Spalte27"/>
    <tableColumn id="28" name="Spalte28"/>
    <tableColumn id="29" name="Spalte29"/>
    <tableColumn id="30" name="Spalte30"/>
    <tableColumn id="31" name="Spalte31"/>
    <tableColumn id="32" name="Spalte32"/>
    <tableColumn id="33" name="Spalte33"/>
    <tableColumn id="34" name="Spalte34"/>
    <tableColumn id="35" name="Spalte35"/>
    <tableColumn id="36" name="Spalte36"/>
    <tableColumn id="37" name="Spalte37"/>
    <tableColumn id="38" name="Spalte38"/>
    <tableColumn id="39" name="Spalte39"/>
    <tableColumn id="40" name="Spalte40"/>
    <tableColumn id="41" name="Spalte41"/>
    <tableColumn id="42" name="Spalte42"/>
    <tableColumn id="43" name="Spalte43"/>
    <tableColumn id="44" name="Spalte44"/>
    <tableColumn id="45" name="Spalte45"/>
    <tableColumn id="46" name="Spalte46"/>
    <tableColumn id="47" name="Spalte47"/>
    <tableColumn id="48" name="Spalte48"/>
    <tableColumn id="49" name="Spalte49"/>
    <tableColumn id="50" name="Spalte50"/>
    <tableColumn id="51" name="Spalte51"/>
    <tableColumn id="52" name="Spalte52"/>
    <tableColumn id="53" name="Spalte53"/>
    <tableColumn id="54" name="Spalte54"/>
    <tableColumn id="55" name="Spalte55"/>
    <tableColumn id="56" name="Spalte56"/>
    <tableColumn id="57" name="Spalte57"/>
    <tableColumn id="58" name="Spalte58"/>
    <tableColumn id="59" name="Spalte59"/>
    <tableColumn id="60" name="Spalte60"/>
    <tableColumn id="61" name="Spalte61"/>
    <tableColumn id="62" name="Spalte62"/>
    <tableColumn id="63" name="Spalte63"/>
    <tableColumn id="64" name="Spalte64"/>
    <tableColumn id="65" name="Spalte65"/>
    <tableColumn id="66" name="Spalte66"/>
    <tableColumn id="67" name="Spalte67"/>
    <tableColumn id="68" name="Spalte68"/>
    <tableColumn id="69" name="Spalte69"/>
    <tableColumn id="70" name="Spalte70"/>
    <tableColumn id="71" name="Spalte71"/>
    <tableColumn id="72" name="Spalte72"/>
    <tableColumn id="73" name="Spalte73"/>
    <tableColumn id="74" name="Spalte74"/>
    <tableColumn id="75" name="Spalte75"/>
    <tableColumn id="76" name="Spalte76"/>
    <tableColumn id="77" name="Spalte77"/>
    <tableColumn id="78" name="Spalte78"/>
    <tableColumn id="79" name="Spalte79"/>
    <tableColumn id="80" name="Spalte80"/>
    <tableColumn id="81" name="Spalte81"/>
    <tableColumn id="82" name="Spalte82"/>
    <tableColumn id="83" name="Spalte83"/>
    <tableColumn id="84" name="Spalte84"/>
    <tableColumn id="85" name="Spalte85"/>
    <tableColumn id="86" name="Spalte86"/>
    <tableColumn id="87" name="Spalte87"/>
    <tableColumn id="88" name="Spalte88"/>
    <tableColumn id="89" name="Spalte89"/>
    <tableColumn id="90" name="Spalte90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5" name="__Anonymous_Sheet_DB__17" displayName="__Anonymous_Sheet_DB__17" ref="A3:CJ7" totalsRowShown="0">
  <sortState ref="A5:CJ7">
    <sortCondition ref="F4:F7"/>
  </sortState>
  <tableColumns count="88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 sum"/>
    <tableColumn id="9" name="Hamming Source1:"/>
    <tableColumn id="10" name="Hamming Source2:"/>
    <tableColumn id="11" name="Load:"/>
    <tableColumn id="12" name="Load*Hamming:"/>
    <tableColumn id="13" name="Power Write Register File 0:"/>
    <tableColumn id="14" name="Power Write Register File 1:"/>
    <tableColumn id="15" name="Power Read Register File 0:"/>
    <tableColumn id="16" name="Power Read Register File 1:"/>
    <tableColumn id="17" name="Power Write rf0 port0:"/>
    <tableColumn id="18" name="Power Write rf0 port1:"/>
    <tableColumn id="19" name="Power Write rf1 port0:"/>
    <tableColumn id="20" name="Power Write rf1 port1:"/>
    <tableColumn id="21" name="Power Read rf0 port0:"/>
    <tableColumn id="22" name="Power Read rf0 port1:"/>
    <tableColumn id="23" name="Power Read rf0 port2:"/>
    <tableColumn id="24" name="Power Read rf0 port3:"/>
    <tableColumn id="25" name="Power Read rf1 port0:"/>
    <tableColumn id="26" name="Power Read rf1 port1:"/>
    <tableColumn id="27" name="Power Read rf1 port2:"/>
    <tableColumn id="28" name="Power Read rf1 port3:"/>
    <tableColumn id="29" name="Write 0_0_0:"/>
    <tableColumn id="30" name="Write 0_0_1:"/>
    <tableColumn id="31" name="Write 0_0_2:"/>
    <tableColumn id="32" name="Write 0_0_3:"/>
    <tableColumn id="33" name="Write 0_0_4:"/>
    <tableColumn id="34" name="Write 0_1_0:"/>
    <tableColumn id="35" name="Write 0_1_1:"/>
    <tableColumn id="36" name="Write 0_1_2:"/>
    <tableColumn id="37" name="Write 0_1_3:"/>
    <tableColumn id="38" name="Write 0_1_4:"/>
    <tableColumn id="39" name="Write 1_0_0:"/>
    <tableColumn id="40" name="Write 1_0_1:"/>
    <tableColumn id="41" name="Write 1_0_2:"/>
    <tableColumn id="42" name="Write 1_0_3:"/>
    <tableColumn id="43" name="Write 1_0_4:"/>
    <tableColumn id="44" name="Write 1_1_0:"/>
    <tableColumn id="45" name="Write 1_1_1:"/>
    <tableColumn id="46" name="Write 1_1_2:"/>
    <tableColumn id="47" name="Write 1_1_3:"/>
    <tableColumn id="48" name="Write 1_1_4:"/>
    <tableColumn id="49" name="Read 0_0_0:"/>
    <tableColumn id="50" name="Read 0_0_1:"/>
    <tableColumn id="51" name="Read 0_0_2:"/>
    <tableColumn id="52" name="Read 0_0_3:"/>
    <tableColumn id="53" name="Read 0_0_4:"/>
    <tableColumn id="54" name="Read 0_1_0:"/>
    <tableColumn id="55" name="Read 0_1_1:"/>
    <tableColumn id="56" name="Read 0_1_2:"/>
    <tableColumn id="57" name="Read 0_1_3:"/>
    <tableColumn id="58" name="Read 0_1_4:"/>
    <tableColumn id="59" name="Read 0_2_0:"/>
    <tableColumn id="60" name="Read 0_2_1:"/>
    <tableColumn id="61" name="Read 0_2_2:"/>
    <tableColumn id="62" name="Read 0_2_3:"/>
    <tableColumn id="63" name="Read 0_2_4:"/>
    <tableColumn id="64" name="Read 0_3_0:"/>
    <tableColumn id="65" name="Read 0_3_1:"/>
    <tableColumn id="66" name="Read 0_3_2:"/>
    <tableColumn id="67" name="Read 0_3_3:"/>
    <tableColumn id="68" name="Read 0_3_4:"/>
    <tableColumn id="69" name="Read 1_0_0:"/>
    <tableColumn id="70" name="Read 1_0_1:"/>
    <tableColumn id="71" name="Read 1_0_2:"/>
    <tableColumn id="72" name="Read 1_0_3:"/>
    <tableColumn id="73" name="Read 1_0_4:"/>
    <tableColumn id="74" name="Read 1_1_0:"/>
    <tableColumn id="75" name="Read 1_1_1:"/>
    <tableColumn id="76" name="Read 1_1_2:"/>
    <tableColumn id="77" name="Read 1_1_3:"/>
    <tableColumn id="78" name="Read 1_1_4:"/>
    <tableColumn id="79" name="Read 1_2_0:"/>
    <tableColumn id="80" name="Read 1_2_1:"/>
    <tableColumn id="81" name="Read 1_2_2:"/>
    <tableColumn id="82" name="Read 1_2_3:"/>
    <tableColumn id="83" name="Read 1_2_4:"/>
    <tableColumn id="84" name="Read 1_3_0:"/>
    <tableColumn id="85" name="Read 1_3_1:"/>
    <tableColumn id="86" name="Read 1_3_2:"/>
    <tableColumn id="87" name="Read 1_3_3:"/>
    <tableColumn id="88" name="Read 1_3_4: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6" name="__Anonymous_Sheet_DB__18" displayName="__Anonymous_Sheet_DB__18" ref="A3:BZ10" totalsRowShown="0">
  <sortState ref="A5:BZ10">
    <sortCondition ref="H4:H10"/>
    <sortCondition ref="G4:G10"/>
  </sortState>
  <tableColumns count="78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7" name="__Anonymous_Sheet_DB__19" displayName="__Anonymous_Sheet_DB__19" ref="A3:BZ9" totalsRowShown="0">
  <sortState ref="A5:BZ9">
    <sortCondition ref="G4:G9"/>
  </sortState>
  <tableColumns count="78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8" name="__Anonymous_Sheet_DB__20" displayName="__Anonymous_Sheet_DB__20" ref="A3:BZ9" totalsRowShown="0">
  <sortState ref="A5:BZ9">
    <sortCondition ref="G4:G9"/>
  </sortState>
  <tableColumns count="78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9" name="__Anonymous_Sheet_DB__21" displayName="__Anonymous_Sheet_DB__21" ref="A3:BZ9" totalsRowShown="0">
  <sortState ref="A5:BZ9">
    <sortCondition ref="H4:H9"/>
  </sortState>
  <tableColumns count="78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20" name="__Anonymous_Sheet_DB__22" displayName="__Anonymous_Sheet_DB__22" ref="A3:BZ9" totalsRowShown="0">
  <sortState ref="A5:BZ9">
    <sortCondition ref="G4:G9"/>
  </sortState>
  <tableColumns count="78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21" name="__Anonymous_Sheet_DB__23" displayName="__Anonymous_Sheet_DB__23" ref="A3:BZ9" totalsRowShown="0">
  <sortState ref="A5:BZ9">
    <sortCondition ref="L4:L9"/>
  </sortState>
  <tableColumns count="78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__Anonymous_Sheet_DB__2" displayName="__Anonymous_Sheet_DB__2" ref="A3:CI7" totalsRowShown="0">
  <sortState ref="A5:CI7">
    <sortCondition ref="K4:K7"/>
  </sortState>
  <tableColumns count="87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  <tableColumn id="79" name="Read 1_2_1:"/>
    <tableColumn id="80" name="Read 1_2_2:"/>
    <tableColumn id="81" name="Read 1_2_3:"/>
    <tableColumn id="82" name="Read 1_2_4:"/>
    <tableColumn id="83" name="Read 1_3_0:"/>
    <tableColumn id="84" name="Read 1_3_1:"/>
    <tableColumn id="85" name="Read 1_3_2:"/>
    <tableColumn id="86" name="Read 1_3_3:"/>
    <tableColumn id="87" name="Read 1_3_4: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__Anonymous_Sheet_DB__3" displayName="__Anonymous_Sheet_DB__3" ref="A3:CI7" totalsRowShown="0">
  <sortState ref="A5:CI7">
    <sortCondition ref="K4:K7"/>
  </sortState>
  <tableColumns count="87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  <tableColumn id="79" name="Read 1_2_1:"/>
    <tableColumn id="80" name="Read 1_2_2:"/>
    <tableColumn id="81" name="Read 1_2_3:"/>
    <tableColumn id="82" name="Read 1_2_4:"/>
    <tableColumn id="83" name="Read 1_3_0:"/>
    <tableColumn id="84" name="Read 1_3_1:"/>
    <tableColumn id="85" name="Read 1_3_2:"/>
    <tableColumn id="86" name="Read 1_3_3:"/>
    <tableColumn id="87" name="Read 1_3_4: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__Anonymous_Sheet_DB__4" displayName="__Anonymous_Sheet_DB__4" ref="A3:CJ10" totalsRowShown="0">
  <sortState ref="A5:CJ10">
    <sortCondition ref="F4:F10"/>
  </sortState>
  <tableColumns count="88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 sum"/>
    <tableColumn id="9" name="Hamming Source1:"/>
    <tableColumn id="10" name="Hamming Source2:"/>
    <tableColumn id="11" name="Load:"/>
    <tableColumn id="12" name="Load*Hamming:"/>
    <tableColumn id="13" name="Power Write Register File 0:"/>
    <tableColumn id="14" name="Power Write Register File 1:"/>
    <tableColumn id="15" name="Power Read Register File 0:"/>
    <tableColumn id="16" name="Power Read Register File 1:"/>
    <tableColumn id="17" name="Power Write rf0 port0:"/>
    <tableColumn id="18" name="Power Write rf0 port1:"/>
    <tableColumn id="19" name="Power Write rf1 port0:"/>
    <tableColumn id="20" name="Power Write rf1 port1:"/>
    <tableColumn id="21" name="Power Read rf0 port0:"/>
    <tableColumn id="22" name="Power Read rf0 port1:"/>
    <tableColumn id="23" name="Power Read rf0 port2:"/>
    <tableColumn id="24" name="Power Read rf0 port3:"/>
    <tableColumn id="25" name="Power Read rf1 port0:"/>
    <tableColumn id="26" name="Power Read rf1 port1:"/>
    <tableColumn id="27" name="Power Read rf1 port2:"/>
    <tableColumn id="28" name="Power Read rf1 port3:"/>
    <tableColumn id="29" name="Write 0_0_0:"/>
    <tableColumn id="30" name="Write 0_0_1:"/>
    <tableColumn id="31" name="Write 0_0_2:"/>
    <tableColumn id="32" name="Write 0_0_3:"/>
    <tableColumn id="33" name="Write 0_0_4:"/>
    <tableColumn id="34" name="Write 0_1_0:"/>
    <tableColumn id="35" name="Write 0_1_1:"/>
    <tableColumn id="36" name="Write 0_1_2:"/>
    <tableColumn id="37" name="Write 0_1_3:"/>
    <tableColumn id="38" name="Write 0_1_4:"/>
    <tableColumn id="39" name="Write 1_0_0:"/>
    <tableColumn id="40" name="Write 1_0_1:"/>
    <tableColumn id="41" name="Write 1_0_2:"/>
    <tableColumn id="42" name="Write 1_0_3:"/>
    <tableColumn id="43" name="Write 1_0_4:"/>
    <tableColumn id="44" name="Write 1_1_0:"/>
    <tableColumn id="45" name="Write 1_1_1:"/>
    <tableColumn id="46" name="Write 1_1_2:"/>
    <tableColumn id="47" name="Write 1_1_3:"/>
    <tableColumn id="48" name="Write 1_1_4:"/>
    <tableColumn id="49" name="Read 0_0_0:"/>
    <tableColumn id="50" name="Read 0_0_1:"/>
    <tableColumn id="51" name="Read 0_0_2:"/>
    <tableColumn id="52" name="Read 0_0_3:"/>
    <tableColumn id="53" name="Read 0_0_4:"/>
    <tableColumn id="54" name="Read 0_1_0:"/>
    <tableColumn id="55" name="Read 0_1_1:"/>
    <tableColumn id="56" name="Read 0_1_2:"/>
    <tableColumn id="57" name="Read 0_1_3:"/>
    <tableColumn id="58" name="Read 0_1_4:"/>
    <tableColumn id="59" name="Read 0_2_0:"/>
    <tableColumn id="60" name="Read 0_2_1:"/>
    <tableColumn id="61" name="Read 0_2_2:"/>
    <tableColumn id="62" name="Read 0_2_3:"/>
    <tableColumn id="63" name="Read 0_2_4:"/>
    <tableColumn id="64" name="Read 0_3_0:"/>
    <tableColumn id="65" name="Read 0_3_1:"/>
    <tableColumn id="66" name="Read 0_3_2:"/>
    <tableColumn id="67" name="Read 0_3_3:"/>
    <tableColumn id="68" name="Read 0_3_4:"/>
    <tableColumn id="69" name="Read 1_0_0:"/>
    <tableColumn id="70" name="Read 1_0_1:"/>
    <tableColumn id="71" name="Read 1_0_2:"/>
    <tableColumn id="72" name="Read 1_0_3:"/>
    <tableColumn id="73" name="Read 1_0_4:"/>
    <tableColumn id="74" name="Read 1_1_0:"/>
    <tableColumn id="75" name="Read 1_1_1:"/>
    <tableColumn id="76" name="Read 1_1_2:"/>
    <tableColumn id="77" name="Read 1_1_3:"/>
    <tableColumn id="78" name="Read 1_1_4:"/>
    <tableColumn id="79" name="Read 1_2_0:"/>
    <tableColumn id="80" name="Read 1_2_1:"/>
    <tableColumn id="81" name="Read 1_2_2:"/>
    <tableColumn id="82" name="Read 1_2_3:"/>
    <tableColumn id="83" name="Read 1_2_4:"/>
    <tableColumn id="84" name="Read 1_3_0:"/>
    <tableColumn id="85" name="Read 1_3_1:"/>
    <tableColumn id="86" name="Read 1_3_2:"/>
    <tableColumn id="87" name="Read 1_3_3:"/>
    <tableColumn id="88" name="Read 1_3_4: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__Anonymous_Sheet_DB__7" displayName="__Anonymous_Sheet_DB__7" ref="A3:CI9" totalsRowShown="0">
  <sortState ref="A5:CI9">
    <sortCondition ref="F4:F9"/>
    <sortCondition ref="K4:K9"/>
  </sortState>
  <tableColumns count="87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  <tableColumn id="79" name="Read 1_2_1:"/>
    <tableColumn id="80" name="Read 1_2_2:"/>
    <tableColumn id="81" name="Read 1_2_3:"/>
    <tableColumn id="82" name="Read 1_2_4:"/>
    <tableColumn id="83" name="Read 1_3_0:"/>
    <tableColumn id="84" name="Read 1_3_1:"/>
    <tableColumn id="85" name="Read 1_3_2:"/>
    <tableColumn id="86" name="Read 1_3_3:"/>
    <tableColumn id="87" name="Read 1_3_4: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8" name="__Anonymous_Sheet_DB__8" displayName="__Anonymous_Sheet_DB__8" ref="A3:CI9" totalsRowShown="0">
  <sortState ref="A5:CI9">
    <sortCondition ref="F4:F9"/>
    <sortCondition ref="J4:J9"/>
  </sortState>
  <tableColumns count="87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  <tableColumn id="79" name="Read 1_2_1:"/>
    <tableColumn id="80" name="Read 1_2_2:"/>
    <tableColumn id="81" name="Read 1_2_3:"/>
    <tableColumn id="82" name="Read 1_2_4:"/>
    <tableColumn id="83" name="Read 1_3_0:"/>
    <tableColumn id="84" name="Read 1_3_1:"/>
    <tableColumn id="85" name="Read 1_3_2:"/>
    <tableColumn id="86" name="Read 1_3_3:"/>
    <tableColumn id="87" name="Read 1_3_4: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__Anonymous_Sheet_DB__9" displayName="__Anonymous_Sheet_DB__9" ref="A3:CL9" totalsRowShown="0">
  <sortState ref="A5:CL9">
    <sortCondition ref="F4:F9"/>
    <sortCondition ref="J4:J9"/>
  </sortState>
  <tableColumns count="90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  <tableColumn id="79" name="Read 1_2_1:"/>
    <tableColumn id="80" name="Read 1_2_2:"/>
    <tableColumn id="81" name="Read 1_2_3:"/>
    <tableColumn id="82" name="Read 1_2_4:"/>
    <tableColumn id="83" name="Read 1_3_0:"/>
    <tableColumn id="84" name="Read 1_3_1:"/>
    <tableColumn id="85" name="Read 1_3_2:"/>
    <tableColumn id="86" name="Read 1_3_3:"/>
    <tableColumn id="87" name="Read 1_3_4:"/>
    <tableColumn id="88" name="Spalte1"/>
    <tableColumn id="89" name="Spalte2"/>
    <tableColumn id="90" name="Spalte3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__Anonymous_Sheet_DB__10" displayName="__Anonymous_Sheet_DB__10" ref="A3:CI9" totalsRowShown="0">
  <sortState ref="A5:CI9">
    <sortCondition ref="F4:F9"/>
    <sortCondition ref="J4:J9"/>
  </sortState>
  <tableColumns count="87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  <tableColumn id="79" name="Read 1_2_1:"/>
    <tableColumn id="80" name="Read 1_2_2:"/>
    <tableColumn id="81" name="Read 1_2_3:"/>
    <tableColumn id="82" name="Read 1_2_4:"/>
    <tableColumn id="83" name="Read 1_3_0:"/>
    <tableColumn id="84" name="Read 1_3_1:"/>
    <tableColumn id="85" name="Read 1_3_2:"/>
    <tableColumn id="86" name="Read 1_3_3:"/>
    <tableColumn id="87" name="Read 1_3_4: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1" name="__Anonymous_Sheet_DB__11" displayName="__Anonymous_Sheet_DB__11" ref="A3:CI9" totalsRowShown="0">
  <sortState ref="A5:CI9">
    <sortCondition ref="F4:F9"/>
    <sortCondition ref="J4:J9"/>
  </sortState>
  <tableColumns count="87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  <tableColumn id="79" name="Read 1_2_1:"/>
    <tableColumn id="80" name="Read 1_2_2:"/>
    <tableColumn id="81" name="Read 1_2_3:"/>
    <tableColumn id="82" name="Read 1_2_4:"/>
    <tableColumn id="83" name="Read 1_3_0:"/>
    <tableColumn id="84" name="Read 1_3_1:"/>
    <tableColumn id="85" name="Read 1_3_2:"/>
    <tableColumn id="86" name="Read 1_3_3:"/>
    <tableColumn id="87" name="Read 1_3_4: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54"/>
  <sheetViews>
    <sheetView workbookViewId="0"/>
  </sheetViews>
  <sheetFormatPr baseColWidth="10" defaultRowHeight="14.25"/>
  <cols>
    <col min="1" max="1" width="40.37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8.12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90">
      <c r="D1" s="38" t="s">
        <v>0</v>
      </c>
      <c r="E1" s="38"/>
      <c r="F1" s="38"/>
    </row>
    <row r="2" spans="1:90">
      <c r="D2" s="38"/>
      <c r="E2" s="38"/>
      <c r="F2" s="38"/>
    </row>
    <row r="3" spans="1:90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90">
      <c r="A4" t="s">
        <v>88</v>
      </c>
      <c r="B4">
        <v>1.8109999999999999E-3</v>
      </c>
      <c r="C4">
        <v>6.7359099999999996E-7</v>
      </c>
      <c r="D4">
        <v>3.1605999999999999E-7</v>
      </c>
      <c r="E4">
        <v>3.5753099999999997E-7</v>
      </c>
      <c r="F4">
        <v>96</v>
      </c>
      <c r="G4">
        <v>32</v>
      </c>
      <c r="H4">
        <v>248</v>
      </c>
      <c r="I4">
        <v>32</v>
      </c>
      <c r="J4">
        <v>128</v>
      </c>
      <c r="K4">
        <v>32</v>
      </c>
      <c r="L4">
        <v>128</v>
      </c>
      <c r="M4">
        <v>504</v>
      </c>
      <c r="N4">
        <v>48384</v>
      </c>
      <c r="O4">
        <v>1.6738000000000001E-7</v>
      </c>
      <c r="P4">
        <v>1.4868000000000001E-7</v>
      </c>
      <c r="Q4">
        <v>1.7870400000000001E-7</v>
      </c>
      <c r="R4">
        <v>1.7882699999999999E-7</v>
      </c>
      <c r="S4">
        <v>1.186E-7</v>
      </c>
      <c r="T4">
        <v>9.9779999999999997E-8</v>
      </c>
      <c r="U4">
        <v>4.8779999999999997E-8</v>
      </c>
      <c r="V4">
        <v>4.8900000000000001E-8</v>
      </c>
      <c r="W4" t="s">
        <v>89</v>
      </c>
      <c r="X4">
        <v>5.9740000000000004E-8</v>
      </c>
      <c r="Y4">
        <v>2.974E-8</v>
      </c>
      <c r="Z4">
        <v>1.4896400000000001E-7</v>
      </c>
      <c r="AA4">
        <v>7.9650000000000002E-8</v>
      </c>
      <c r="AB4">
        <v>5.9480000000000001E-8</v>
      </c>
      <c r="AC4" t="s">
        <v>90</v>
      </c>
      <c r="AD4">
        <v>1.4908699999999999E-7</v>
      </c>
      <c r="AE4">
        <v>0</v>
      </c>
      <c r="AF4" t="s">
        <v>91</v>
      </c>
      <c r="AG4" t="s">
        <v>92</v>
      </c>
      <c r="AH4">
        <v>0</v>
      </c>
      <c r="AI4">
        <v>0</v>
      </c>
      <c r="AJ4">
        <v>0</v>
      </c>
      <c r="AK4" t="s">
        <v>93</v>
      </c>
      <c r="AL4" t="s">
        <v>92</v>
      </c>
      <c r="AM4">
        <v>0</v>
      </c>
      <c r="AN4">
        <v>0</v>
      </c>
      <c r="AO4">
        <v>0</v>
      </c>
      <c r="AP4" t="s">
        <v>94</v>
      </c>
      <c r="AQ4" t="s">
        <v>92</v>
      </c>
      <c r="AR4">
        <v>0</v>
      </c>
      <c r="AS4">
        <v>0</v>
      </c>
      <c r="AT4">
        <v>0</v>
      </c>
      <c r="AU4" t="s">
        <v>95</v>
      </c>
      <c r="AV4" t="s">
        <v>92</v>
      </c>
      <c r="AW4">
        <v>0</v>
      </c>
      <c r="AX4">
        <v>0</v>
      </c>
      <c r="AY4">
        <v>0</v>
      </c>
      <c r="AZ4" t="s">
        <v>96</v>
      </c>
      <c r="BA4" t="s">
        <v>92</v>
      </c>
      <c r="BB4">
        <v>0</v>
      </c>
      <c r="BC4">
        <v>0</v>
      </c>
      <c r="BD4">
        <v>0</v>
      </c>
      <c r="BE4" t="s">
        <v>97</v>
      </c>
      <c r="BF4" t="s">
        <v>92</v>
      </c>
      <c r="BG4">
        <v>0</v>
      </c>
      <c r="BH4">
        <v>0</v>
      </c>
      <c r="BI4">
        <v>0</v>
      </c>
      <c r="BJ4" t="s">
        <v>98</v>
      </c>
      <c r="BK4" t="s">
        <v>92</v>
      </c>
      <c r="BL4" t="s">
        <v>99</v>
      </c>
      <c r="BM4">
        <v>0</v>
      </c>
      <c r="BN4">
        <v>0</v>
      </c>
      <c r="BO4" t="s">
        <v>100</v>
      </c>
      <c r="BP4" t="s">
        <v>92</v>
      </c>
      <c r="BQ4">
        <v>0</v>
      </c>
      <c r="BR4">
        <v>0</v>
      </c>
      <c r="BS4">
        <v>0</v>
      </c>
      <c r="BT4" t="s">
        <v>101</v>
      </c>
      <c r="BU4" t="s">
        <v>92</v>
      </c>
      <c r="BV4">
        <v>0</v>
      </c>
      <c r="BW4">
        <v>0</v>
      </c>
      <c r="BX4">
        <v>0</v>
      </c>
      <c r="BY4" t="s">
        <v>102</v>
      </c>
      <c r="BZ4" t="s">
        <v>92</v>
      </c>
      <c r="CA4">
        <v>0</v>
      </c>
      <c r="CB4">
        <v>0</v>
      </c>
      <c r="CC4">
        <v>0</v>
      </c>
      <c r="CD4" t="s">
        <v>98</v>
      </c>
      <c r="CE4" t="s">
        <v>92</v>
      </c>
      <c r="CF4">
        <v>0</v>
      </c>
      <c r="CG4">
        <v>0</v>
      </c>
      <c r="CH4">
        <v>0</v>
      </c>
      <c r="CI4" t="s">
        <v>103</v>
      </c>
      <c r="CJ4" t="s">
        <v>92</v>
      </c>
      <c r="CK4">
        <v>0</v>
      </c>
      <c r="CL4" t="s">
        <v>99</v>
      </c>
    </row>
    <row r="5" spans="1:90">
      <c r="A5" t="s">
        <v>104</v>
      </c>
      <c r="B5">
        <v>1.833E-3</v>
      </c>
      <c r="C5">
        <v>1.5470110000000001E-6</v>
      </c>
      <c r="D5">
        <v>5.9885999999999995E-7</v>
      </c>
      <c r="E5">
        <v>9.48151E-7</v>
      </c>
      <c r="F5">
        <v>192</v>
      </c>
      <c r="G5">
        <v>64</v>
      </c>
      <c r="H5">
        <v>504</v>
      </c>
      <c r="I5">
        <v>64</v>
      </c>
      <c r="J5">
        <v>320</v>
      </c>
      <c r="K5">
        <v>64</v>
      </c>
      <c r="L5">
        <v>320</v>
      </c>
      <c r="M5">
        <v>1144</v>
      </c>
      <c r="N5">
        <v>219648</v>
      </c>
      <c r="O5">
        <v>3.2842000000000003E-7</v>
      </c>
      <c r="P5">
        <v>2.7043999999999998E-7</v>
      </c>
      <c r="Q5" t="s">
        <v>105</v>
      </c>
      <c r="R5">
        <v>4.7417400000000002E-7</v>
      </c>
      <c r="S5">
        <v>2.6211000000000001E-7</v>
      </c>
      <c r="T5">
        <v>2.0354000000000001E-7</v>
      </c>
      <c r="U5">
        <v>6.6310000000000003E-8</v>
      </c>
      <c r="V5">
        <v>6.6899999999999997E-8</v>
      </c>
      <c r="W5" t="s">
        <v>106</v>
      </c>
      <c r="X5">
        <v>1.5808E-7</v>
      </c>
      <c r="Y5">
        <v>7.896E-8</v>
      </c>
      <c r="Z5">
        <v>3.9501700000000002E-7</v>
      </c>
      <c r="AA5">
        <v>2.1080999999999999E-7</v>
      </c>
      <c r="AB5">
        <v>1.5792E-7</v>
      </c>
      <c r="AC5" t="s">
        <v>107</v>
      </c>
      <c r="AD5">
        <v>3.9500399999999998E-7</v>
      </c>
      <c r="AE5" t="s">
        <v>108</v>
      </c>
      <c r="AF5">
        <v>0</v>
      </c>
      <c r="AG5" t="s">
        <v>109</v>
      </c>
      <c r="AH5">
        <v>0</v>
      </c>
      <c r="AI5">
        <v>0</v>
      </c>
      <c r="AJ5" t="s">
        <v>110</v>
      </c>
      <c r="AK5">
        <v>0</v>
      </c>
      <c r="AL5" t="s">
        <v>111</v>
      </c>
      <c r="AM5">
        <v>0</v>
      </c>
      <c r="AN5">
        <v>0</v>
      </c>
      <c r="AO5" t="s">
        <v>112</v>
      </c>
      <c r="AP5">
        <v>0</v>
      </c>
      <c r="AQ5" t="s">
        <v>113</v>
      </c>
      <c r="AR5">
        <v>0</v>
      </c>
      <c r="AS5">
        <v>0</v>
      </c>
      <c r="AT5" t="s">
        <v>110</v>
      </c>
      <c r="AU5">
        <v>0</v>
      </c>
      <c r="AV5" t="s">
        <v>114</v>
      </c>
      <c r="AW5">
        <v>0</v>
      </c>
      <c r="AX5">
        <v>0</v>
      </c>
      <c r="AY5" t="s">
        <v>101</v>
      </c>
      <c r="AZ5">
        <v>0</v>
      </c>
      <c r="BA5" t="s">
        <v>115</v>
      </c>
      <c r="BB5">
        <v>0</v>
      </c>
      <c r="BC5">
        <v>0</v>
      </c>
      <c r="BD5" t="s">
        <v>102</v>
      </c>
      <c r="BE5">
        <v>0</v>
      </c>
      <c r="BF5" t="s">
        <v>116</v>
      </c>
      <c r="BG5">
        <v>0</v>
      </c>
      <c r="BH5">
        <v>0</v>
      </c>
      <c r="BI5" t="s">
        <v>117</v>
      </c>
      <c r="BJ5">
        <v>0</v>
      </c>
      <c r="BK5" t="s">
        <v>118</v>
      </c>
      <c r="BL5" t="s">
        <v>99</v>
      </c>
      <c r="BM5">
        <v>0</v>
      </c>
      <c r="BN5" t="s">
        <v>103</v>
      </c>
      <c r="BO5">
        <v>0</v>
      </c>
      <c r="BP5" t="s">
        <v>119</v>
      </c>
      <c r="BQ5">
        <v>0</v>
      </c>
      <c r="BR5">
        <v>0</v>
      </c>
      <c r="BS5" t="s">
        <v>96</v>
      </c>
      <c r="BT5">
        <v>0</v>
      </c>
      <c r="BU5" t="s">
        <v>120</v>
      </c>
      <c r="BV5">
        <v>0</v>
      </c>
      <c r="BW5">
        <v>0</v>
      </c>
      <c r="BX5" t="s">
        <v>97</v>
      </c>
      <c r="BY5">
        <v>0</v>
      </c>
      <c r="BZ5" t="s">
        <v>121</v>
      </c>
      <c r="CA5">
        <v>0</v>
      </c>
      <c r="CB5">
        <v>0</v>
      </c>
      <c r="CC5" t="s">
        <v>117</v>
      </c>
      <c r="CD5">
        <v>0</v>
      </c>
      <c r="CE5" t="s">
        <v>122</v>
      </c>
      <c r="CF5">
        <v>0</v>
      </c>
      <c r="CG5">
        <v>0</v>
      </c>
      <c r="CH5" t="s">
        <v>100</v>
      </c>
      <c r="CI5">
        <v>0</v>
      </c>
      <c r="CJ5" t="s">
        <v>123</v>
      </c>
      <c r="CK5">
        <v>0</v>
      </c>
      <c r="CL5" t="s">
        <v>99</v>
      </c>
    </row>
    <row r="6" spans="1:90">
      <c r="A6" t="s">
        <v>124</v>
      </c>
      <c r="B6">
        <v>1.8320000000000001E-3</v>
      </c>
      <c r="C6">
        <v>1.68524E-6</v>
      </c>
      <c r="D6">
        <v>5.0454000000000004E-7</v>
      </c>
      <c r="E6">
        <v>1.1807E-6</v>
      </c>
      <c r="F6">
        <v>192</v>
      </c>
      <c r="G6">
        <v>64</v>
      </c>
      <c r="H6">
        <v>384</v>
      </c>
      <c r="I6">
        <v>64</v>
      </c>
      <c r="J6">
        <v>384</v>
      </c>
      <c r="K6">
        <v>64</v>
      </c>
      <c r="L6">
        <v>384</v>
      </c>
      <c r="M6">
        <v>1152</v>
      </c>
      <c r="N6">
        <v>221184</v>
      </c>
      <c r="O6">
        <v>2.6985E-7</v>
      </c>
      <c r="P6">
        <v>2.3468999999999999E-7</v>
      </c>
      <c r="Q6" t="s">
        <v>125</v>
      </c>
      <c r="R6">
        <v>5.9019000000000002E-7</v>
      </c>
      <c r="S6">
        <v>2.0205000000000001E-7</v>
      </c>
      <c r="T6">
        <v>1.6749E-7</v>
      </c>
      <c r="U6">
        <v>6.7799999999999998E-8</v>
      </c>
      <c r="V6">
        <v>6.7200000000000006E-8</v>
      </c>
      <c r="W6" t="s">
        <v>126</v>
      </c>
      <c r="X6">
        <v>1.9656000000000001E-7</v>
      </c>
      <c r="Y6">
        <v>9.8490000000000004E-8</v>
      </c>
      <c r="Z6">
        <v>4.9202000000000003E-7</v>
      </c>
      <c r="AA6">
        <v>2.621E-7</v>
      </c>
      <c r="AB6">
        <v>1.9698000000000001E-7</v>
      </c>
      <c r="AC6" t="s">
        <v>127</v>
      </c>
      <c r="AD6">
        <v>4.9190999999999996E-7</v>
      </c>
      <c r="AE6">
        <v>0</v>
      </c>
      <c r="AF6">
        <v>0</v>
      </c>
      <c r="AG6" t="s">
        <v>92</v>
      </c>
      <c r="AH6" t="s">
        <v>128</v>
      </c>
      <c r="AI6" t="s">
        <v>129</v>
      </c>
      <c r="AJ6">
        <v>0</v>
      </c>
      <c r="AK6">
        <v>0</v>
      </c>
      <c r="AL6" t="s">
        <v>92</v>
      </c>
      <c r="AM6" t="s">
        <v>118</v>
      </c>
      <c r="AN6" t="s">
        <v>130</v>
      </c>
      <c r="AO6">
        <v>0</v>
      </c>
      <c r="AP6">
        <v>0</v>
      </c>
      <c r="AQ6" t="s">
        <v>92</v>
      </c>
      <c r="AR6" t="s">
        <v>131</v>
      </c>
      <c r="AS6" t="s">
        <v>132</v>
      </c>
      <c r="AT6">
        <v>0</v>
      </c>
      <c r="AU6">
        <v>0</v>
      </c>
      <c r="AV6" t="s">
        <v>92</v>
      </c>
      <c r="AW6" t="s">
        <v>133</v>
      </c>
      <c r="AX6" t="s">
        <v>130</v>
      </c>
      <c r="AY6">
        <v>0</v>
      </c>
      <c r="AZ6">
        <v>0</v>
      </c>
      <c r="BA6" t="s">
        <v>92</v>
      </c>
      <c r="BB6" t="s">
        <v>120</v>
      </c>
      <c r="BC6" t="s">
        <v>134</v>
      </c>
      <c r="BD6">
        <v>0</v>
      </c>
      <c r="BE6">
        <v>0</v>
      </c>
      <c r="BF6" t="s">
        <v>92</v>
      </c>
      <c r="BG6" t="s">
        <v>121</v>
      </c>
      <c r="BH6" t="s">
        <v>135</v>
      </c>
      <c r="BI6">
        <v>0</v>
      </c>
      <c r="BJ6">
        <v>0</v>
      </c>
      <c r="BK6" t="s">
        <v>92</v>
      </c>
      <c r="BL6" t="s">
        <v>99</v>
      </c>
      <c r="BM6" t="s">
        <v>136</v>
      </c>
      <c r="BN6">
        <v>0</v>
      </c>
      <c r="BO6">
        <v>0</v>
      </c>
      <c r="BP6" t="s">
        <v>92</v>
      </c>
      <c r="BQ6" t="s">
        <v>123</v>
      </c>
      <c r="BR6" t="s">
        <v>137</v>
      </c>
      <c r="BS6">
        <v>0</v>
      </c>
      <c r="BT6">
        <v>0</v>
      </c>
      <c r="BU6" t="s">
        <v>92</v>
      </c>
      <c r="BV6" t="s">
        <v>115</v>
      </c>
      <c r="BW6" t="s">
        <v>134</v>
      </c>
      <c r="BX6">
        <v>0</v>
      </c>
      <c r="BY6">
        <v>0</v>
      </c>
      <c r="BZ6" t="s">
        <v>92</v>
      </c>
      <c r="CA6" t="s">
        <v>116</v>
      </c>
      <c r="CB6" t="s">
        <v>135</v>
      </c>
      <c r="CC6">
        <v>0</v>
      </c>
      <c r="CD6">
        <v>0</v>
      </c>
      <c r="CE6" t="s">
        <v>92</v>
      </c>
      <c r="CF6" t="s">
        <v>118</v>
      </c>
      <c r="CG6" t="s">
        <v>136</v>
      </c>
      <c r="CH6">
        <v>0</v>
      </c>
      <c r="CI6">
        <v>0</v>
      </c>
      <c r="CJ6" t="s">
        <v>92</v>
      </c>
      <c r="CK6" t="s">
        <v>119</v>
      </c>
      <c r="CL6" t="s">
        <v>99</v>
      </c>
    </row>
    <row r="7" spans="1:90">
      <c r="A7" t="s">
        <v>138</v>
      </c>
      <c r="B7">
        <v>1.856E-3</v>
      </c>
      <c r="C7">
        <v>2.2346609999999999E-6</v>
      </c>
      <c r="D7">
        <v>6.9617000000000002E-7</v>
      </c>
      <c r="E7">
        <v>1.5384909999999999E-6</v>
      </c>
      <c r="F7">
        <v>288</v>
      </c>
      <c r="G7">
        <v>96</v>
      </c>
      <c r="H7">
        <v>544</v>
      </c>
      <c r="I7">
        <v>96</v>
      </c>
      <c r="J7">
        <v>512</v>
      </c>
      <c r="K7">
        <v>96</v>
      </c>
      <c r="L7">
        <v>512</v>
      </c>
      <c r="M7">
        <v>1568</v>
      </c>
      <c r="N7">
        <v>451584</v>
      </c>
      <c r="O7">
        <v>3.72E-7</v>
      </c>
      <c r="P7">
        <v>3.2417000000000002E-7</v>
      </c>
      <c r="Q7" t="s">
        <v>139</v>
      </c>
      <c r="R7">
        <v>7.6902399999999999E-7</v>
      </c>
      <c r="S7">
        <v>2.7805999999999999E-7</v>
      </c>
      <c r="T7">
        <v>2.3083000000000001E-7</v>
      </c>
      <c r="U7">
        <v>9.3940000000000006E-8</v>
      </c>
      <c r="V7">
        <v>9.3340000000000001E-8</v>
      </c>
      <c r="W7" t="s">
        <v>140</v>
      </c>
      <c r="X7">
        <v>2.5604000000000001E-7</v>
      </c>
      <c r="Y7">
        <v>1.2835999999999999E-7</v>
      </c>
      <c r="Z7">
        <v>6.4110699999999997E-7</v>
      </c>
      <c r="AA7">
        <v>3.4140999999999998E-7</v>
      </c>
      <c r="AB7">
        <v>2.5671999999999999E-7</v>
      </c>
      <c r="AC7" t="s">
        <v>141</v>
      </c>
      <c r="AD7">
        <v>6.40874E-7</v>
      </c>
      <c r="AE7" t="s">
        <v>108</v>
      </c>
      <c r="AF7">
        <v>0</v>
      </c>
      <c r="AG7" t="s">
        <v>92</v>
      </c>
      <c r="AH7" t="s">
        <v>128</v>
      </c>
      <c r="AI7" t="s">
        <v>129</v>
      </c>
      <c r="AJ7" t="s">
        <v>110</v>
      </c>
      <c r="AK7">
        <v>0</v>
      </c>
      <c r="AL7" t="s">
        <v>92</v>
      </c>
      <c r="AM7" t="s">
        <v>118</v>
      </c>
      <c r="AN7" t="s">
        <v>130</v>
      </c>
      <c r="AO7" t="s">
        <v>112</v>
      </c>
      <c r="AP7">
        <v>0</v>
      </c>
      <c r="AQ7" t="s">
        <v>92</v>
      </c>
      <c r="AR7" t="s">
        <v>131</v>
      </c>
      <c r="AS7" t="s">
        <v>132</v>
      </c>
      <c r="AT7" t="s">
        <v>110</v>
      </c>
      <c r="AU7">
        <v>0</v>
      </c>
      <c r="AV7" t="s">
        <v>92</v>
      </c>
      <c r="AW7" t="s">
        <v>133</v>
      </c>
      <c r="AX7" t="s">
        <v>130</v>
      </c>
      <c r="AY7" t="s">
        <v>101</v>
      </c>
      <c r="AZ7">
        <v>0</v>
      </c>
      <c r="BA7" t="s">
        <v>92</v>
      </c>
      <c r="BB7" t="s">
        <v>120</v>
      </c>
      <c r="BC7" t="s">
        <v>134</v>
      </c>
      <c r="BD7" t="s">
        <v>102</v>
      </c>
      <c r="BE7">
        <v>0</v>
      </c>
      <c r="BF7" t="s">
        <v>92</v>
      </c>
      <c r="BG7" t="s">
        <v>121</v>
      </c>
      <c r="BH7" t="s">
        <v>135</v>
      </c>
      <c r="BI7" t="s">
        <v>117</v>
      </c>
      <c r="BJ7">
        <v>0</v>
      </c>
      <c r="BK7" t="s">
        <v>92</v>
      </c>
      <c r="BL7" t="s">
        <v>99</v>
      </c>
      <c r="BM7" t="s">
        <v>136</v>
      </c>
      <c r="BN7" t="s">
        <v>103</v>
      </c>
      <c r="BO7">
        <v>0</v>
      </c>
      <c r="BP7" t="s">
        <v>92</v>
      </c>
      <c r="BQ7" t="s">
        <v>123</v>
      </c>
      <c r="BR7" t="s">
        <v>137</v>
      </c>
      <c r="BS7" t="s">
        <v>96</v>
      </c>
      <c r="BT7">
        <v>0</v>
      </c>
      <c r="BU7" t="s">
        <v>92</v>
      </c>
      <c r="BV7" t="s">
        <v>115</v>
      </c>
      <c r="BW7" t="s">
        <v>134</v>
      </c>
      <c r="BX7" t="s">
        <v>97</v>
      </c>
      <c r="BY7">
        <v>0</v>
      </c>
      <c r="BZ7" t="s">
        <v>92</v>
      </c>
      <c r="CA7" t="s">
        <v>116</v>
      </c>
      <c r="CB7" t="s">
        <v>135</v>
      </c>
      <c r="CC7" t="s">
        <v>117</v>
      </c>
      <c r="CD7">
        <v>0</v>
      </c>
      <c r="CE7" t="s">
        <v>92</v>
      </c>
      <c r="CF7" t="s">
        <v>118</v>
      </c>
      <c r="CG7" t="s">
        <v>136</v>
      </c>
      <c r="CH7" t="s">
        <v>100</v>
      </c>
      <c r="CI7">
        <v>0</v>
      </c>
      <c r="CJ7" t="s">
        <v>92</v>
      </c>
      <c r="CK7" t="s">
        <v>119</v>
      </c>
      <c r="CL7" t="s">
        <v>99</v>
      </c>
    </row>
    <row r="8" spans="1:90">
      <c r="A8" t="s">
        <v>142</v>
      </c>
      <c r="B8">
        <v>1.877E-3</v>
      </c>
      <c r="C8">
        <v>2.9082520000000001E-6</v>
      </c>
      <c r="D8">
        <v>1.01223E-6</v>
      </c>
      <c r="E8">
        <v>1.8960219999999999E-6</v>
      </c>
      <c r="F8">
        <v>384</v>
      </c>
      <c r="G8">
        <v>128</v>
      </c>
      <c r="H8">
        <v>792</v>
      </c>
      <c r="I8">
        <v>128</v>
      </c>
      <c r="J8">
        <v>640</v>
      </c>
      <c r="K8">
        <v>128</v>
      </c>
      <c r="L8">
        <v>640</v>
      </c>
      <c r="M8">
        <v>2072</v>
      </c>
      <c r="N8">
        <v>795648</v>
      </c>
      <c r="O8">
        <v>5.3937999999999995E-7</v>
      </c>
      <c r="P8">
        <v>4.7285E-7</v>
      </c>
      <c r="Q8" t="s">
        <v>143</v>
      </c>
      <c r="R8">
        <v>9.4785099999999998E-7</v>
      </c>
      <c r="S8">
        <v>3.9666000000000001E-7</v>
      </c>
      <c r="T8">
        <v>3.3061000000000002E-7</v>
      </c>
      <c r="U8">
        <v>1.4272E-7</v>
      </c>
      <c r="V8">
        <v>1.4224000000000001E-7</v>
      </c>
      <c r="W8" t="s">
        <v>144</v>
      </c>
      <c r="X8">
        <v>3.1577999999999999E-7</v>
      </c>
      <c r="Y8">
        <v>1.5809999999999999E-7</v>
      </c>
      <c r="Z8">
        <v>7.9007100000000001E-7</v>
      </c>
      <c r="AA8">
        <v>4.2105999999999999E-7</v>
      </c>
      <c r="AB8">
        <v>3.1619999999999999E-7</v>
      </c>
      <c r="AC8" t="s">
        <v>145</v>
      </c>
      <c r="AD8">
        <v>7.8996100000000004E-7</v>
      </c>
      <c r="AE8" t="s">
        <v>108</v>
      </c>
      <c r="AF8" t="s">
        <v>91</v>
      </c>
      <c r="AG8" t="s">
        <v>92</v>
      </c>
      <c r="AH8" t="s">
        <v>128</v>
      </c>
      <c r="AI8" t="s">
        <v>129</v>
      </c>
      <c r="AJ8" t="s">
        <v>110</v>
      </c>
      <c r="AK8" t="s">
        <v>93</v>
      </c>
      <c r="AL8" t="s">
        <v>92</v>
      </c>
      <c r="AM8" t="s">
        <v>118</v>
      </c>
      <c r="AN8" t="s">
        <v>130</v>
      </c>
      <c r="AO8" t="s">
        <v>112</v>
      </c>
      <c r="AP8" t="s">
        <v>94</v>
      </c>
      <c r="AQ8" t="s">
        <v>92</v>
      </c>
      <c r="AR8" t="s">
        <v>131</v>
      </c>
      <c r="AS8" t="s">
        <v>132</v>
      </c>
      <c r="AT8" t="s">
        <v>110</v>
      </c>
      <c r="AU8" t="s">
        <v>95</v>
      </c>
      <c r="AV8" t="s">
        <v>92</v>
      </c>
      <c r="AW8" t="s">
        <v>133</v>
      </c>
      <c r="AX8" t="s">
        <v>130</v>
      </c>
      <c r="AY8" t="s">
        <v>101</v>
      </c>
      <c r="AZ8" t="s">
        <v>96</v>
      </c>
      <c r="BA8" t="s">
        <v>92</v>
      </c>
      <c r="BB8" t="s">
        <v>120</v>
      </c>
      <c r="BC8" t="s">
        <v>134</v>
      </c>
      <c r="BD8" t="s">
        <v>102</v>
      </c>
      <c r="BE8" t="s">
        <v>97</v>
      </c>
      <c r="BF8" t="s">
        <v>92</v>
      </c>
      <c r="BG8" t="s">
        <v>121</v>
      </c>
      <c r="BH8" t="s">
        <v>135</v>
      </c>
      <c r="BI8" t="s">
        <v>117</v>
      </c>
      <c r="BJ8" t="s">
        <v>98</v>
      </c>
      <c r="BK8" t="s">
        <v>92</v>
      </c>
      <c r="BL8" t="s">
        <v>99</v>
      </c>
      <c r="BM8" t="s">
        <v>136</v>
      </c>
      <c r="BN8" t="s">
        <v>103</v>
      </c>
      <c r="BO8" t="s">
        <v>100</v>
      </c>
      <c r="BP8" t="s">
        <v>92</v>
      </c>
      <c r="BQ8" t="s">
        <v>123</v>
      </c>
      <c r="BR8" t="s">
        <v>137</v>
      </c>
      <c r="BS8" t="s">
        <v>96</v>
      </c>
      <c r="BT8" t="s">
        <v>101</v>
      </c>
      <c r="BU8" t="s">
        <v>92</v>
      </c>
      <c r="BV8" t="s">
        <v>115</v>
      </c>
      <c r="BW8" t="s">
        <v>134</v>
      </c>
      <c r="BX8" t="s">
        <v>97</v>
      </c>
      <c r="BY8" t="s">
        <v>102</v>
      </c>
      <c r="BZ8" t="s">
        <v>92</v>
      </c>
      <c r="CA8" t="s">
        <v>116</v>
      </c>
      <c r="CB8" t="s">
        <v>135</v>
      </c>
      <c r="CC8" t="s">
        <v>117</v>
      </c>
      <c r="CD8" t="s">
        <v>98</v>
      </c>
      <c r="CE8" t="s">
        <v>92</v>
      </c>
      <c r="CF8" t="s">
        <v>118</v>
      </c>
      <c r="CG8" t="s">
        <v>136</v>
      </c>
      <c r="CH8" t="s">
        <v>100</v>
      </c>
      <c r="CI8" t="s">
        <v>103</v>
      </c>
      <c r="CJ8" t="s">
        <v>92</v>
      </c>
      <c r="CK8" t="s">
        <v>119</v>
      </c>
      <c r="CL8" t="s">
        <v>99</v>
      </c>
    </row>
    <row r="9" spans="1:90">
      <c r="A9" t="s">
        <v>146</v>
      </c>
      <c r="B9">
        <v>1.897E-3</v>
      </c>
      <c r="C9">
        <v>3.9058419999999998E-6</v>
      </c>
      <c r="D9">
        <v>1.4194600000000001E-6</v>
      </c>
      <c r="E9">
        <v>2.486382E-6</v>
      </c>
      <c r="F9">
        <v>480</v>
      </c>
      <c r="G9">
        <v>160</v>
      </c>
      <c r="H9">
        <v>1136</v>
      </c>
      <c r="I9">
        <v>160</v>
      </c>
      <c r="J9">
        <v>832</v>
      </c>
      <c r="K9">
        <v>160</v>
      </c>
      <c r="L9">
        <v>832</v>
      </c>
      <c r="M9">
        <v>2800</v>
      </c>
      <c r="N9">
        <v>1344000</v>
      </c>
      <c r="O9">
        <v>7.6565000000000003E-7</v>
      </c>
      <c r="P9">
        <v>6.5380999999999995E-7</v>
      </c>
      <c r="Q9" t="s">
        <v>147</v>
      </c>
      <c r="R9">
        <v>1.243191E-6</v>
      </c>
      <c r="S9">
        <v>5.8276000000000001E-7</v>
      </c>
      <c r="T9">
        <v>4.7081000000000002E-7</v>
      </c>
      <c r="U9">
        <v>1.8288999999999999E-7</v>
      </c>
      <c r="V9">
        <v>1.8300000000000001E-7</v>
      </c>
      <c r="W9" t="s">
        <v>148</v>
      </c>
      <c r="X9">
        <v>4.1437999999999998E-7</v>
      </c>
      <c r="Y9">
        <v>2.0718999999999999E-7</v>
      </c>
      <c r="Z9">
        <v>1.0360009999999999E-6</v>
      </c>
      <c r="AA9">
        <v>5.5255999999999997E-7</v>
      </c>
      <c r="AB9">
        <v>4.1437999999999998E-7</v>
      </c>
      <c r="AC9" t="s">
        <v>149</v>
      </c>
      <c r="AD9">
        <v>1.0360009999999999E-6</v>
      </c>
      <c r="AE9" t="s">
        <v>108</v>
      </c>
      <c r="AF9" t="s">
        <v>91</v>
      </c>
      <c r="AG9" t="s">
        <v>109</v>
      </c>
      <c r="AH9" t="s">
        <v>128</v>
      </c>
      <c r="AI9" t="s">
        <v>129</v>
      </c>
      <c r="AJ9" t="s">
        <v>110</v>
      </c>
      <c r="AK9" t="s">
        <v>93</v>
      </c>
      <c r="AL9" t="s">
        <v>111</v>
      </c>
      <c r="AM9" t="s">
        <v>118</v>
      </c>
      <c r="AN9" t="s">
        <v>130</v>
      </c>
      <c r="AO9" t="s">
        <v>112</v>
      </c>
      <c r="AP9" t="s">
        <v>94</v>
      </c>
      <c r="AQ9" t="s">
        <v>113</v>
      </c>
      <c r="AR9" t="s">
        <v>131</v>
      </c>
      <c r="AS9" t="s">
        <v>132</v>
      </c>
      <c r="AT9" t="s">
        <v>110</v>
      </c>
      <c r="AU9" t="s">
        <v>95</v>
      </c>
      <c r="AV9" t="s">
        <v>114</v>
      </c>
      <c r="AW9" t="s">
        <v>133</v>
      </c>
      <c r="AX9" t="s">
        <v>130</v>
      </c>
      <c r="AY9" t="s">
        <v>101</v>
      </c>
      <c r="AZ9" t="s">
        <v>96</v>
      </c>
      <c r="BA9" t="s">
        <v>115</v>
      </c>
      <c r="BB9" t="s">
        <v>120</v>
      </c>
      <c r="BC9" t="s">
        <v>134</v>
      </c>
      <c r="BD9" t="s">
        <v>102</v>
      </c>
      <c r="BE9" t="s">
        <v>97</v>
      </c>
      <c r="BF9" t="s">
        <v>116</v>
      </c>
      <c r="BG9" t="s">
        <v>121</v>
      </c>
      <c r="BH9" t="s">
        <v>135</v>
      </c>
      <c r="BI9" t="s">
        <v>117</v>
      </c>
      <c r="BJ9" t="s">
        <v>98</v>
      </c>
      <c r="BK9" t="s">
        <v>118</v>
      </c>
      <c r="BL9" t="s">
        <v>99</v>
      </c>
      <c r="BM9" t="s">
        <v>136</v>
      </c>
      <c r="BN9" t="s">
        <v>103</v>
      </c>
      <c r="BO9" t="s">
        <v>100</v>
      </c>
      <c r="BP9" t="s">
        <v>119</v>
      </c>
      <c r="BQ9" t="s">
        <v>123</v>
      </c>
      <c r="BR9" t="s">
        <v>137</v>
      </c>
      <c r="BS9" t="s">
        <v>96</v>
      </c>
      <c r="BT9" t="s">
        <v>101</v>
      </c>
      <c r="BU9" t="s">
        <v>120</v>
      </c>
      <c r="BV9" t="s">
        <v>115</v>
      </c>
      <c r="BW9" t="s">
        <v>134</v>
      </c>
      <c r="BX9" t="s">
        <v>97</v>
      </c>
      <c r="BY9" t="s">
        <v>102</v>
      </c>
      <c r="BZ9" t="s">
        <v>121</v>
      </c>
      <c r="CA9" t="s">
        <v>116</v>
      </c>
      <c r="CB9" t="s">
        <v>135</v>
      </c>
      <c r="CC9" t="s">
        <v>117</v>
      </c>
      <c r="CD9" t="s">
        <v>98</v>
      </c>
      <c r="CE9" t="s">
        <v>122</v>
      </c>
      <c r="CF9" t="s">
        <v>118</v>
      </c>
      <c r="CG9" t="s">
        <v>136</v>
      </c>
      <c r="CH9" t="s">
        <v>100</v>
      </c>
      <c r="CI9" t="s">
        <v>103</v>
      </c>
      <c r="CJ9" t="s">
        <v>123</v>
      </c>
      <c r="CK9" t="s">
        <v>119</v>
      </c>
      <c r="CL9" t="s">
        <v>99</v>
      </c>
    </row>
    <row r="10" spans="1:90">
      <c r="B10" s="2"/>
    </row>
    <row r="11" spans="1:90">
      <c r="B11" s="2"/>
      <c r="T11" s="2"/>
      <c r="U11" s="2"/>
      <c r="V11" s="2"/>
      <c r="W11" s="2"/>
      <c r="X11" s="2"/>
      <c r="Y11" s="2"/>
      <c r="Z11" s="2"/>
    </row>
    <row r="13" spans="1:90">
      <c r="A13" t="s">
        <v>88</v>
      </c>
      <c r="B13">
        <v>2.6389999999999999E-3</v>
      </c>
      <c r="C13">
        <v>6.2506800000000002E-7</v>
      </c>
      <c r="D13">
        <v>3.0283999999999998E-7</v>
      </c>
      <c r="E13">
        <v>3.2222799999999999E-7</v>
      </c>
      <c r="F13">
        <v>96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1.5087E-7</v>
      </c>
      <c r="P13">
        <v>1.5197E-7</v>
      </c>
      <c r="Q13" t="s">
        <v>150</v>
      </c>
      <c r="R13">
        <v>1.6117300000000001E-7</v>
      </c>
      <c r="S13">
        <v>1.069E-7</v>
      </c>
      <c r="T13">
        <v>1.0789999999999999E-7</v>
      </c>
      <c r="U13">
        <v>4.3970000000000003E-8</v>
      </c>
      <c r="V13">
        <v>4.4069999999999997E-8</v>
      </c>
      <c r="W13" t="s">
        <v>151</v>
      </c>
      <c r="X13">
        <v>5.3839999999999998E-8</v>
      </c>
      <c r="Y13">
        <v>2.6799999999999998E-8</v>
      </c>
      <c r="Z13">
        <v>1.3425500000000001E-7</v>
      </c>
      <c r="AA13">
        <v>7.1789999999999996E-8</v>
      </c>
      <c r="AB13">
        <v>5.3610000000000002E-8</v>
      </c>
      <c r="AC13" t="s">
        <v>152</v>
      </c>
      <c r="AD13">
        <v>1.3437300000000001E-7</v>
      </c>
      <c r="AE13">
        <v>0</v>
      </c>
      <c r="AF13" t="s">
        <v>153</v>
      </c>
      <c r="AG13" t="s">
        <v>92</v>
      </c>
      <c r="AH13">
        <v>0</v>
      </c>
      <c r="AI13">
        <v>0</v>
      </c>
      <c r="AJ13">
        <v>0</v>
      </c>
      <c r="AK13" t="s">
        <v>154</v>
      </c>
      <c r="AL13" t="s">
        <v>92</v>
      </c>
      <c r="AM13">
        <v>0</v>
      </c>
      <c r="AN13">
        <v>0</v>
      </c>
      <c r="AO13">
        <v>0</v>
      </c>
      <c r="AP13" t="s">
        <v>155</v>
      </c>
      <c r="AQ13" t="s">
        <v>92</v>
      </c>
      <c r="AR13">
        <v>0</v>
      </c>
      <c r="AS13">
        <v>0</v>
      </c>
      <c r="AT13">
        <v>0</v>
      </c>
      <c r="AU13" t="s">
        <v>156</v>
      </c>
      <c r="AV13" t="s">
        <v>92</v>
      </c>
      <c r="AW13">
        <v>0</v>
      </c>
      <c r="AX13">
        <v>0</v>
      </c>
      <c r="AY13">
        <v>0</v>
      </c>
      <c r="AZ13" t="s">
        <v>157</v>
      </c>
      <c r="BA13" t="s">
        <v>92</v>
      </c>
      <c r="BB13">
        <v>0</v>
      </c>
      <c r="BC13">
        <v>0</v>
      </c>
      <c r="BD13">
        <v>0</v>
      </c>
      <c r="BE13" t="s">
        <v>158</v>
      </c>
      <c r="BF13" t="s">
        <v>92</v>
      </c>
      <c r="BG13">
        <v>0</v>
      </c>
      <c r="BH13">
        <v>0</v>
      </c>
      <c r="BI13">
        <v>0</v>
      </c>
      <c r="BJ13" t="s">
        <v>159</v>
      </c>
      <c r="BK13" t="s">
        <v>92</v>
      </c>
      <c r="BL13" t="s">
        <v>99</v>
      </c>
      <c r="BM13">
        <v>0</v>
      </c>
      <c r="BN13">
        <v>0</v>
      </c>
      <c r="BO13" t="s">
        <v>160</v>
      </c>
      <c r="BP13" t="s">
        <v>92</v>
      </c>
      <c r="BQ13">
        <v>0</v>
      </c>
      <c r="BR13">
        <v>0</v>
      </c>
      <c r="BS13">
        <v>0</v>
      </c>
      <c r="BT13" t="s">
        <v>161</v>
      </c>
      <c r="BU13" t="s">
        <v>92</v>
      </c>
      <c r="BV13">
        <v>0</v>
      </c>
      <c r="BW13">
        <v>0</v>
      </c>
      <c r="BX13">
        <v>0</v>
      </c>
      <c r="BY13" t="s">
        <v>162</v>
      </c>
      <c r="BZ13" t="s">
        <v>92</v>
      </c>
      <c r="CA13">
        <v>0</v>
      </c>
      <c r="CB13">
        <v>0</v>
      </c>
      <c r="CC13">
        <v>0</v>
      </c>
      <c r="CD13" t="s">
        <v>159</v>
      </c>
      <c r="CE13" t="s">
        <v>92</v>
      </c>
      <c r="CF13">
        <v>0</v>
      </c>
      <c r="CG13">
        <v>0</v>
      </c>
      <c r="CH13">
        <v>0</v>
      </c>
      <c r="CI13" t="s">
        <v>163</v>
      </c>
      <c r="CJ13" t="s">
        <v>92</v>
      </c>
      <c r="CK13">
        <v>0</v>
      </c>
      <c r="CL13" t="s">
        <v>99</v>
      </c>
    </row>
    <row r="14" spans="1:90">
      <c r="A14" t="s">
        <v>104</v>
      </c>
      <c r="B14">
        <v>2.679E-3</v>
      </c>
      <c r="C14">
        <v>1.430918E-6</v>
      </c>
      <c r="D14">
        <v>5.7637999999999998E-7</v>
      </c>
      <c r="E14">
        <v>8.5453800000000003E-7</v>
      </c>
      <c r="F14">
        <v>192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2.9597000000000002E-7</v>
      </c>
      <c r="P14">
        <v>2.8041000000000001E-7</v>
      </c>
      <c r="Q14" t="s">
        <v>164</v>
      </c>
      <c r="R14">
        <v>4.2733499999999998E-7</v>
      </c>
      <c r="S14">
        <v>2.3621E-7</v>
      </c>
      <c r="T14">
        <v>2.2011E-7</v>
      </c>
      <c r="U14">
        <v>5.976E-8</v>
      </c>
      <c r="V14">
        <v>6.0300000000000004E-8</v>
      </c>
      <c r="W14" t="s">
        <v>165</v>
      </c>
      <c r="X14">
        <v>1.4247E-7</v>
      </c>
      <c r="Y14">
        <v>7.1159999999999997E-8</v>
      </c>
      <c r="Z14">
        <v>3.5604299999999998E-7</v>
      </c>
      <c r="AA14">
        <v>1.8998000000000001E-7</v>
      </c>
      <c r="AB14">
        <v>1.4231999999999999E-7</v>
      </c>
      <c r="AC14" t="s">
        <v>166</v>
      </c>
      <c r="AD14">
        <v>3.5598500000000002E-7</v>
      </c>
      <c r="AE14" t="s">
        <v>167</v>
      </c>
      <c r="AF14">
        <v>0</v>
      </c>
      <c r="AG14" t="s">
        <v>168</v>
      </c>
      <c r="AH14">
        <v>0</v>
      </c>
      <c r="AI14">
        <v>0</v>
      </c>
      <c r="AJ14" t="s">
        <v>169</v>
      </c>
      <c r="AK14">
        <v>0</v>
      </c>
      <c r="AL14" t="s">
        <v>170</v>
      </c>
      <c r="AM14">
        <v>0</v>
      </c>
      <c r="AN14">
        <v>0</v>
      </c>
      <c r="AO14" t="s">
        <v>167</v>
      </c>
      <c r="AP14">
        <v>0</v>
      </c>
      <c r="AQ14" t="s">
        <v>171</v>
      </c>
      <c r="AR14">
        <v>0</v>
      </c>
      <c r="AS14">
        <v>0</v>
      </c>
      <c r="AT14" t="s">
        <v>169</v>
      </c>
      <c r="AU14">
        <v>0</v>
      </c>
      <c r="AV14" t="s">
        <v>172</v>
      </c>
      <c r="AW14">
        <v>0</v>
      </c>
      <c r="AX14">
        <v>0</v>
      </c>
      <c r="AY14" t="s">
        <v>161</v>
      </c>
      <c r="AZ14">
        <v>0</v>
      </c>
      <c r="BA14" t="s">
        <v>173</v>
      </c>
      <c r="BB14">
        <v>0</v>
      </c>
      <c r="BC14">
        <v>0</v>
      </c>
      <c r="BD14" t="s">
        <v>162</v>
      </c>
      <c r="BE14">
        <v>0</v>
      </c>
      <c r="BF14" t="s">
        <v>174</v>
      </c>
      <c r="BG14">
        <v>0</v>
      </c>
      <c r="BH14">
        <v>0</v>
      </c>
      <c r="BI14" t="s">
        <v>175</v>
      </c>
      <c r="BJ14">
        <v>0</v>
      </c>
      <c r="BK14" t="s">
        <v>176</v>
      </c>
      <c r="BL14" t="s">
        <v>99</v>
      </c>
      <c r="BM14">
        <v>0</v>
      </c>
      <c r="BN14" t="s">
        <v>163</v>
      </c>
      <c r="BO14">
        <v>0</v>
      </c>
      <c r="BP14" t="s">
        <v>177</v>
      </c>
      <c r="BQ14">
        <v>0</v>
      </c>
      <c r="BR14">
        <v>0</v>
      </c>
      <c r="BS14" t="s">
        <v>157</v>
      </c>
      <c r="BT14">
        <v>0</v>
      </c>
      <c r="BU14" t="s">
        <v>178</v>
      </c>
      <c r="BV14">
        <v>0</v>
      </c>
      <c r="BW14">
        <v>0</v>
      </c>
      <c r="BX14" t="s">
        <v>158</v>
      </c>
      <c r="BY14">
        <v>0</v>
      </c>
      <c r="BZ14" t="s">
        <v>179</v>
      </c>
      <c r="CA14">
        <v>0</v>
      </c>
      <c r="CB14">
        <v>0</v>
      </c>
      <c r="CC14" t="s">
        <v>175</v>
      </c>
      <c r="CD14">
        <v>0</v>
      </c>
      <c r="CE14" t="s">
        <v>180</v>
      </c>
      <c r="CF14">
        <v>0</v>
      </c>
      <c r="CG14">
        <v>0</v>
      </c>
      <c r="CH14" t="s">
        <v>160</v>
      </c>
      <c r="CI14">
        <v>0</v>
      </c>
      <c r="CJ14" t="s">
        <v>181</v>
      </c>
      <c r="CK14">
        <v>0</v>
      </c>
      <c r="CL14" t="s">
        <v>99</v>
      </c>
    </row>
    <row r="15" spans="1:90">
      <c r="A15" t="s">
        <v>124</v>
      </c>
      <c r="B15">
        <v>2.6800000000000001E-3</v>
      </c>
      <c r="C15">
        <v>1.5489999999999999E-6</v>
      </c>
      <c r="D15">
        <v>4.8498999999999995E-7</v>
      </c>
      <c r="E15">
        <v>1.06401E-6</v>
      </c>
      <c r="F15">
        <v>192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2.4326000000000002E-7</v>
      </c>
      <c r="P15">
        <v>2.4172999999999998E-7</v>
      </c>
      <c r="Q15" t="s">
        <v>182</v>
      </c>
      <c r="R15">
        <v>5.3188000000000002E-7</v>
      </c>
      <c r="S15">
        <v>1.8216000000000001E-7</v>
      </c>
      <c r="T15">
        <v>1.8115999999999999E-7</v>
      </c>
      <c r="U15">
        <v>6.1099999999999998E-8</v>
      </c>
      <c r="V15">
        <v>6.0570000000000006E-8</v>
      </c>
      <c r="W15" t="s">
        <v>183</v>
      </c>
      <c r="X15">
        <v>1.7714000000000001E-7</v>
      </c>
      <c r="Y15">
        <v>8.8759999999999995E-8</v>
      </c>
      <c r="Z15">
        <v>4.4336999999999998E-7</v>
      </c>
      <c r="AA15">
        <v>2.3620000000000001E-7</v>
      </c>
      <c r="AB15">
        <v>1.7751999999999999E-7</v>
      </c>
      <c r="AC15" t="s">
        <v>184</v>
      </c>
      <c r="AD15">
        <v>4.4331000000000002E-7</v>
      </c>
      <c r="AE15">
        <v>0</v>
      </c>
      <c r="AF15">
        <v>0</v>
      </c>
      <c r="AG15" t="s">
        <v>92</v>
      </c>
      <c r="AH15" t="s">
        <v>185</v>
      </c>
      <c r="AI15" t="s">
        <v>186</v>
      </c>
      <c r="AJ15">
        <v>0</v>
      </c>
      <c r="AK15">
        <v>0</v>
      </c>
      <c r="AL15" t="s">
        <v>92</v>
      </c>
      <c r="AM15" t="s">
        <v>176</v>
      </c>
      <c r="AN15" t="s">
        <v>187</v>
      </c>
      <c r="AO15">
        <v>0</v>
      </c>
      <c r="AP15">
        <v>0</v>
      </c>
      <c r="AQ15" t="s">
        <v>92</v>
      </c>
      <c r="AR15" t="s">
        <v>188</v>
      </c>
      <c r="AS15" t="s">
        <v>186</v>
      </c>
      <c r="AT15">
        <v>0</v>
      </c>
      <c r="AU15">
        <v>0</v>
      </c>
      <c r="AV15" t="s">
        <v>92</v>
      </c>
      <c r="AW15" t="s">
        <v>189</v>
      </c>
      <c r="AX15" t="s">
        <v>187</v>
      </c>
      <c r="AY15">
        <v>0</v>
      </c>
      <c r="AZ15">
        <v>0</v>
      </c>
      <c r="BA15" t="s">
        <v>92</v>
      </c>
      <c r="BB15" t="s">
        <v>178</v>
      </c>
      <c r="BC15" t="s">
        <v>190</v>
      </c>
      <c r="BD15">
        <v>0</v>
      </c>
      <c r="BE15">
        <v>0</v>
      </c>
      <c r="BF15" t="s">
        <v>92</v>
      </c>
      <c r="BG15" t="s">
        <v>179</v>
      </c>
      <c r="BH15" t="s">
        <v>191</v>
      </c>
      <c r="BI15">
        <v>0</v>
      </c>
      <c r="BJ15">
        <v>0</v>
      </c>
      <c r="BK15" t="s">
        <v>92</v>
      </c>
      <c r="BL15" t="s">
        <v>99</v>
      </c>
      <c r="BM15" t="s">
        <v>192</v>
      </c>
      <c r="BN15">
        <v>0</v>
      </c>
      <c r="BO15">
        <v>0</v>
      </c>
      <c r="BP15" t="s">
        <v>92</v>
      </c>
      <c r="BQ15" t="s">
        <v>181</v>
      </c>
      <c r="BR15" t="s">
        <v>193</v>
      </c>
      <c r="BS15">
        <v>0</v>
      </c>
      <c r="BT15">
        <v>0</v>
      </c>
      <c r="BU15" t="s">
        <v>92</v>
      </c>
      <c r="BV15" t="s">
        <v>173</v>
      </c>
      <c r="BW15" t="s">
        <v>190</v>
      </c>
      <c r="BX15">
        <v>0</v>
      </c>
      <c r="BY15">
        <v>0</v>
      </c>
      <c r="BZ15" t="s">
        <v>92</v>
      </c>
      <c r="CA15" t="s">
        <v>174</v>
      </c>
      <c r="CB15" t="s">
        <v>191</v>
      </c>
      <c r="CC15">
        <v>0</v>
      </c>
      <c r="CD15">
        <v>0</v>
      </c>
      <c r="CE15" t="s">
        <v>92</v>
      </c>
      <c r="CF15" t="s">
        <v>176</v>
      </c>
      <c r="CG15" t="s">
        <v>192</v>
      </c>
      <c r="CH15">
        <v>0</v>
      </c>
      <c r="CI15">
        <v>0</v>
      </c>
      <c r="CJ15" t="s">
        <v>92</v>
      </c>
      <c r="CK15" t="s">
        <v>177</v>
      </c>
      <c r="CL15" t="s">
        <v>99</v>
      </c>
    </row>
    <row r="16" spans="1:90">
      <c r="A16" t="s">
        <v>138</v>
      </c>
      <c r="B16">
        <v>2.7000000000000001E-3</v>
      </c>
      <c r="C16">
        <v>2.0556080000000001E-6</v>
      </c>
      <c r="D16">
        <v>6.6912999999999996E-7</v>
      </c>
      <c r="E16">
        <v>1.386478E-6</v>
      </c>
      <c r="F16">
        <v>288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3.3533000000000003E-7</v>
      </c>
      <c r="P16">
        <v>3.3379999999999998E-7</v>
      </c>
      <c r="Q16" t="s">
        <v>194</v>
      </c>
      <c r="R16">
        <v>6.9305500000000001E-7</v>
      </c>
      <c r="S16">
        <v>2.5067000000000001E-7</v>
      </c>
      <c r="T16">
        <v>2.4966999999999999E-7</v>
      </c>
      <c r="U16">
        <v>8.4660000000000005E-8</v>
      </c>
      <c r="V16">
        <v>8.413E-8</v>
      </c>
      <c r="W16" t="s">
        <v>195</v>
      </c>
      <c r="X16">
        <v>2.3075E-7</v>
      </c>
      <c r="Y16">
        <v>1.1568E-7</v>
      </c>
      <c r="Z16">
        <v>5.7774300000000001E-7</v>
      </c>
      <c r="AA16">
        <v>3.0768000000000001E-7</v>
      </c>
      <c r="AB16">
        <v>2.3136E-7</v>
      </c>
      <c r="AC16" t="s">
        <v>196</v>
      </c>
      <c r="AD16">
        <v>5.7756499999999997E-7</v>
      </c>
      <c r="AE16" t="s">
        <v>167</v>
      </c>
      <c r="AF16">
        <v>0</v>
      </c>
      <c r="AG16" t="s">
        <v>92</v>
      </c>
      <c r="AH16" t="s">
        <v>185</v>
      </c>
      <c r="AI16" t="s">
        <v>186</v>
      </c>
      <c r="AJ16" t="s">
        <v>169</v>
      </c>
      <c r="AK16">
        <v>0</v>
      </c>
      <c r="AL16" t="s">
        <v>92</v>
      </c>
      <c r="AM16" t="s">
        <v>176</v>
      </c>
      <c r="AN16" t="s">
        <v>187</v>
      </c>
      <c r="AO16" t="s">
        <v>167</v>
      </c>
      <c r="AP16">
        <v>0</v>
      </c>
      <c r="AQ16" t="s">
        <v>92</v>
      </c>
      <c r="AR16" t="s">
        <v>188</v>
      </c>
      <c r="AS16" t="s">
        <v>186</v>
      </c>
      <c r="AT16" t="s">
        <v>169</v>
      </c>
      <c r="AU16">
        <v>0</v>
      </c>
      <c r="AV16" t="s">
        <v>92</v>
      </c>
      <c r="AW16" t="s">
        <v>189</v>
      </c>
      <c r="AX16" t="s">
        <v>187</v>
      </c>
      <c r="AY16" t="s">
        <v>161</v>
      </c>
      <c r="AZ16">
        <v>0</v>
      </c>
      <c r="BA16" t="s">
        <v>92</v>
      </c>
      <c r="BB16" t="s">
        <v>178</v>
      </c>
      <c r="BC16" t="s">
        <v>190</v>
      </c>
      <c r="BD16" t="s">
        <v>162</v>
      </c>
      <c r="BE16">
        <v>0</v>
      </c>
      <c r="BF16" t="s">
        <v>92</v>
      </c>
      <c r="BG16" t="s">
        <v>179</v>
      </c>
      <c r="BH16" t="s">
        <v>191</v>
      </c>
      <c r="BI16" t="s">
        <v>175</v>
      </c>
      <c r="BJ16">
        <v>0</v>
      </c>
      <c r="BK16" t="s">
        <v>92</v>
      </c>
      <c r="BL16" t="s">
        <v>99</v>
      </c>
      <c r="BM16" t="s">
        <v>192</v>
      </c>
      <c r="BN16" t="s">
        <v>163</v>
      </c>
      <c r="BO16">
        <v>0</v>
      </c>
      <c r="BP16" t="s">
        <v>92</v>
      </c>
      <c r="BQ16" t="s">
        <v>181</v>
      </c>
      <c r="BR16" t="s">
        <v>193</v>
      </c>
      <c r="BS16" t="s">
        <v>157</v>
      </c>
      <c r="BT16">
        <v>0</v>
      </c>
      <c r="BU16" t="s">
        <v>92</v>
      </c>
      <c r="BV16" t="s">
        <v>173</v>
      </c>
      <c r="BW16" t="s">
        <v>190</v>
      </c>
      <c r="BX16" t="s">
        <v>158</v>
      </c>
      <c r="BY16">
        <v>0</v>
      </c>
      <c r="BZ16" t="s">
        <v>92</v>
      </c>
      <c r="CA16" t="s">
        <v>174</v>
      </c>
      <c r="CB16" t="s">
        <v>191</v>
      </c>
      <c r="CC16" t="s">
        <v>175</v>
      </c>
      <c r="CD16">
        <v>0</v>
      </c>
      <c r="CE16" t="s">
        <v>92</v>
      </c>
      <c r="CF16" t="s">
        <v>176</v>
      </c>
      <c r="CG16" t="s">
        <v>192</v>
      </c>
      <c r="CH16" t="s">
        <v>160</v>
      </c>
      <c r="CI16">
        <v>0</v>
      </c>
      <c r="CJ16" t="s">
        <v>92</v>
      </c>
      <c r="CK16" t="s">
        <v>177</v>
      </c>
      <c r="CL16" t="s">
        <v>99</v>
      </c>
    </row>
    <row r="17" spans="1:90">
      <c r="A17" t="s">
        <v>142</v>
      </c>
      <c r="B17">
        <v>2.7139999999999998E-3</v>
      </c>
      <c r="C17">
        <v>2.6806760000000002E-6</v>
      </c>
      <c r="D17">
        <v>9.7196999999999999E-7</v>
      </c>
      <c r="E17">
        <v>1.708706E-6</v>
      </c>
      <c r="F17">
        <v>384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4.862E-7</v>
      </c>
      <c r="P17">
        <v>4.8576999999999999E-7</v>
      </c>
      <c r="Q17" t="s">
        <v>197</v>
      </c>
      <c r="R17">
        <v>8.5422800000000004E-7</v>
      </c>
      <c r="S17">
        <v>3.5756999999999999E-7</v>
      </c>
      <c r="T17">
        <v>3.5756999999999999E-7</v>
      </c>
      <c r="U17">
        <v>1.2863000000000001E-7</v>
      </c>
      <c r="V17">
        <v>1.282E-7</v>
      </c>
      <c r="W17" t="s">
        <v>198</v>
      </c>
      <c r="X17">
        <v>2.8458999999999998E-7</v>
      </c>
      <c r="Y17">
        <v>1.4247999999999999E-7</v>
      </c>
      <c r="Z17">
        <v>7.1199799999999997E-7</v>
      </c>
      <c r="AA17">
        <v>3.7947E-7</v>
      </c>
      <c r="AB17">
        <v>2.8496999999999999E-7</v>
      </c>
      <c r="AC17" t="s">
        <v>199</v>
      </c>
      <c r="AD17">
        <v>7.1193800000000001E-7</v>
      </c>
      <c r="AE17" t="s">
        <v>167</v>
      </c>
      <c r="AF17" t="s">
        <v>153</v>
      </c>
      <c r="AG17" t="s">
        <v>92</v>
      </c>
      <c r="AH17" t="s">
        <v>185</v>
      </c>
      <c r="AI17" t="s">
        <v>186</v>
      </c>
      <c r="AJ17" t="s">
        <v>169</v>
      </c>
      <c r="AK17" t="s">
        <v>154</v>
      </c>
      <c r="AL17" t="s">
        <v>92</v>
      </c>
      <c r="AM17" t="s">
        <v>176</v>
      </c>
      <c r="AN17" t="s">
        <v>187</v>
      </c>
      <c r="AO17" t="s">
        <v>167</v>
      </c>
      <c r="AP17" t="s">
        <v>155</v>
      </c>
      <c r="AQ17" t="s">
        <v>92</v>
      </c>
      <c r="AR17" t="s">
        <v>188</v>
      </c>
      <c r="AS17" t="s">
        <v>186</v>
      </c>
      <c r="AT17" t="s">
        <v>169</v>
      </c>
      <c r="AU17" t="s">
        <v>156</v>
      </c>
      <c r="AV17" t="s">
        <v>92</v>
      </c>
      <c r="AW17" t="s">
        <v>189</v>
      </c>
      <c r="AX17" t="s">
        <v>187</v>
      </c>
      <c r="AY17" t="s">
        <v>161</v>
      </c>
      <c r="AZ17" t="s">
        <v>157</v>
      </c>
      <c r="BA17" t="s">
        <v>92</v>
      </c>
      <c r="BB17" t="s">
        <v>178</v>
      </c>
      <c r="BC17" t="s">
        <v>190</v>
      </c>
      <c r="BD17" t="s">
        <v>162</v>
      </c>
      <c r="BE17" t="s">
        <v>158</v>
      </c>
      <c r="BF17" t="s">
        <v>92</v>
      </c>
      <c r="BG17" t="s">
        <v>179</v>
      </c>
      <c r="BH17" t="s">
        <v>191</v>
      </c>
      <c r="BI17" t="s">
        <v>175</v>
      </c>
      <c r="BJ17" t="s">
        <v>159</v>
      </c>
      <c r="BK17" t="s">
        <v>92</v>
      </c>
      <c r="BL17" t="s">
        <v>99</v>
      </c>
      <c r="BM17" t="s">
        <v>192</v>
      </c>
      <c r="BN17" t="s">
        <v>163</v>
      </c>
      <c r="BO17" t="s">
        <v>160</v>
      </c>
      <c r="BP17" t="s">
        <v>92</v>
      </c>
      <c r="BQ17" t="s">
        <v>181</v>
      </c>
      <c r="BR17" t="s">
        <v>193</v>
      </c>
      <c r="BS17" t="s">
        <v>157</v>
      </c>
      <c r="BT17" t="s">
        <v>161</v>
      </c>
      <c r="BU17" t="s">
        <v>92</v>
      </c>
      <c r="BV17" t="s">
        <v>173</v>
      </c>
      <c r="BW17" t="s">
        <v>190</v>
      </c>
      <c r="BX17" t="s">
        <v>158</v>
      </c>
      <c r="BY17" t="s">
        <v>162</v>
      </c>
      <c r="BZ17" t="s">
        <v>92</v>
      </c>
      <c r="CA17" t="s">
        <v>174</v>
      </c>
      <c r="CB17" t="s">
        <v>191</v>
      </c>
      <c r="CC17" t="s">
        <v>175</v>
      </c>
      <c r="CD17" t="s">
        <v>159</v>
      </c>
      <c r="CE17" t="s">
        <v>92</v>
      </c>
      <c r="CF17" t="s">
        <v>176</v>
      </c>
      <c r="CG17" t="s">
        <v>192</v>
      </c>
      <c r="CH17" t="s">
        <v>160</v>
      </c>
      <c r="CI17" t="s">
        <v>163</v>
      </c>
      <c r="CJ17" t="s">
        <v>92</v>
      </c>
      <c r="CK17" t="s">
        <v>177</v>
      </c>
      <c r="CL17" t="s">
        <v>99</v>
      </c>
    </row>
    <row r="18" spans="1:90">
      <c r="A18" t="s">
        <v>146</v>
      </c>
      <c r="B18">
        <v>2.728E-3</v>
      </c>
      <c r="C18">
        <v>3.6049859999999998E-6</v>
      </c>
      <c r="D18">
        <v>1.3642100000000001E-6</v>
      </c>
      <c r="E18">
        <v>2.240776E-6</v>
      </c>
      <c r="F18">
        <v>480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6.9009999999999997E-7</v>
      </c>
      <c r="P18">
        <v>6.7410999999999999E-7</v>
      </c>
      <c r="Q18" t="s">
        <v>200</v>
      </c>
      <c r="R18">
        <v>1.120388E-6</v>
      </c>
      <c r="S18">
        <v>5.2526999999999999E-7</v>
      </c>
      <c r="T18">
        <v>5.0917000000000005E-7</v>
      </c>
      <c r="U18">
        <v>1.6483E-7</v>
      </c>
      <c r="V18">
        <v>1.6493999999999999E-7</v>
      </c>
      <c r="W18" t="s">
        <v>201</v>
      </c>
      <c r="X18">
        <v>3.7345E-7</v>
      </c>
      <c r="Y18">
        <v>1.8671999999999999E-7</v>
      </c>
      <c r="Z18">
        <v>9.3366800000000002E-7</v>
      </c>
      <c r="AA18">
        <v>4.9796999999999995E-7</v>
      </c>
      <c r="AB18">
        <v>3.7345E-7</v>
      </c>
      <c r="AC18" t="s">
        <v>202</v>
      </c>
      <c r="AD18">
        <v>9.3366800000000002E-7</v>
      </c>
      <c r="AE18" t="s">
        <v>167</v>
      </c>
      <c r="AF18" t="s">
        <v>153</v>
      </c>
      <c r="AG18" t="s">
        <v>168</v>
      </c>
      <c r="AH18" t="s">
        <v>185</v>
      </c>
      <c r="AI18" t="s">
        <v>186</v>
      </c>
      <c r="AJ18" t="s">
        <v>169</v>
      </c>
      <c r="AK18" t="s">
        <v>154</v>
      </c>
      <c r="AL18" t="s">
        <v>170</v>
      </c>
      <c r="AM18" t="s">
        <v>176</v>
      </c>
      <c r="AN18" t="s">
        <v>187</v>
      </c>
      <c r="AO18" t="s">
        <v>167</v>
      </c>
      <c r="AP18" t="s">
        <v>155</v>
      </c>
      <c r="AQ18" t="s">
        <v>171</v>
      </c>
      <c r="AR18" t="s">
        <v>188</v>
      </c>
      <c r="AS18" t="s">
        <v>186</v>
      </c>
      <c r="AT18" t="s">
        <v>169</v>
      </c>
      <c r="AU18" t="s">
        <v>156</v>
      </c>
      <c r="AV18" t="s">
        <v>172</v>
      </c>
      <c r="AW18" t="s">
        <v>189</v>
      </c>
      <c r="AX18" t="s">
        <v>187</v>
      </c>
      <c r="AY18" t="s">
        <v>161</v>
      </c>
      <c r="AZ18" t="s">
        <v>157</v>
      </c>
      <c r="BA18" t="s">
        <v>173</v>
      </c>
      <c r="BB18" t="s">
        <v>178</v>
      </c>
      <c r="BC18" t="s">
        <v>190</v>
      </c>
      <c r="BD18" t="s">
        <v>162</v>
      </c>
      <c r="BE18" t="s">
        <v>158</v>
      </c>
      <c r="BF18" t="s">
        <v>174</v>
      </c>
      <c r="BG18" t="s">
        <v>179</v>
      </c>
      <c r="BH18" t="s">
        <v>191</v>
      </c>
      <c r="BI18" t="s">
        <v>175</v>
      </c>
      <c r="BJ18" t="s">
        <v>159</v>
      </c>
      <c r="BK18" t="s">
        <v>176</v>
      </c>
      <c r="BL18" t="s">
        <v>99</v>
      </c>
      <c r="BM18" t="s">
        <v>192</v>
      </c>
      <c r="BN18" t="s">
        <v>163</v>
      </c>
      <c r="BO18" t="s">
        <v>160</v>
      </c>
      <c r="BP18" t="s">
        <v>177</v>
      </c>
      <c r="BQ18" t="s">
        <v>181</v>
      </c>
      <c r="BR18" t="s">
        <v>193</v>
      </c>
      <c r="BS18" t="s">
        <v>157</v>
      </c>
      <c r="BT18" t="s">
        <v>161</v>
      </c>
      <c r="BU18" t="s">
        <v>178</v>
      </c>
      <c r="BV18" t="s">
        <v>173</v>
      </c>
      <c r="BW18" t="s">
        <v>190</v>
      </c>
      <c r="BX18" t="s">
        <v>158</v>
      </c>
      <c r="BY18" t="s">
        <v>162</v>
      </c>
      <c r="BZ18" t="s">
        <v>179</v>
      </c>
      <c r="CA18" t="s">
        <v>174</v>
      </c>
      <c r="CB18" t="s">
        <v>191</v>
      </c>
      <c r="CC18" t="s">
        <v>175</v>
      </c>
      <c r="CD18" t="s">
        <v>159</v>
      </c>
      <c r="CE18" t="s">
        <v>180</v>
      </c>
      <c r="CF18" t="s">
        <v>176</v>
      </c>
      <c r="CG18" t="s">
        <v>192</v>
      </c>
      <c r="CH18" t="s">
        <v>160</v>
      </c>
      <c r="CI18" t="s">
        <v>163</v>
      </c>
      <c r="CJ18" t="s">
        <v>181</v>
      </c>
      <c r="CK18" t="s">
        <v>177</v>
      </c>
      <c r="CL18" t="s">
        <v>99</v>
      </c>
    </row>
    <row r="19" spans="1:90">
      <c r="A19" t="s">
        <v>88</v>
      </c>
      <c r="B19">
        <v>2.6389999999999999E-3</v>
      </c>
      <c r="C19">
        <v>6.2506800000000002E-7</v>
      </c>
      <c r="D19">
        <v>3.0283999999999998E-7</v>
      </c>
      <c r="E19">
        <v>3.2222799999999999E-7</v>
      </c>
      <c r="F19">
        <v>96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1.5087E-7</v>
      </c>
      <c r="P19">
        <v>1.5197E-7</v>
      </c>
      <c r="Q19" t="s">
        <v>150</v>
      </c>
      <c r="R19">
        <v>1.6117300000000001E-7</v>
      </c>
      <c r="S19">
        <v>1.069E-7</v>
      </c>
      <c r="T19">
        <v>1.0789999999999999E-7</v>
      </c>
      <c r="U19">
        <v>4.3970000000000003E-8</v>
      </c>
      <c r="V19">
        <v>4.4069999999999997E-8</v>
      </c>
      <c r="W19" t="s">
        <v>151</v>
      </c>
      <c r="X19">
        <v>5.3839999999999998E-8</v>
      </c>
      <c r="Y19">
        <v>2.6799999999999998E-8</v>
      </c>
      <c r="Z19">
        <v>1.3425500000000001E-7</v>
      </c>
      <c r="AA19">
        <v>7.1789999999999996E-8</v>
      </c>
      <c r="AB19">
        <v>5.3610000000000002E-8</v>
      </c>
      <c r="AC19" t="s">
        <v>152</v>
      </c>
      <c r="AD19">
        <v>1.3437300000000001E-7</v>
      </c>
      <c r="AE19">
        <v>0</v>
      </c>
      <c r="AF19" t="s">
        <v>153</v>
      </c>
      <c r="AG19" t="s">
        <v>92</v>
      </c>
      <c r="AH19">
        <v>0</v>
      </c>
      <c r="AI19">
        <v>0</v>
      </c>
      <c r="AJ19">
        <v>0</v>
      </c>
      <c r="AK19" t="s">
        <v>154</v>
      </c>
      <c r="AL19" t="s">
        <v>92</v>
      </c>
      <c r="AM19">
        <v>0</v>
      </c>
      <c r="AN19">
        <v>0</v>
      </c>
      <c r="AO19">
        <v>0</v>
      </c>
      <c r="AP19" t="s">
        <v>155</v>
      </c>
      <c r="AQ19" t="s">
        <v>92</v>
      </c>
      <c r="AR19">
        <v>0</v>
      </c>
      <c r="AS19">
        <v>0</v>
      </c>
      <c r="AT19">
        <v>0</v>
      </c>
      <c r="AU19" t="s">
        <v>156</v>
      </c>
      <c r="AV19" t="s">
        <v>92</v>
      </c>
      <c r="AW19">
        <v>0</v>
      </c>
      <c r="AX19">
        <v>0</v>
      </c>
      <c r="AY19">
        <v>0</v>
      </c>
      <c r="AZ19" t="s">
        <v>157</v>
      </c>
      <c r="BA19" t="s">
        <v>92</v>
      </c>
      <c r="BB19">
        <v>0</v>
      </c>
      <c r="BC19">
        <v>0</v>
      </c>
      <c r="BD19">
        <v>0</v>
      </c>
      <c r="BE19" t="s">
        <v>158</v>
      </c>
      <c r="BF19" t="s">
        <v>92</v>
      </c>
      <c r="BG19">
        <v>0</v>
      </c>
      <c r="BH19">
        <v>0</v>
      </c>
      <c r="BI19">
        <v>0</v>
      </c>
      <c r="BJ19" t="s">
        <v>159</v>
      </c>
      <c r="BK19" t="s">
        <v>92</v>
      </c>
      <c r="BL19" t="s">
        <v>99</v>
      </c>
      <c r="BM19">
        <v>0</v>
      </c>
      <c r="BN19">
        <v>0</v>
      </c>
      <c r="BO19" t="s">
        <v>160</v>
      </c>
      <c r="BP19" t="s">
        <v>92</v>
      </c>
      <c r="BQ19">
        <v>0</v>
      </c>
      <c r="BR19">
        <v>0</v>
      </c>
      <c r="BS19">
        <v>0</v>
      </c>
      <c r="BT19" t="s">
        <v>161</v>
      </c>
      <c r="BU19" t="s">
        <v>92</v>
      </c>
      <c r="BV19">
        <v>0</v>
      </c>
      <c r="BW19">
        <v>0</v>
      </c>
      <c r="BX19">
        <v>0</v>
      </c>
      <c r="BY19" t="s">
        <v>162</v>
      </c>
      <c r="BZ19" t="s">
        <v>92</v>
      </c>
      <c r="CA19">
        <v>0</v>
      </c>
      <c r="CB19">
        <v>0</v>
      </c>
      <c r="CC19">
        <v>0</v>
      </c>
      <c r="CD19" t="s">
        <v>159</v>
      </c>
      <c r="CE19" t="s">
        <v>92</v>
      </c>
      <c r="CF19">
        <v>0</v>
      </c>
      <c r="CG19">
        <v>0</v>
      </c>
      <c r="CH19">
        <v>0</v>
      </c>
      <c r="CI19" t="s">
        <v>163</v>
      </c>
      <c r="CJ19" t="s">
        <v>92</v>
      </c>
      <c r="CK19">
        <v>0</v>
      </c>
      <c r="CL19" t="s">
        <v>99</v>
      </c>
    </row>
    <row r="20" spans="1:90">
      <c r="A20" t="s">
        <v>104</v>
      </c>
      <c r="B20">
        <v>2.679E-3</v>
      </c>
      <c r="C20">
        <v>1.430918E-6</v>
      </c>
      <c r="D20">
        <v>5.7637999999999998E-7</v>
      </c>
      <c r="E20">
        <v>8.5453800000000003E-7</v>
      </c>
      <c r="F20">
        <v>192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2.9597000000000002E-7</v>
      </c>
      <c r="P20">
        <v>2.8041000000000001E-7</v>
      </c>
      <c r="Q20" t="s">
        <v>164</v>
      </c>
      <c r="R20">
        <v>4.2733499999999998E-7</v>
      </c>
      <c r="S20">
        <v>2.3621E-7</v>
      </c>
      <c r="T20">
        <v>2.2011E-7</v>
      </c>
      <c r="U20">
        <v>5.976E-8</v>
      </c>
      <c r="V20">
        <v>6.0300000000000004E-8</v>
      </c>
      <c r="W20" t="s">
        <v>165</v>
      </c>
      <c r="X20">
        <v>1.4247E-7</v>
      </c>
      <c r="Y20">
        <v>7.1159999999999997E-8</v>
      </c>
      <c r="Z20">
        <v>3.5604299999999998E-7</v>
      </c>
      <c r="AA20">
        <v>1.8998000000000001E-7</v>
      </c>
      <c r="AB20">
        <v>1.4231999999999999E-7</v>
      </c>
      <c r="AC20" t="s">
        <v>166</v>
      </c>
      <c r="AD20">
        <v>3.5598500000000002E-7</v>
      </c>
      <c r="AE20" t="s">
        <v>167</v>
      </c>
      <c r="AF20">
        <v>0</v>
      </c>
      <c r="AG20" t="s">
        <v>168</v>
      </c>
      <c r="AH20">
        <v>0</v>
      </c>
      <c r="AI20">
        <v>0</v>
      </c>
      <c r="AJ20" t="s">
        <v>169</v>
      </c>
      <c r="AK20">
        <v>0</v>
      </c>
      <c r="AL20" t="s">
        <v>170</v>
      </c>
      <c r="AM20">
        <v>0</v>
      </c>
      <c r="AN20">
        <v>0</v>
      </c>
      <c r="AO20" t="s">
        <v>167</v>
      </c>
      <c r="AP20">
        <v>0</v>
      </c>
      <c r="AQ20" t="s">
        <v>171</v>
      </c>
      <c r="AR20">
        <v>0</v>
      </c>
      <c r="AS20">
        <v>0</v>
      </c>
      <c r="AT20" t="s">
        <v>169</v>
      </c>
      <c r="AU20">
        <v>0</v>
      </c>
      <c r="AV20" t="s">
        <v>172</v>
      </c>
      <c r="AW20">
        <v>0</v>
      </c>
      <c r="AX20">
        <v>0</v>
      </c>
      <c r="AY20" t="s">
        <v>161</v>
      </c>
      <c r="AZ20">
        <v>0</v>
      </c>
      <c r="BA20" t="s">
        <v>173</v>
      </c>
      <c r="BB20">
        <v>0</v>
      </c>
      <c r="BC20">
        <v>0</v>
      </c>
      <c r="BD20" t="s">
        <v>162</v>
      </c>
      <c r="BE20">
        <v>0</v>
      </c>
      <c r="BF20" t="s">
        <v>174</v>
      </c>
      <c r="BG20">
        <v>0</v>
      </c>
      <c r="BH20">
        <v>0</v>
      </c>
      <c r="BI20" t="s">
        <v>175</v>
      </c>
      <c r="BJ20">
        <v>0</v>
      </c>
      <c r="BK20" t="s">
        <v>176</v>
      </c>
      <c r="BL20" t="s">
        <v>99</v>
      </c>
      <c r="BM20">
        <v>0</v>
      </c>
      <c r="BN20" t="s">
        <v>163</v>
      </c>
      <c r="BO20">
        <v>0</v>
      </c>
      <c r="BP20" t="s">
        <v>177</v>
      </c>
      <c r="BQ20">
        <v>0</v>
      </c>
      <c r="BR20">
        <v>0</v>
      </c>
      <c r="BS20" t="s">
        <v>157</v>
      </c>
      <c r="BT20">
        <v>0</v>
      </c>
      <c r="BU20" t="s">
        <v>178</v>
      </c>
      <c r="BV20">
        <v>0</v>
      </c>
      <c r="BW20">
        <v>0</v>
      </c>
      <c r="BX20" t="s">
        <v>158</v>
      </c>
      <c r="BY20">
        <v>0</v>
      </c>
      <c r="BZ20" t="s">
        <v>179</v>
      </c>
      <c r="CA20">
        <v>0</v>
      </c>
      <c r="CB20">
        <v>0</v>
      </c>
      <c r="CC20" t="s">
        <v>175</v>
      </c>
      <c r="CD20">
        <v>0</v>
      </c>
      <c r="CE20" t="s">
        <v>180</v>
      </c>
      <c r="CF20">
        <v>0</v>
      </c>
      <c r="CG20">
        <v>0</v>
      </c>
      <c r="CH20" t="s">
        <v>160</v>
      </c>
      <c r="CI20">
        <v>0</v>
      </c>
      <c r="CJ20" t="s">
        <v>181</v>
      </c>
      <c r="CK20">
        <v>0</v>
      </c>
      <c r="CL20" t="s">
        <v>99</v>
      </c>
    </row>
    <row r="21" spans="1:90">
      <c r="A21" t="s">
        <v>124</v>
      </c>
      <c r="B21">
        <v>2.6800000000000001E-3</v>
      </c>
      <c r="C21">
        <v>1.5489999999999999E-6</v>
      </c>
      <c r="D21">
        <v>4.8498999999999995E-7</v>
      </c>
      <c r="E21">
        <v>1.06401E-6</v>
      </c>
      <c r="F21">
        <v>192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2.4326000000000002E-7</v>
      </c>
      <c r="P21">
        <v>2.4172999999999998E-7</v>
      </c>
      <c r="Q21" t="s">
        <v>182</v>
      </c>
      <c r="R21">
        <v>5.3188000000000002E-7</v>
      </c>
      <c r="S21">
        <v>1.8216000000000001E-7</v>
      </c>
      <c r="T21">
        <v>1.8115999999999999E-7</v>
      </c>
      <c r="U21">
        <v>6.1099999999999998E-8</v>
      </c>
      <c r="V21">
        <v>6.0570000000000006E-8</v>
      </c>
      <c r="W21" t="s">
        <v>183</v>
      </c>
      <c r="X21">
        <v>1.7714000000000001E-7</v>
      </c>
      <c r="Y21">
        <v>8.8759999999999995E-8</v>
      </c>
      <c r="Z21">
        <v>4.4336999999999998E-7</v>
      </c>
      <c r="AA21">
        <v>2.3620000000000001E-7</v>
      </c>
      <c r="AB21">
        <v>1.7751999999999999E-7</v>
      </c>
      <c r="AC21" t="s">
        <v>184</v>
      </c>
      <c r="AD21">
        <v>4.4331000000000002E-7</v>
      </c>
      <c r="AE21">
        <v>0</v>
      </c>
      <c r="AF21">
        <v>0</v>
      </c>
      <c r="AG21" t="s">
        <v>92</v>
      </c>
      <c r="AH21" t="s">
        <v>185</v>
      </c>
      <c r="AI21" t="s">
        <v>186</v>
      </c>
      <c r="AJ21">
        <v>0</v>
      </c>
      <c r="AK21">
        <v>0</v>
      </c>
      <c r="AL21" t="s">
        <v>92</v>
      </c>
      <c r="AM21" t="s">
        <v>176</v>
      </c>
      <c r="AN21" t="s">
        <v>187</v>
      </c>
      <c r="AO21">
        <v>0</v>
      </c>
      <c r="AP21">
        <v>0</v>
      </c>
      <c r="AQ21" t="s">
        <v>92</v>
      </c>
      <c r="AR21" t="s">
        <v>188</v>
      </c>
      <c r="AS21" t="s">
        <v>186</v>
      </c>
      <c r="AT21">
        <v>0</v>
      </c>
      <c r="AU21">
        <v>0</v>
      </c>
      <c r="AV21" t="s">
        <v>92</v>
      </c>
      <c r="AW21" t="s">
        <v>189</v>
      </c>
      <c r="AX21" t="s">
        <v>187</v>
      </c>
      <c r="AY21">
        <v>0</v>
      </c>
      <c r="AZ21">
        <v>0</v>
      </c>
      <c r="BA21" t="s">
        <v>92</v>
      </c>
      <c r="BB21" t="s">
        <v>178</v>
      </c>
      <c r="BC21" t="s">
        <v>190</v>
      </c>
      <c r="BD21">
        <v>0</v>
      </c>
      <c r="BE21">
        <v>0</v>
      </c>
      <c r="BF21" t="s">
        <v>92</v>
      </c>
      <c r="BG21" t="s">
        <v>179</v>
      </c>
      <c r="BH21" t="s">
        <v>191</v>
      </c>
      <c r="BI21">
        <v>0</v>
      </c>
      <c r="BJ21">
        <v>0</v>
      </c>
      <c r="BK21" t="s">
        <v>92</v>
      </c>
      <c r="BL21" t="s">
        <v>99</v>
      </c>
      <c r="BM21" t="s">
        <v>192</v>
      </c>
      <c r="BN21">
        <v>0</v>
      </c>
      <c r="BO21">
        <v>0</v>
      </c>
      <c r="BP21" t="s">
        <v>92</v>
      </c>
      <c r="BQ21" t="s">
        <v>181</v>
      </c>
      <c r="BR21" t="s">
        <v>193</v>
      </c>
      <c r="BS21">
        <v>0</v>
      </c>
      <c r="BT21">
        <v>0</v>
      </c>
      <c r="BU21" t="s">
        <v>92</v>
      </c>
      <c r="BV21" t="s">
        <v>173</v>
      </c>
      <c r="BW21" t="s">
        <v>190</v>
      </c>
      <c r="BX21">
        <v>0</v>
      </c>
      <c r="BY21">
        <v>0</v>
      </c>
      <c r="BZ21" t="s">
        <v>92</v>
      </c>
      <c r="CA21" t="s">
        <v>174</v>
      </c>
      <c r="CB21" t="s">
        <v>191</v>
      </c>
      <c r="CC21">
        <v>0</v>
      </c>
      <c r="CD21">
        <v>0</v>
      </c>
      <c r="CE21" t="s">
        <v>92</v>
      </c>
      <c r="CF21" t="s">
        <v>176</v>
      </c>
      <c r="CG21" t="s">
        <v>192</v>
      </c>
      <c r="CH21">
        <v>0</v>
      </c>
      <c r="CI21">
        <v>0</v>
      </c>
      <c r="CJ21" t="s">
        <v>92</v>
      </c>
      <c r="CK21" t="s">
        <v>177</v>
      </c>
      <c r="CL21" t="s">
        <v>99</v>
      </c>
    </row>
    <row r="22" spans="1:90">
      <c r="A22" t="s">
        <v>138</v>
      </c>
      <c r="B22">
        <v>2.7000000000000001E-3</v>
      </c>
      <c r="C22">
        <v>2.0556080000000001E-6</v>
      </c>
      <c r="D22">
        <v>6.6912999999999996E-7</v>
      </c>
      <c r="E22">
        <v>1.386478E-6</v>
      </c>
      <c r="F22">
        <v>288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3.3533000000000003E-7</v>
      </c>
      <c r="P22">
        <v>3.3379999999999998E-7</v>
      </c>
      <c r="Q22" t="s">
        <v>194</v>
      </c>
      <c r="R22">
        <v>6.9305500000000001E-7</v>
      </c>
      <c r="S22">
        <v>2.5067000000000001E-7</v>
      </c>
      <c r="T22">
        <v>2.4966999999999999E-7</v>
      </c>
      <c r="U22">
        <v>8.4660000000000005E-8</v>
      </c>
      <c r="V22">
        <v>8.413E-8</v>
      </c>
      <c r="W22" t="s">
        <v>195</v>
      </c>
      <c r="X22">
        <v>2.3075E-7</v>
      </c>
      <c r="Y22">
        <v>1.1568E-7</v>
      </c>
      <c r="Z22">
        <v>5.7774300000000001E-7</v>
      </c>
      <c r="AA22">
        <v>3.0768000000000001E-7</v>
      </c>
      <c r="AB22">
        <v>2.3136E-7</v>
      </c>
      <c r="AC22" t="s">
        <v>196</v>
      </c>
      <c r="AD22">
        <v>5.7756499999999997E-7</v>
      </c>
      <c r="AE22" t="s">
        <v>167</v>
      </c>
      <c r="AF22">
        <v>0</v>
      </c>
      <c r="AG22" t="s">
        <v>92</v>
      </c>
      <c r="AH22" t="s">
        <v>185</v>
      </c>
      <c r="AI22" t="s">
        <v>186</v>
      </c>
      <c r="AJ22" t="s">
        <v>169</v>
      </c>
      <c r="AK22">
        <v>0</v>
      </c>
      <c r="AL22" t="s">
        <v>92</v>
      </c>
      <c r="AM22" t="s">
        <v>176</v>
      </c>
      <c r="AN22" t="s">
        <v>187</v>
      </c>
      <c r="AO22" t="s">
        <v>167</v>
      </c>
      <c r="AP22">
        <v>0</v>
      </c>
      <c r="AQ22" t="s">
        <v>92</v>
      </c>
      <c r="AR22" t="s">
        <v>188</v>
      </c>
      <c r="AS22" t="s">
        <v>186</v>
      </c>
      <c r="AT22" t="s">
        <v>169</v>
      </c>
      <c r="AU22">
        <v>0</v>
      </c>
      <c r="AV22" t="s">
        <v>92</v>
      </c>
      <c r="AW22" t="s">
        <v>189</v>
      </c>
      <c r="AX22" t="s">
        <v>187</v>
      </c>
      <c r="AY22" t="s">
        <v>161</v>
      </c>
      <c r="AZ22">
        <v>0</v>
      </c>
      <c r="BA22" t="s">
        <v>92</v>
      </c>
      <c r="BB22" t="s">
        <v>178</v>
      </c>
      <c r="BC22" t="s">
        <v>190</v>
      </c>
      <c r="BD22" t="s">
        <v>162</v>
      </c>
      <c r="BE22">
        <v>0</v>
      </c>
      <c r="BF22" t="s">
        <v>92</v>
      </c>
      <c r="BG22" t="s">
        <v>179</v>
      </c>
      <c r="BH22" t="s">
        <v>191</v>
      </c>
      <c r="BI22" t="s">
        <v>175</v>
      </c>
      <c r="BJ22">
        <v>0</v>
      </c>
      <c r="BK22" t="s">
        <v>92</v>
      </c>
      <c r="BL22" t="s">
        <v>99</v>
      </c>
      <c r="BM22" t="s">
        <v>192</v>
      </c>
      <c r="BN22" t="s">
        <v>163</v>
      </c>
      <c r="BO22">
        <v>0</v>
      </c>
      <c r="BP22" t="s">
        <v>92</v>
      </c>
      <c r="BQ22" t="s">
        <v>181</v>
      </c>
      <c r="BR22" t="s">
        <v>193</v>
      </c>
      <c r="BS22" t="s">
        <v>157</v>
      </c>
      <c r="BT22">
        <v>0</v>
      </c>
      <c r="BU22" t="s">
        <v>92</v>
      </c>
      <c r="BV22" t="s">
        <v>173</v>
      </c>
      <c r="BW22" t="s">
        <v>190</v>
      </c>
      <c r="BX22" t="s">
        <v>158</v>
      </c>
      <c r="BY22">
        <v>0</v>
      </c>
      <c r="BZ22" t="s">
        <v>92</v>
      </c>
      <c r="CA22" t="s">
        <v>174</v>
      </c>
      <c r="CB22" t="s">
        <v>191</v>
      </c>
      <c r="CC22" t="s">
        <v>175</v>
      </c>
      <c r="CD22">
        <v>0</v>
      </c>
      <c r="CE22" t="s">
        <v>92</v>
      </c>
      <c r="CF22" t="s">
        <v>176</v>
      </c>
      <c r="CG22" t="s">
        <v>192</v>
      </c>
      <c r="CH22" t="s">
        <v>160</v>
      </c>
      <c r="CI22">
        <v>0</v>
      </c>
      <c r="CJ22" t="s">
        <v>92</v>
      </c>
      <c r="CK22" t="s">
        <v>177</v>
      </c>
      <c r="CL22" t="s">
        <v>99</v>
      </c>
    </row>
    <row r="23" spans="1:90">
      <c r="A23" t="s">
        <v>142</v>
      </c>
      <c r="B23">
        <v>2.7139999999999998E-3</v>
      </c>
      <c r="C23">
        <v>2.6806760000000002E-6</v>
      </c>
      <c r="D23">
        <v>9.7196999999999999E-7</v>
      </c>
      <c r="E23">
        <v>1.708706E-6</v>
      </c>
      <c r="F23">
        <v>384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4.862E-7</v>
      </c>
      <c r="P23">
        <v>4.8576999999999999E-7</v>
      </c>
      <c r="Q23" t="s">
        <v>197</v>
      </c>
      <c r="R23">
        <v>8.5422800000000004E-7</v>
      </c>
      <c r="S23">
        <v>3.5756999999999999E-7</v>
      </c>
      <c r="T23">
        <v>3.5756999999999999E-7</v>
      </c>
      <c r="U23">
        <v>1.2863000000000001E-7</v>
      </c>
      <c r="V23">
        <v>1.282E-7</v>
      </c>
      <c r="W23" t="s">
        <v>198</v>
      </c>
      <c r="X23">
        <v>2.8458999999999998E-7</v>
      </c>
      <c r="Y23">
        <v>1.4247999999999999E-7</v>
      </c>
      <c r="Z23">
        <v>7.1199799999999997E-7</v>
      </c>
      <c r="AA23">
        <v>3.7947E-7</v>
      </c>
      <c r="AB23">
        <v>2.8496999999999999E-7</v>
      </c>
      <c r="AC23" t="s">
        <v>199</v>
      </c>
      <c r="AD23">
        <v>7.1193800000000001E-7</v>
      </c>
      <c r="AE23" t="s">
        <v>167</v>
      </c>
      <c r="AF23" t="s">
        <v>153</v>
      </c>
      <c r="AG23" t="s">
        <v>92</v>
      </c>
      <c r="AH23" t="s">
        <v>185</v>
      </c>
      <c r="AI23" t="s">
        <v>186</v>
      </c>
      <c r="AJ23" t="s">
        <v>169</v>
      </c>
      <c r="AK23" t="s">
        <v>154</v>
      </c>
      <c r="AL23" t="s">
        <v>92</v>
      </c>
      <c r="AM23" t="s">
        <v>176</v>
      </c>
      <c r="AN23" t="s">
        <v>187</v>
      </c>
      <c r="AO23" t="s">
        <v>167</v>
      </c>
      <c r="AP23" t="s">
        <v>155</v>
      </c>
      <c r="AQ23" t="s">
        <v>92</v>
      </c>
      <c r="AR23" t="s">
        <v>188</v>
      </c>
      <c r="AS23" t="s">
        <v>186</v>
      </c>
      <c r="AT23" t="s">
        <v>169</v>
      </c>
      <c r="AU23" t="s">
        <v>156</v>
      </c>
      <c r="AV23" t="s">
        <v>92</v>
      </c>
      <c r="AW23" t="s">
        <v>189</v>
      </c>
      <c r="AX23" t="s">
        <v>187</v>
      </c>
      <c r="AY23" t="s">
        <v>161</v>
      </c>
      <c r="AZ23" t="s">
        <v>157</v>
      </c>
      <c r="BA23" t="s">
        <v>92</v>
      </c>
      <c r="BB23" t="s">
        <v>178</v>
      </c>
      <c r="BC23" t="s">
        <v>190</v>
      </c>
      <c r="BD23" t="s">
        <v>162</v>
      </c>
      <c r="BE23" t="s">
        <v>158</v>
      </c>
      <c r="BF23" t="s">
        <v>92</v>
      </c>
      <c r="BG23" t="s">
        <v>179</v>
      </c>
      <c r="BH23" t="s">
        <v>191</v>
      </c>
      <c r="BI23" t="s">
        <v>175</v>
      </c>
      <c r="BJ23" t="s">
        <v>159</v>
      </c>
      <c r="BK23" t="s">
        <v>92</v>
      </c>
      <c r="BL23" t="s">
        <v>99</v>
      </c>
      <c r="BM23" t="s">
        <v>192</v>
      </c>
      <c r="BN23" t="s">
        <v>163</v>
      </c>
      <c r="BO23" t="s">
        <v>160</v>
      </c>
      <c r="BP23" t="s">
        <v>92</v>
      </c>
      <c r="BQ23" t="s">
        <v>181</v>
      </c>
      <c r="BR23" t="s">
        <v>193</v>
      </c>
      <c r="BS23" t="s">
        <v>157</v>
      </c>
      <c r="BT23" t="s">
        <v>161</v>
      </c>
      <c r="BU23" t="s">
        <v>92</v>
      </c>
      <c r="BV23" t="s">
        <v>173</v>
      </c>
      <c r="BW23" t="s">
        <v>190</v>
      </c>
      <c r="BX23" t="s">
        <v>158</v>
      </c>
      <c r="BY23" t="s">
        <v>162</v>
      </c>
      <c r="BZ23" t="s">
        <v>92</v>
      </c>
      <c r="CA23" t="s">
        <v>174</v>
      </c>
      <c r="CB23" t="s">
        <v>191</v>
      </c>
      <c r="CC23" t="s">
        <v>175</v>
      </c>
      <c r="CD23" t="s">
        <v>159</v>
      </c>
      <c r="CE23" t="s">
        <v>92</v>
      </c>
      <c r="CF23" t="s">
        <v>176</v>
      </c>
      <c r="CG23" t="s">
        <v>192</v>
      </c>
      <c r="CH23" t="s">
        <v>160</v>
      </c>
      <c r="CI23" t="s">
        <v>163</v>
      </c>
      <c r="CJ23" t="s">
        <v>92</v>
      </c>
      <c r="CK23" t="s">
        <v>177</v>
      </c>
      <c r="CL23" t="s">
        <v>99</v>
      </c>
    </row>
    <row r="24" spans="1:90">
      <c r="A24" t="s">
        <v>146</v>
      </c>
      <c r="B24">
        <v>2.728E-3</v>
      </c>
      <c r="C24">
        <v>3.6049859999999998E-6</v>
      </c>
      <c r="D24">
        <v>1.3642100000000001E-6</v>
      </c>
      <c r="E24">
        <v>2.240776E-6</v>
      </c>
      <c r="F24">
        <v>480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6.9009999999999997E-7</v>
      </c>
      <c r="P24">
        <v>6.7410999999999999E-7</v>
      </c>
      <c r="Q24" t="s">
        <v>200</v>
      </c>
      <c r="R24">
        <v>1.120388E-6</v>
      </c>
      <c r="S24">
        <v>5.2526999999999999E-7</v>
      </c>
      <c r="T24">
        <v>5.0917000000000005E-7</v>
      </c>
      <c r="U24">
        <v>1.6483E-7</v>
      </c>
      <c r="V24">
        <v>1.6493999999999999E-7</v>
      </c>
      <c r="W24" t="s">
        <v>201</v>
      </c>
      <c r="X24">
        <v>3.7345E-7</v>
      </c>
      <c r="Y24">
        <v>1.8671999999999999E-7</v>
      </c>
      <c r="Z24">
        <v>9.3366800000000002E-7</v>
      </c>
      <c r="AA24">
        <v>4.9796999999999995E-7</v>
      </c>
      <c r="AB24">
        <v>3.7345E-7</v>
      </c>
      <c r="AC24" t="s">
        <v>202</v>
      </c>
      <c r="AD24">
        <v>9.3366800000000002E-7</v>
      </c>
      <c r="AE24" t="s">
        <v>167</v>
      </c>
      <c r="AF24" t="s">
        <v>153</v>
      </c>
      <c r="AG24" t="s">
        <v>168</v>
      </c>
      <c r="AH24" t="s">
        <v>185</v>
      </c>
      <c r="AI24" t="s">
        <v>186</v>
      </c>
      <c r="AJ24" t="s">
        <v>169</v>
      </c>
      <c r="AK24" t="s">
        <v>154</v>
      </c>
      <c r="AL24" t="s">
        <v>170</v>
      </c>
      <c r="AM24" t="s">
        <v>176</v>
      </c>
      <c r="AN24" t="s">
        <v>187</v>
      </c>
      <c r="AO24" t="s">
        <v>167</v>
      </c>
      <c r="AP24" t="s">
        <v>155</v>
      </c>
      <c r="AQ24" t="s">
        <v>171</v>
      </c>
      <c r="AR24" t="s">
        <v>188</v>
      </c>
      <c r="AS24" t="s">
        <v>186</v>
      </c>
      <c r="AT24" t="s">
        <v>169</v>
      </c>
      <c r="AU24" t="s">
        <v>156</v>
      </c>
      <c r="AV24" t="s">
        <v>172</v>
      </c>
      <c r="AW24" t="s">
        <v>189</v>
      </c>
      <c r="AX24" t="s">
        <v>187</v>
      </c>
      <c r="AY24" t="s">
        <v>161</v>
      </c>
      <c r="AZ24" t="s">
        <v>157</v>
      </c>
      <c r="BA24" t="s">
        <v>173</v>
      </c>
      <c r="BB24" t="s">
        <v>178</v>
      </c>
      <c r="BC24" t="s">
        <v>190</v>
      </c>
      <c r="BD24" t="s">
        <v>162</v>
      </c>
      <c r="BE24" t="s">
        <v>158</v>
      </c>
      <c r="BF24" t="s">
        <v>174</v>
      </c>
      <c r="BG24" t="s">
        <v>179</v>
      </c>
      <c r="BH24" t="s">
        <v>191</v>
      </c>
      <c r="BI24" t="s">
        <v>175</v>
      </c>
      <c r="BJ24" t="s">
        <v>159</v>
      </c>
      <c r="BK24" t="s">
        <v>176</v>
      </c>
      <c r="BL24" t="s">
        <v>99</v>
      </c>
      <c r="BM24" t="s">
        <v>192</v>
      </c>
      <c r="BN24" t="s">
        <v>163</v>
      </c>
      <c r="BO24" t="s">
        <v>160</v>
      </c>
      <c r="BP24" t="s">
        <v>177</v>
      </c>
      <c r="BQ24" t="s">
        <v>181</v>
      </c>
      <c r="BR24" t="s">
        <v>193</v>
      </c>
      <c r="BS24" t="s">
        <v>157</v>
      </c>
      <c r="BT24" t="s">
        <v>161</v>
      </c>
      <c r="BU24" t="s">
        <v>178</v>
      </c>
      <c r="BV24" t="s">
        <v>173</v>
      </c>
      <c r="BW24" t="s">
        <v>190</v>
      </c>
      <c r="BX24" t="s">
        <v>158</v>
      </c>
      <c r="BY24" t="s">
        <v>162</v>
      </c>
      <c r="BZ24" t="s">
        <v>179</v>
      </c>
      <c r="CA24" t="s">
        <v>174</v>
      </c>
      <c r="CB24" t="s">
        <v>191</v>
      </c>
      <c r="CC24" t="s">
        <v>175</v>
      </c>
      <c r="CD24" t="s">
        <v>159</v>
      </c>
      <c r="CE24" t="s">
        <v>180</v>
      </c>
      <c r="CF24" t="s">
        <v>176</v>
      </c>
      <c r="CG24" t="s">
        <v>192</v>
      </c>
      <c r="CH24" t="s">
        <v>160</v>
      </c>
      <c r="CI24" t="s">
        <v>163</v>
      </c>
      <c r="CJ24" t="s">
        <v>181</v>
      </c>
      <c r="CK24" t="s">
        <v>177</v>
      </c>
      <c r="CL24" t="s">
        <v>99</v>
      </c>
    </row>
    <row r="34" spans="14:14">
      <c r="N34">
        <v>2.6580000000000002E-3</v>
      </c>
    </row>
    <row r="35" spans="14:14">
      <c r="N35">
        <v>2.6800000000000001E-3</v>
      </c>
    </row>
    <row r="36" spans="14:14">
      <c r="N36">
        <v>2.6870000000000002E-3</v>
      </c>
    </row>
    <row r="37" spans="14:14">
      <c r="N37">
        <v>2.7339999999999999E-3</v>
      </c>
    </row>
    <row r="38" spans="14:14">
      <c r="N38">
        <v>2.7529999999999998E-3</v>
      </c>
    </row>
    <row r="39" spans="14:14">
      <c r="N39">
        <v>2.7680000000000001E-3</v>
      </c>
    </row>
    <row r="55" spans="1:90" ht="18">
      <c r="A55" s="3" t="s">
        <v>203</v>
      </c>
    </row>
    <row r="58" spans="1:90">
      <c r="A58" t="s">
        <v>204</v>
      </c>
      <c r="B58">
        <v>1.861E-3</v>
      </c>
      <c r="C58">
        <v>9.40257E-7</v>
      </c>
      <c r="D58">
        <v>4.7323899999999999E-7</v>
      </c>
      <c r="E58">
        <v>4.6701800000000001E-7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3.0637200000000001E-7</v>
      </c>
      <c r="P58">
        <v>1.6686700000000001E-7</v>
      </c>
      <c r="Q58" t="s">
        <v>205</v>
      </c>
      <c r="R58">
        <v>1.6967999999999999E-7</v>
      </c>
      <c r="S58">
        <v>2.5188800000000001E-7</v>
      </c>
      <c r="T58">
        <v>1.6686700000000001E-7</v>
      </c>
      <c r="U58">
        <v>5.4484E-8</v>
      </c>
      <c r="V58">
        <v>0</v>
      </c>
      <c r="W58" t="s">
        <v>206</v>
      </c>
      <c r="X58">
        <v>9.1582000000000006E-8</v>
      </c>
      <c r="Y58">
        <v>4.1102E-8</v>
      </c>
      <c r="Z58">
        <v>2.5623600000000002E-7</v>
      </c>
      <c r="AA58">
        <v>1.0092000000000001E-7</v>
      </c>
      <c r="AB58">
        <v>6.8760000000000002E-8</v>
      </c>
      <c r="AC58" t="s">
        <v>207</v>
      </c>
      <c r="AD58">
        <v>1.6967999999999999E-7</v>
      </c>
      <c r="AE58" t="s">
        <v>208</v>
      </c>
      <c r="AF58" t="s">
        <v>209</v>
      </c>
      <c r="AG58" t="s">
        <v>210</v>
      </c>
      <c r="AH58" t="s">
        <v>211</v>
      </c>
      <c r="AI58" t="s">
        <v>212</v>
      </c>
      <c r="AJ58">
        <v>0</v>
      </c>
      <c r="AK58" t="s">
        <v>213</v>
      </c>
      <c r="AL58" t="s">
        <v>214</v>
      </c>
      <c r="AM58" t="s">
        <v>215</v>
      </c>
      <c r="AN58" t="s">
        <v>216</v>
      </c>
      <c r="AO58" t="s">
        <v>217</v>
      </c>
      <c r="AP58" t="s">
        <v>218</v>
      </c>
      <c r="AQ58" t="s">
        <v>219</v>
      </c>
      <c r="AR58" t="s">
        <v>220</v>
      </c>
      <c r="AS58" t="s">
        <v>221</v>
      </c>
      <c r="AT58">
        <v>0</v>
      </c>
      <c r="AU58">
        <v>0</v>
      </c>
      <c r="AV58" t="s">
        <v>222</v>
      </c>
      <c r="AW58">
        <v>0</v>
      </c>
      <c r="AX58">
        <v>0</v>
      </c>
      <c r="AY58" t="s">
        <v>223</v>
      </c>
      <c r="AZ58" t="s">
        <v>224</v>
      </c>
      <c r="BA58" t="s">
        <v>225</v>
      </c>
      <c r="BB58" t="s">
        <v>226</v>
      </c>
      <c r="BC58" t="s">
        <v>227</v>
      </c>
      <c r="BD58" t="s">
        <v>228</v>
      </c>
      <c r="BE58" t="s">
        <v>229</v>
      </c>
      <c r="BF58" t="s">
        <v>230</v>
      </c>
      <c r="BG58" t="s">
        <v>231</v>
      </c>
      <c r="BH58" t="s">
        <v>227</v>
      </c>
      <c r="BI58">
        <v>0</v>
      </c>
      <c r="BJ58" t="s">
        <v>228</v>
      </c>
      <c r="BK58" t="s">
        <v>232</v>
      </c>
      <c r="BL58" t="s">
        <v>99</v>
      </c>
      <c r="BM58" t="s">
        <v>227</v>
      </c>
      <c r="BN58">
        <v>0</v>
      </c>
      <c r="BO58" t="s">
        <v>228</v>
      </c>
      <c r="BP58" t="s">
        <v>233</v>
      </c>
      <c r="BQ58" t="s">
        <v>234</v>
      </c>
      <c r="BR58" t="s">
        <v>227</v>
      </c>
      <c r="BS58" t="s">
        <v>235</v>
      </c>
      <c r="BT58" t="s">
        <v>236</v>
      </c>
      <c r="BU58" t="s">
        <v>230</v>
      </c>
      <c r="BV58" t="s">
        <v>234</v>
      </c>
      <c r="BW58" t="s">
        <v>227</v>
      </c>
      <c r="BX58" t="s">
        <v>237</v>
      </c>
      <c r="BY58" t="s">
        <v>238</v>
      </c>
      <c r="BZ58" t="s">
        <v>232</v>
      </c>
      <c r="CA58" t="s">
        <v>239</v>
      </c>
      <c r="CB58" t="s">
        <v>227</v>
      </c>
      <c r="CC58">
        <v>0</v>
      </c>
      <c r="CD58">
        <v>0</v>
      </c>
      <c r="CE58" t="s">
        <v>222</v>
      </c>
      <c r="CF58">
        <v>0</v>
      </c>
      <c r="CG58">
        <v>0</v>
      </c>
      <c r="CH58">
        <v>0</v>
      </c>
      <c r="CI58">
        <v>0</v>
      </c>
      <c r="CJ58" t="s">
        <v>222</v>
      </c>
      <c r="CK58">
        <v>0</v>
      </c>
      <c r="CL58" t="s">
        <v>99</v>
      </c>
    </row>
    <row r="59" spans="1:90">
      <c r="A59" t="s">
        <v>240</v>
      </c>
      <c r="B59">
        <v>1.861E-3</v>
      </c>
      <c r="C59">
        <v>9.40257E-7</v>
      </c>
      <c r="D59">
        <v>4.7323899999999999E-7</v>
      </c>
      <c r="E59">
        <v>4.6701800000000001E-7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3.0637200000000001E-7</v>
      </c>
      <c r="P59">
        <v>1.6686700000000001E-7</v>
      </c>
      <c r="Q59" t="s">
        <v>205</v>
      </c>
      <c r="R59">
        <v>1.6967999999999999E-7</v>
      </c>
      <c r="S59">
        <v>2.5188800000000001E-7</v>
      </c>
      <c r="T59">
        <v>1.6686700000000001E-7</v>
      </c>
      <c r="U59">
        <v>5.4484E-8</v>
      </c>
      <c r="V59">
        <v>0</v>
      </c>
      <c r="W59" t="s">
        <v>206</v>
      </c>
      <c r="X59">
        <v>9.1582000000000006E-8</v>
      </c>
      <c r="Y59">
        <v>4.1102E-8</v>
      </c>
      <c r="Z59">
        <v>2.5623600000000002E-7</v>
      </c>
      <c r="AA59">
        <v>1.0092000000000001E-7</v>
      </c>
      <c r="AB59">
        <v>6.8760000000000002E-8</v>
      </c>
      <c r="AC59" t="s">
        <v>207</v>
      </c>
      <c r="AD59">
        <v>1.6967999999999999E-7</v>
      </c>
      <c r="AE59" t="s">
        <v>208</v>
      </c>
      <c r="AF59" t="s">
        <v>209</v>
      </c>
      <c r="AG59" t="s">
        <v>210</v>
      </c>
      <c r="AH59" t="s">
        <v>211</v>
      </c>
      <c r="AI59" t="s">
        <v>212</v>
      </c>
      <c r="AJ59">
        <v>0</v>
      </c>
      <c r="AK59" t="s">
        <v>213</v>
      </c>
      <c r="AL59" t="s">
        <v>214</v>
      </c>
      <c r="AM59" t="s">
        <v>215</v>
      </c>
      <c r="AN59" t="s">
        <v>216</v>
      </c>
      <c r="AO59" t="s">
        <v>217</v>
      </c>
      <c r="AP59" t="s">
        <v>218</v>
      </c>
      <c r="AQ59" t="s">
        <v>219</v>
      </c>
      <c r="AR59" t="s">
        <v>220</v>
      </c>
      <c r="AS59" t="s">
        <v>221</v>
      </c>
      <c r="AT59">
        <v>0</v>
      </c>
      <c r="AU59">
        <v>0</v>
      </c>
      <c r="AV59" t="s">
        <v>222</v>
      </c>
      <c r="AW59">
        <v>0</v>
      </c>
      <c r="AX59">
        <v>0</v>
      </c>
      <c r="AY59" t="s">
        <v>223</v>
      </c>
      <c r="AZ59" t="s">
        <v>224</v>
      </c>
      <c r="BA59" t="s">
        <v>225</v>
      </c>
      <c r="BB59" t="s">
        <v>226</v>
      </c>
      <c r="BC59" t="s">
        <v>227</v>
      </c>
      <c r="BD59" t="s">
        <v>228</v>
      </c>
      <c r="BE59" t="s">
        <v>229</v>
      </c>
      <c r="BF59" t="s">
        <v>230</v>
      </c>
      <c r="BG59" t="s">
        <v>231</v>
      </c>
      <c r="BH59" t="s">
        <v>227</v>
      </c>
      <c r="BI59">
        <v>0</v>
      </c>
      <c r="BJ59" t="s">
        <v>228</v>
      </c>
      <c r="BK59" t="s">
        <v>232</v>
      </c>
      <c r="BL59" t="s">
        <v>99</v>
      </c>
      <c r="BM59" t="s">
        <v>227</v>
      </c>
      <c r="BN59">
        <v>0</v>
      </c>
      <c r="BO59" t="s">
        <v>228</v>
      </c>
      <c r="BP59" t="s">
        <v>233</v>
      </c>
      <c r="BQ59" t="s">
        <v>234</v>
      </c>
      <c r="BR59" t="s">
        <v>227</v>
      </c>
      <c r="BS59" t="s">
        <v>235</v>
      </c>
      <c r="BT59" t="s">
        <v>236</v>
      </c>
      <c r="BU59" t="s">
        <v>230</v>
      </c>
      <c r="BV59" t="s">
        <v>234</v>
      </c>
      <c r="BW59" t="s">
        <v>227</v>
      </c>
      <c r="BX59" t="s">
        <v>237</v>
      </c>
      <c r="BY59" t="s">
        <v>238</v>
      </c>
      <c r="BZ59" t="s">
        <v>232</v>
      </c>
      <c r="CA59" t="s">
        <v>239</v>
      </c>
      <c r="CB59" t="s">
        <v>227</v>
      </c>
      <c r="CC59">
        <v>0</v>
      </c>
      <c r="CD59">
        <v>0</v>
      </c>
      <c r="CE59" t="s">
        <v>222</v>
      </c>
      <c r="CF59">
        <v>0</v>
      </c>
      <c r="CG59">
        <v>0</v>
      </c>
      <c r="CH59">
        <v>0</v>
      </c>
      <c r="CI59">
        <v>0</v>
      </c>
      <c r="CJ59" t="s">
        <v>222</v>
      </c>
      <c r="CK59">
        <v>0</v>
      </c>
      <c r="CL59" t="s">
        <v>99</v>
      </c>
    </row>
    <row r="60" spans="1:90">
      <c r="A60" t="s">
        <v>241</v>
      </c>
      <c r="B60">
        <v>1.859E-3</v>
      </c>
      <c r="C60">
        <v>9.40257E-7</v>
      </c>
      <c r="D60">
        <v>4.7323899999999999E-7</v>
      </c>
      <c r="E60">
        <v>4.6701800000000001E-7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3.0637200000000001E-7</v>
      </c>
      <c r="P60">
        <v>1.6686700000000001E-7</v>
      </c>
      <c r="Q60" t="s">
        <v>205</v>
      </c>
      <c r="R60">
        <v>1.6967999999999999E-7</v>
      </c>
      <c r="S60">
        <v>2.5188800000000001E-7</v>
      </c>
      <c r="T60">
        <v>1.6686700000000001E-7</v>
      </c>
      <c r="U60">
        <v>5.4484E-8</v>
      </c>
      <c r="V60">
        <v>0</v>
      </c>
      <c r="W60" t="s">
        <v>206</v>
      </c>
      <c r="X60">
        <v>9.1582000000000006E-8</v>
      </c>
      <c r="Y60">
        <v>4.1102E-8</v>
      </c>
      <c r="Z60">
        <v>2.5623600000000002E-7</v>
      </c>
      <c r="AA60">
        <v>1.0092000000000001E-7</v>
      </c>
      <c r="AB60">
        <v>6.8760000000000002E-8</v>
      </c>
      <c r="AC60" t="s">
        <v>207</v>
      </c>
      <c r="AD60">
        <v>1.6967999999999999E-7</v>
      </c>
      <c r="AE60" t="s">
        <v>208</v>
      </c>
      <c r="AF60" t="s">
        <v>209</v>
      </c>
      <c r="AG60" t="s">
        <v>210</v>
      </c>
      <c r="AH60" t="s">
        <v>211</v>
      </c>
      <c r="AI60" t="s">
        <v>212</v>
      </c>
      <c r="AJ60">
        <v>0</v>
      </c>
      <c r="AK60" t="s">
        <v>213</v>
      </c>
      <c r="AL60" t="s">
        <v>214</v>
      </c>
      <c r="AM60" t="s">
        <v>215</v>
      </c>
      <c r="AN60" t="s">
        <v>216</v>
      </c>
      <c r="AO60" t="s">
        <v>217</v>
      </c>
      <c r="AP60" t="s">
        <v>218</v>
      </c>
      <c r="AQ60" t="s">
        <v>219</v>
      </c>
      <c r="AR60" t="s">
        <v>220</v>
      </c>
      <c r="AS60" t="s">
        <v>221</v>
      </c>
      <c r="AT60">
        <v>0</v>
      </c>
      <c r="AU60">
        <v>0</v>
      </c>
      <c r="AV60" t="s">
        <v>222</v>
      </c>
      <c r="AW60">
        <v>0</v>
      </c>
      <c r="AX60">
        <v>0</v>
      </c>
      <c r="AY60" t="s">
        <v>223</v>
      </c>
      <c r="AZ60" t="s">
        <v>224</v>
      </c>
      <c r="BA60" t="s">
        <v>225</v>
      </c>
      <c r="BB60" t="s">
        <v>226</v>
      </c>
      <c r="BC60" t="s">
        <v>227</v>
      </c>
      <c r="BD60" t="s">
        <v>228</v>
      </c>
      <c r="BE60" t="s">
        <v>229</v>
      </c>
      <c r="BF60" t="s">
        <v>230</v>
      </c>
      <c r="BG60" t="s">
        <v>231</v>
      </c>
      <c r="BH60" t="s">
        <v>227</v>
      </c>
      <c r="BI60">
        <v>0</v>
      </c>
      <c r="BJ60" t="s">
        <v>228</v>
      </c>
      <c r="BK60" t="s">
        <v>232</v>
      </c>
      <c r="BL60" t="s">
        <v>99</v>
      </c>
      <c r="BM60" t="s">
        <v>227</v>
      </c>
      <c r="BN60">
        <v>0</v>
      </c>
      <c r="BO60" t="s">
        <v>228</v>
      </c>
      <c r="BP60" t="s">
        <v>233</v>
      </c>
      <c r="BQ60" t="s">
        <v>234</v>
      </c>
      <c r="BR60" t="s">
        <v>227</v>
      </c>
      <c r="BS60" t="s">
        <v>235</v>
      </c>
      <c r="BT60" t="s">
        <v>236</v>
      </c>
      <c r="BU60" t="s">
        <v>230</v>
      </c>
      <c r="BV60" t="s">
        <v>234</v>
      </c>
      <c r="BW60" t="s">
        <v>227</v>
      </c>
      <c r="BX60" t="s">
        <v>237</v>
      </c>
      <c r="BY60" t="s">
        <v>238</v>
      </c>
      <c r="BZ60" t="s">
        <v>232</v>
      </c>
      <c r="CA60" t="s">
        <v>239</v>
      </c>
      <c r="CB60" t="s">
        <v>227</v>
      </c>
      <c r="CC60">
        <v>0</v>
      </c>
      <c r="CD60">
        <v>0</v>
      </c>
      <c r="CE60" t="s">
        <v>222</v>
      </c>
      <c r="CF60">
        <v>0</v>
      </c>
      <c r="CG60">
        <v>0</v>
      </c>
      <c r="CH60">
        <v>0</v>
      </c>
      <c r="CI60">
        <v>0</v>
      </c>
      <c r="CJ60" t="s">
        <v>222</v>
      </c>
      <c r="CK60">
        <v>0</v>
      </c>
      <c r="CL60" t="s">
        <v>99</v>
      </c>
    </row>
    <row r="61" spans="1:90">
      <c r="A61" t="s">
        <v>242</v>
      </c>
      <c r="B61">
        <v>1.8619999999999999E-3</v>
      </c>
      <c r="C61">
        <v>9.40257E-7</v>
      </c>
      <c r="D61">
        <v>4.7323899999999999E-7</v>
      </c>
      <c r="E61">
        <v>4.6701800000000001E-7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3.0637200000000001E-7</v>
      </c>
      <c r="P61">
        <v>1.6686700000000001E-7</v>
      </c>
      <c r="Q61" t="s">
        <v>205</v>
      </c>
      <c r="R61">
        <v>1.6967999999999999E-7</v>
      </c>
      <c r="S61">
        <v>2.5188800000000001E-7</v>
      </c>
      <c r="T61">
        <v>1.6686700000000001E-7</v>
      </c>
      <c r="U61">
        <v>5.4484E-8</v>
      </c>
      <c r="V61">
        <v>0</v>
      </c>
      <c r="W61" t="s">
        <v>206</v>
      </c>
      <c r="X61">
        <v>9.1582000000000006E-8</v>
      </c>
      <c r="Y61">
        <v>4.1102E-8</v>
      </c>
      <c r="Z61">
        <v>2.5623600000000002E-7</v>
      </c>
      <c r="AA61">
        <v>1.0092000000000001E-7</v>
      </c>
      <c r="AB61">
        <v>6.8760000000000002E-8</v>
      </c>
      <c r="AC61" t="s">
        <v>207</v>
      </c>
      <c r="AD61">
        <v>1.6967999999999999E-7</v>
      </c>
      <c r="AE61" t="s">
        <v>208</v>
      </c>
      <c r="AF61" t="s">
        <v>209</v>
      </c>
      <c r="AG61" t="s">
        <v>210</v>
      </c>
      <c r="AH61" t="s">
        <v>211</v>
      </c>
      <c r="AI61" t="s">
        <v>212</v>
      </c>
      <c r="AJ61">
        <v>0</v>
      </c>
      <c r="AK61" t="s">
        <v>213</v>
      </c>
      <c r="AL61" t="s">
        <v>214</v>
      </c>
      <c r="AM61" t="s">
        <v>215</v>
      </c>
      <c r="AN61" t="s">
        <v>216</v>
      </c>
      <c r="AO61" t="s">
        <v>217</v>
      </c>
      <c r="AP61" t="s">
        <v>218</v>
      </c>
      <c r="AQ61" t="s">
        <v>219</v>
      </c>
      <c r="AR61" t="s">
        <v>220</v>
      </c>
      <c r="AS61" t="s">
        <v>221</v>
      </c>
      <c r="AT61">
        <v>0</v>
      </c>
      <c r="AU61">
        <v>0</v>
      </c>
      <c r="AV61" t="s">
        <v>222</v>
      </c>
      <c r="AW61">
        <v>0</v>
      </c>
      <c r="AX61">
        <v>0</v>
      </c>
      <c r="AY61" t="s">
        <v>223</v>
      </c>
      <c r="AZ61" t="s">
        <v>224</v>
      </c>
      <c r="BA61" t="s">
        <v>225</v>
      </c>
      <c r="BB61" t="s">
        <v>226</v>
      </c>
      <c r="BC61" t="s">
        <v>227</v>
      </c>
      <c r="BD61" t="s">
        <v>228</v>
      </c>
      <c r="BE61" t="s">
        <v>229</v>
      </c>
      <c r="BF61" t="s">
        <v>230</v>
      </c>
      <c r="BG61" t="s">
        <v>231</v>
      </c>
      <c r="BH61" t="s">
        <v>227</v>
      </c>
      <c r="BI61">
        <v>0</v>
      </c>
      <c r="BJ61" t="s">
        <v>228</v>
      </c>
      <c r="BK61" t="s">
        <v>232</v>
      </c>
      <c r="BL61" t="s">
        <v>99</v>
      </c>
      <c r="BM61" t="s">
        <v>227</v>
      </c>
      <c r="BN61">
        <v>0</v>
      </c>
      <c r="BO61" t="s">
        <v>228</v>
      </c>
      <c r="BP61" t="s">
        <v>233</v>
      </c>
      <c r="BQ61" t="s">
        <v>234</v>
      </c>
      <c r="BR61" t="s">
        <v>227</v>
      </c>
      <c r="BS61" t="s">
        <v>235</v>
      </c>
      <c r="BT61" t="s">
        <v>236</v>
      </c>
      <c r="BU61" t="s">
        <v>230</v>
      </c>
      <c r="BV61" t="s">
        <v>234</v>
      </c>
      <c r="BW61" t="s">
        <v>227</v>
      </c>
      <c r="BX61" t="s">
        <v>237</v>
      </c>
      <c r="BY61" t="s">
        <v>238</v>
      </c>
      <c r="BZ61" t="s">
        <v>232</v>
      </c>
      <c r="CA61" t="s">
        <v>239</v>
      </c>
      <c r="CB61" t="s">
        <v>227</v>
      </c>
      <c r="CC61">
        <v>0</v>
      </c>
      <c r="CD61">
        <v>0</v>
      </c>
      <c r="CE61" t="s">
        <v>222</v>
      </c>
      <c r="CF61">
        <v>0</v>
      </c>
      <c r="CG61">
        <v>0</v>
      </c>
      <c r="CH61">
        <v>0</v>
      </c>
      <c r="CI61">
        <v>0</v>
      </c>
      <c r="CJ61" t="s">
        <v>222</v>
      </c>
      <c r="CK61">
        <v>0</v>
      </c>
      <c r="CL61" t="s">
        <v>99</v>
      </c>
    </row>
    <row r="62" spans="1:90">
      <c r="A62" t="s">
        <v>243</v>
      </c>
      <c r="B62">
        <v>1.8600000000000001E-3</v>
      </c>
      <c r="C62">
        <v>9.40257E-7</v>
      </c>
      <c r="D62">
        <v>4.7323899999999999E-7</v>
      </c>
      <c r="E62">
        <v>4.6701800000000001E-7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3.0637200000000001E-7</v>
      </c>
      <c r="P62">
        <v>1.6686700000000001E-7</v>
      </c>
      <c r="Q62" t="s">
        <v>205</v>
      </c>
      <c r="R62">
        <v>1.6967999999999999E-7</v>
      </c>
      <c r="S62">
        <v>2.5188800000000001E-7</v>
      </c>
      <c r="T62">
        <v>1.6686700000000001E-7</v>
      </c>
      <c r="U62">
        <v>5.4484E-8</v>
      </c>
      <c r="V62">
        <v>0</v>
      </c>
      <c r="W62" t="s">
        <v>206</v>
      </c>
      <c r="X62">
        <v>9.1582000000000006E-8</v>
      </c>
      <c r="Y62">
        <v>4.1102E-8</v>
      </c>
      <c r="Z62">
        <v>2.5623600000000002E-7</v>
      </c>
      <c r="AA62">
        <v>1.0092000000000001E-7</v>
      </c>
      <c r="AB62">
        <v>6.8760000000000002E-8</v>
      </c>
      <c r="AC62" t="s">
        <v>207</v>
      </c>
      <c r="AD62">
        <v>1.6967999999999999E-7</v>
      </c>
      <c r="AE62" t="s">
        <v>208</v>
      </c>
      <c r="AF62" t="s">
        <v>209</v>
      </c>
      <c r="AG62" t="s">
        <v>210</v>
      </c>
      <c r="AH62" t="s">
        <v>211</v>
      </c>
      <c r="AI62" t="s">
        <v>212</v>
      </c>
      <c r="AJ62">
        <v>0</v>
      </c>
      <c r="AK62" t="s">
        <v>213</v>
      </c>
      <c r="AL62" t="s">
        <v>214</v>
      </c>
      <c r="AM62" t="s">
        <v>215</v>
      </c>
      <c r="AN62" t="s">
        <v>216</v>
      </c>
      <c r="AO62" t="s">
        <v>217</v>
      </c>
      <c r="AP62" t="s">
        <v>218</v>
      </c>
      <c r="AQ62" t="s">
        <v>219</v>
      </c>
      <c r="AR62" t="s">
        <v>220</v>
      </c>
      <c r="AS62" t="s">
        <v>221</v>
      </c>
      <c r="AT62">
        <v>0</v>
      </c>
      <c r="AU62">
        <v>0</v>
      </c>
      <c r="AV62" t="s">
        <v>222</v>
      </c>
      <c r="AW62">
        <v>0</v>
      </c>
      <c r="AX62">
        <v>0</v>
      </c>
      <c r="AY62" t="s">
        <v>223</v>
      </c>
      <c r="AZ62" t="s">
        <v>224</v>
      </c>
      <c r="BA62" t="s">
        <v>225</v>
      </c>
      <c r="BB62" t="s">
        <v>226</v>
      </c>
      <c r="BC62" t="s">
        <v>227</v>
      </c>
      <c r="BD62" t="s">
        <v>228</v>
      </c>
      <c r="BE62" t="s">
        <v>229</v>
      </c>
      <c r="BF62" t="s">
        <v>230</v>
      </c>
      <c r="BG62" t="s">
        <v>231</v>
      </c>
      <c r="BH62" t="s">
        <v>227</v>
      </c>
      <c r="BI62">
        <v>0</v>
      </c>
      <c r="BJ62" t="s">
        <v>228</v>
      </c>
      <c r="BK62" t="s">
        <v>232</v>
      </c>
      <c r="BL62" t="s">
        <v>99</v>
      </c>
      <c r="BM62" t="s">
        <v>227</v>
      </c>
      <c r="BN62">
        <v>0</v>
      </c>
      <c r="BO62" t="s">
        <v>228</v>
      </c>
      <c r="BP62" t="s">
        <v>233</v>
      </c>
      <c r="BQ62" t="s">
        <v>234</v>
      </c>
      <c r="BR62" t="s">
        <v>227</v>
      </c>
      <c r="BS62" t="s">
        <v>235</v>
      </c>
      <c r="BT62" t="s">
        <v>236</v>
      </c>
      <c r="BU62" t="s">
        <v>230</v>
      </c>
      <c r="BV62" t="s">
        <v>234</v>
      </c>
      <c r="BW62" t="s">
        <v>227</v>
      </c>
      <c r="BX62" t="s">
        <v>237</v>
      </c>
      <c r="BY62" t="s">
        <v>238</v>
      </c>
      <c r="BZ62" t="s">
        <v>232</v>
      </c>
      <c r="CA62" t="s">
        <v>239</v>
      </c>
      <c r="CB62" t="s">
        <v>227</v>
      </c>
      <c r="CC62">
        <v>0</v>
      </c>
      <c r="CD62">
        <v>0</v>
      </c>
      <c r="CE62" t="s">
        <v>222</v>
      </c>
      <c r="CF62">
        <v>0</v>
      </c>
      <c r="CG62">
        <v>0</v>
      </c>
      <c r="CH62">
        <v>0</v>
      </c>
      <c r="CI62">
        <v>0</v>
      </c>
      <c r="CJ62" t="s">
        <v>222</v>
      </c>
      <c r="CK62">
        <v>0</v>
      </c>
      <c r="CL62" t="s">
        <v>99</v>
      </c>
    </row>
    <row r="63" spans="1:90">
      <c r="A63" t="s">
        <v>204</v>
      </c>
      <c r="B63">
        <v>1.859E-3</v>
      </c>
      <c r="C63">
        <v>9.40257E-7</v>
      </c>
      <c r="D63">
        <v>4.7323899999999999E-7</v>
      </c>
      <c r="E63">
        <v>4.6701800000000001E-7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3.0637200000000001E-7</v>
      </c>
      <c r="P63">
        <v>1.6686700000000001E-7</v>
      </c>
      <c r="Q63" t="s">
        <v>205</v>
      </c>
      <c r="R63">
        <v>1.6967999999999999E-7</v>
      </c>
      <c r="S63">
        <v>2.5188800000000001E-7</v>
      </c>
      <c r="T63">
        <v>1.6686700000000001E-7</v>
      </c>
      <c r="U63">
        <v>5.4484E-8</v>
      </c>
      <c r="V63">
        <v>0</v>
      </c>
      <c r="W63" t="s">
        <v>206</v>
      </c>
      <c r="X63">
        <v>9.1582000000000006E-8</v>
      </c>
      <c r="Y63">
        <v>4.1102E-8</v>
      </c>
      <c r="Z63">
        <v>2.5623600000000002E-7</v>
      </c>
      <c r="AA63">
        <v>1.0092000000000001E-7</v>
      </c>
      <c r="AB63">
        <v>6.8760000000000002E-8</v>
      </c>
      <c r="AC63" t="s">
        <v>207</v>
      </c>
      <c r="AD63">
        <v>1.6967999999999999E-7</v>
      </c>
      <c r="AE63" t="s">
        <v>208</v>
      </c>
      <c r="AF63" t="s">
        <v>209</v>
      </c>
      <c r="AG63" t="s">
        <v>210</v>
      </c>
      <c r="AH63" t="s">
        <v>211</v>
      </c>
      <c r="AI63" t="s">
        <v>212</v>
      </c>
      <c r="AJ63">
        <v>0</v>
      </c>
      <c r="AK63" t="s">
        <v>213</v>
      </c>
      <c r="AL63" t="s">
        <v>214</v>
      </c>
      <c r="AM63" t="s">
        <v>215</v>
      </c>
      <c r="AN63" t="s">
        <v>216</v>
      </c>
      <c r="AO63" t="s">
        <v>217</v>
      </c>
      <c r="AP63" t="s">
        <v>218</v>
      </c>
      <c r="AQ63" t="s">
        <v>219</v>
      </c>
      <c r="AR63" t="s">
        <v>220</v>
      </c>
      <c r="AS63" t="s">
        <v>221</v>
      </c>
      <c r="AT63">
        <v>0</v>
      </c>
      <c r="AU63">
        <v>0</v>
      </c>
      <c r="AV63" t="s">
        <v>222</v>
      </c>
      <c r="AW63">
        <v>0</v>
      </c>
      <c r="AX63">
        <v>0</v>
      </c>
      <c r="AY63" t="s">
        <v>223</v>
      </c>
      <c r="AZ63" t="s">
        <v>224</v>
      </c>
      <c r="BA63" t="s">
        <v>225</v>
      </c>
      <c r="BB63" t="s">
        <v>226</v>
      </c>
      <c r="BC63" t="s">
        <v>227</v>
      </c>
      <c r="BD63" t="s">
        <v>228</v>
      </c>
      <c r="BE63" t="s">
        <v>229</v>
      </c>
      <c r="BF63" t="s">
        <v>230</v>
      </c>
      <c r="BG63" t="s">
        <v>231</v>
      </c>
      <c r="BH63" t="s">
        <v>227</v>
      </c>
      <c r="BI63">
        <v>0</v>
      </c>
      <c r="BJ63" t="s">
        <v>228</v>
      </c>
      <c r="BK63" t="s">
        <v>232</v>
      </c>
      <c r="BL63" t="s">
        <v>99</v>
      </c>
      <c r="BM63" t="s">
        <v>227</v>
      </c>
      <c r="BN63">
        <v>0</v>
      </c>
      <c r="BO63" t="s">
        <v>228</v>
      </c>
      <c r="BP63" t="s">
        <v>233</v>
      </c>
      <c r="BQ63" t="s">
        <v>234</v>
      </c>
      <c r="BR63" t="s">
        <v>227</v>
      </c>
      <c r="BS63" t="s">
        <v>235</v>
      </c>
      <c r="BT63" t="s">
        <v>236</v>
      </c>
      <c r="BU63" t="s">
        <v>230</v>
      </c>
      <c r="BV63" t="s">
        <v>234</v>
      </c>
      <c r="BW63" t="s">
        <v>227</v>
      </c>
      <c r="BX63" t="s">
        <v>237</v>
      </c>
      <c r="BY63" t="s">
        <v>238</v>
      </c>
      <c r="BZ63" t="s">
        <v>232</v>
      </c>
      <c r="CA63" t="s">
        <v>239</v>
      </c>
      <c r="CB63" t="s">
        <v>227</v>
      </c>
      <c r="CC63">
        <v>0</v>
      </c>
      <c r="CD63">
        <v>0</v>
      </c>
      <c r="CE63" t="s">
        <v>222</v>
      </c>
      <c r="CF63">
        <v>0</v>
      </c>
      <c r="CG63">
        <v>0</v>
      </c>
      <c r="CH63">
        <v>0</v>
      </c>
      <c r="CI63">
        <v>0</v>
      </c>
      <c r="CJ63" t="s">
        <v>222</v>
      </c>
      <c r="CK63">
        <v>0</v>
      </c>
      <c r="CL63" t="s">
        <v>99</v>
      </c>
    </row>
    <row r="64" spans="1:90">
      <c r="A64" t="s">
        <v>240</v>
      </c>
      <c r="B64">
        <v>1.8600000000000001E-3</v>
      </c>
      <c r="C64">
        <v>9.40257E-7</v>
      </c>
      <c r="D64">
        <v>4.7323899999999999E-7</v>
      </c>
      <c r="E64">
        <v>4.6701800000000001E-7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3.0637200000000001E-7</v>
      </c>
      <c r="P64">
        <v>1.6686700000000001E-7</v>
      </c>
      <c r="Q64" t="s">
        <v>205</v>
      </c>
      <c r="R64">
        <v>1.6967999999999999E-7</v>
      </c>
      <c r="S64">
        <v>2.5188800000000001E-7</v>
      </c>
      <c r="T64">
        <v>1.6686700000000001E-7</v>
      </c>
      <c r="U64">
        <v>5.4484E-8</v>
      </c>
      <c r="V64">
        <v>0</v>
      </c>
      <c r="W64" t="s">
        <v>206</v>
      </c>
      <c r="X64">
        <v>9.1582000000000006E-8</v>
      </c>
      <c r="Y64">
        <v>4.1102E-8</v>
      </c>
      <c r="Z64">
        <v>2.5623600000000002E-7</v>
      </c>
      <c r="AA64">
        <v>1.0092000000000001E-7</v>
      </c>
      <c r="AB64">
        <v>6.8760000000000002E-8</v>
      </c>
      <c r="AC64" t="s">
        <v>207</v>
      </c>
      <c r="AD64">
        <v>1.6967999999999999E-7</v>
      </c>
      <c r="AE64" t="s">
        <v>208</v>
      </c>
      <c r="AF64" t="s">
        <v>209</v>
      </c>
      <c r="AG64" t="s">
        <v>210</v>
      </c>
      <c r="AH64" t="s">
        <v>211</v>
      </c>
      <c r="AI64" t="s">
        <v>212</v>
      </c>
      <c r="AJ64">
        <v>0</v>
      </c>
      <c r="AK64" t="s">
        <v>213</v>
      </c>
      <c r="AL64" t="s">
        <v>214</v>
      </c>
      <c r="AM64" t="s">
        <v>215</v>
      </c>
      <c r="AN64" t="s">
        <v>216</v>
      </c>
      <c r="AO64" t="s">
        <v>217</v>
      </c>
      <c r="AP64" t="s">
        <v>218</v>
      </c>
      <c r="AQ64" t="s">
        <v>219</v>
      </c>
      <c r="AR64" t="s">
        <v>220</v>
      </c>
      <c r="AS64" t="s">
        <v>221</v>
      </c>
      <c r="AT64">
        <v>0</v>
      </c>
      <c r="AU64">
        <v>0</v>
      </c>
      <c r="AV64" t="s">
        <v>222</v>
      </c>
      <c r="AW64">
        <v>0</v>
      </c>
      <c r="AX64">
        <v>0</v>
      </c>
      <c r="AY64" t="s">
        <v>223</v>
      </c>
      <c r="AZ64" t="s">
        <v>224</v>
      </c>
      <c r="BA64" t="s">
        <v>225</v>
      </c>
      <c r="BB64" t="s">
        <v>226</v>
      </c>
      <c r="BC64" t="s">
        <v>227</v>
      </c>
      <c r="BD64" t="s">
        <v>228</v>
      </c>
      <c r="BE64" t="s">
        <v>229</v>
      </c>
      <c r="BF64" t="s">
        <v>230</v>
      </c>
      <c r="BG64" t="s">
        <v>231</v>
      </c>
      <c r="BH64" t="s">
        <v>227</v>
      </c>
      <c r="BI64">
        <v>0</v>
      </c>
      <c r="BJ64" t="s">
        <v>228</v>
      </c>
      <c r="BK64" t="s">
        <v>232</v>
      </c>
      <c r="BL64" t="s">
        <v>99</v>
      </c>
      <c r="BM64" t="s">
        <v>227</v>
      </c>
      <c r="BN64">
        <v>0</v>
      </c>
      <c r="BO64" t="s">
        <v>228</v>
      </c>
      <c r="BP64" t="s">
        <v>233</v>
      </c>
      <c r="BQ64" t="s">
        <v>234</v>
      </c>
      <c r="BR64" t="s">
        <v>227</v>
      </c>
      <c r="BS64" t="s">
        <v>235</v>
      </c>
      <c r="BT64" t="s">
        <v>236</v>
      </c>
      <c r="BU64" t="s">
        <v>230</v>
      </c>
      <c r="BV64" t="s">
        <v>234</v>
      </c>
      <c r="BW64" t="s">
        <v>227</v>
      </c>
      <c r="BX64" t="s">
        <v>237</v>
      </c>
      <c r="BY64" t="s">
        <v>238</v>
      </c>
      <c r="BZ64" t="s">
        <v>232</v>
      </c>
      <c r="CA64" t="s">
        <v>239</v>
      </c>
      <c r="CB64" t="s">
        <v>227</v>
      </c>
      <c r="CC64">
        <v>0</v>
      </c>
      <c r="CD64">
        <v>0</v>
      </c>
      <c r="CE64" t="s">
        <v>222</v>
      </c>
      <c r="CF64">
        <v>0</v>
      </c>
      <c r="CG64">
        <v>0</v>
      </c>
      <c r="CH64">
        <v>0</v>
      </c>
      <c r="CI64">
        <v>0</v>
      </c>
      <c r="CJ64" t="s">
        <v>222</v>
      </c>
      <c r="CK64">
        <v>0</v>
      </c>
      <c r="CL64" t="s">
        <v>99</v>
      </c>
    </row>
    <row r="65" spans="1:90">
      <c r="A65" t="s">
        <v>241</v>
      </c>
      <c r="B65">
        <v>1.861E-3</v>
      </c>
      <c r="C65">
        <v>9.40257E-7</v>
      </c>
      <c r="D65">
        <v>4.7323899999999999E-7</v>
      </c>
      <c r="E65">
        <v>4.6701800000000001E-7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3.0637200000000001E-7</v>
      </c>
      <c r="P65">
        <v>1.6686700000000001E-7</v>
      </c>
      <c r="Q65" t="s">
        <v>205</v>
      </c>
      <c r="R65">
        <v>1.6967999999999999E-7</v>
      </c>
      <c r="S65">
        <v>2.5188800000000001E-7</v>
      </c>
      <c r="T65">
        <v>1.6686700000000001E-7</v>
      </c>
      <c r="U65">
        <v>5.4484E-8</v>
      </c>
      <c r="V65">
        <v>0</v>
      </c>
      <c r="W65" t="s">
        <v>206</v>
      </c>
      <c r="X65">
        <v>9.1582000000000006E-8</v>
      </c>
      <c r="Y65">
        <v>4.1102E-8</v>
      </c>
      <c r="Z65">
        <v>2.5623600000000002E-7</v>
      </c>
      <c r="AA65">
        <v>1.0092000000000001E-7</v>
      </c>
      <c r="AB65">
        <v>6.8760000000000002E-8</v>
      </c>
      <c r="AC65" t="s">
        <v>207</v>
      </c>
      <c r="AD65">
        <v>1.6967999999999999E-7</v>
      </c>
      <c r="AE65" t="s">
        <v>208</v>
      </c>
      <c r="AF65" t="s">
        <v>209</v>
      </c>
      <c r="AG65" t="s">
        <v>210</v>
      </c>
      <c r="AH65" t="s">
        <v>211</v>
      </c>
      <c r="AI65" t="s">
        <v>212</v>
      </c>
      <c r="AJ65">
        <v>0</v>
      </c>
      <c r="AK65" t="s">
        <v>213</v>
      </c>
      <c r="AL65" t="s">
        <v>214</v>
      </c>
      <c r="AM65" t="s">
        <v>215</v>
      </c>
      <c r="AN65" t="s">
        <v>216</v>
      </c>
      <c r="AO65" t="s">
        <v>217</v>
      </c>
      <c r="AP65" t="s">
        <v>218</v>
      </c>
      <c r="AQ65" t="s">
        <v>219</v>
      </c>
      <c r="AR65" t="s">
        <v>220</v>
      </c>
      <c r="AS65" t="s">
        <v>221</v>
      </c>
      <c r="AT65">
        <v>0</v>
      </c>
      <c r="AU65">
        <v>0</v>
      </c>
      <c r="AV65" t="s">
        <v>222</v>
      </c>
      <c r="AW65">
        <v>0</v>
      </c>
      <c r="AX65">
        <v>0</v>
      </c>
      <c r="AY65" t="s">
        <v>223</v>
      </c>
      <c r="AZ65" t="s">
        <v>224</v>
      </c>
      <c r="BA65" t="s">
        <v>225</v>
      </c>
      <c r="BB65" t="s">
        <v>226</v>
      </c>
      <c r="BC65" t="s">
        <v>227</v>
      </c>
      <c r="BD65" t="s">
        <v>228</v>
      </c>
      <c r="BE65" t="s">
        <v>229</v>
      </c>
      <c r="BF65" t="s">
        <v>230</v>
      </c>
      <c r="BG65" t="s">
        <v>231</v>
      </c>
      <c r="BH65" t="s">
        <v>227</v>
      </c>
      <c r="BI65">
        <v>0</v>
      </c>
      <c r="BJ65" t="s">
        <v>228</v>
      </c>
      <c r="BK65" t="s">
        <v>232</v>
      </c>
      <c r="BL65" t="s">
        <v>99</v>
      </c>
      <c r="BM65" t="s">
        <v>227</v>
      </c>
      <c r="BN65">
        <v>0</v>
      </c>
      <c r="BO65" t="s">
        <v>228</v>
      </c>
      <c r="BP65" t="s">
        <v>233</v>
      </c>
      <c r="BQ65" t="s">
        <v>234</v>
      </c>
      <c r="BR65" t="s">
        <v>227</v>
      </c>
      <c r="BS65" t="s">
        <v>235</v>
      </c>
      <c r="BT65" t="s">
        <v>236</v>
      </c>
      <c r="BU65" t="s">
        <v>230</v>
      </c>
      <c r="BV65" t="s">
        <v>234</v>
      </c>
      <c r="BW65" t="s">
        <v>227</v>
      </c>
      <c r="BX65" t="s">
        <v>237</v>
      </c>
      <c r="BY65" t="s">
        <v>238</v>
      </c>
      <c r="BZ65" t="s">
        <v>232</v>
      </c>
      <c r="CA65" t="s">
        <v>239</v>
      </c>
      <c r="CB65" t="s">
        <v>227</v>
      </c>
      <c r="CC65">
        <v>0</v>
      </c>
      <c r="CD65">
        <v>0</v>
      </c>
      <c r="CE65" t="s">
        <v>222</v>
      </c>
      <c r="CF65">
        <v>0</v>
      </c>
      <c r="CG65">
        <v>0</v>
      </c>
      <c r="CH65">
        <v>0</v>
      </c>
      <c r="CI65">
        <v>0</v>
      </c>
      <c r="CJ65" t="s">
        <v>222</v>
      </c>
      <c r="CK65">
        <v>0</v>
      </c>
      <c r="CL65" t="s">
        <v>99</v>
      </c>
    </row>
    <row r="66" spans="1:90">
      <c r="A66" t="s">
        <v>242</v>
      </c>
      <c r="B66">
        <v>1.8600000000000001E-3</v>
      </c>
      <c r="C66">
        <v>9.40257E-7</v>
      </c>
      <c r="D66">
        <v>4.7323899999999999E-7</v>
      </c>
      <c r="E66">
        <v>4.6701800000000001E-7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3.0637200000000001E-7</v>
      </c>
      <c r="P66">
        <v>1.6686700000000001E-7</v>
      </c>
      <c r="Q66" t="s">
        <v>205</v>
      </c>
      <c r="R66">
        <v>1.6967999999999999E-7</v>
      </c>
      <c r="S66">
        <v>2.5188800000000001E-7</v>
      </c>
      <c r="T66">
        <v>1.6686700000000001E-7</v>
      </c>
      <c r="U66">
        <v>5.4484E-8</v>
      </c>
      <c r="V66">
        <v>0</v>
      </c>
      <c r="W66" t="s">
        <v>206</v>
      </c>
      <c r="X66">
        <v>9.1582000000000006E-8</v>
      </c>
      <c r="Y66">
        <v>4.1102E-8</v>
      </c>
      <c r="Z66">
        <v>2.5623600000000002E-7</v>
      </c>
      <c r="AA66">
        <v>1.0092000000000001E-7</v>
      </c>
      <c r="AB66">
        <v>6.8760000000000002E-8</v>
      </c>
      <c r="AC66" t="s">
        <v>207</v>
      </c>
      <c r="AD66">
        <v>1.6967999999999999E-7</v>
      </c>
      <c r="AE66" t="s">
        <v>208</v>
      </c>
      <c r="AF66" t="s">
        <v>209</v>
      </c>
      <c r="AG66" t="s">
        <v>210</v>
      </c>
      <c r="AH66" t="s">
        <v>211</v>
      </c>
      <c r="AI66" t="s">
        <v>212</v>
      </c>
      <c r="AJ66">
        <v>0</v>
      </c>
      <c r="AK66" t="s">
        <v>213</v>
      </c>
      <c r="AL66" t="s">
        <v>214</v>
      </c>
      <c r="AM66" t="s">
        <v>215</v>
      </c>
      <c r="AN66" t="s">
        <v>216</v>
      </c>
      <c r="AO66" t="s">
        <v>217</v>
      </c>
      <c r="AP66" t="s">
        <v>218</v>
      </c>
      <c r="AQ66" t="s">
        <v>219</v>
      </c>
      <c r="AR66" t="s">
        <v>220</v>
      </c>
      <c r="AS66" t="s">
        <v>221</v>
      </c>
      <c r="AT66">
        <v>0</v>
      </c>
      <c r="AU66">
        <v>0</v>
      </c>
      <c r="AV66" t="s">
        <v>222</v>
      </c>
      <c r="AW66">
        <v>0</v>
      </c>
      <c r="AX66">
        <v>0</v>
      </c>
      <c r="AY66" t="s">
        <v>223</v>
      </c>
      <c r="AZ66" t="s">
        <v>224</v>
      </c>
      <c r="BA66" t="s">
        <v>225</v>
      </c>
      <c r="BB66" t="s">
        <v>226</v>
      </c>
      <c r="BC66" t="s">
        <v>227</v>
      </c>
      <c r="BD66" t="s">
        <v>228</v>
      </c>
      <c r="BE66" t="s">
        <v>229</v>
      </c>
      <c r="BF66" t="s">
        <v>230</v>
      </c>
      <c r="BG66" t="s">
        <v>231</v>
      </c>
      <c r="BH66" t="s">
        <v>227</v>
      </c>
      <c r="BI66">
        <v>0</v>
      </c>
      <c r="BJ66" t="s">
        <v>228</v>
      </c>
      <c r="BK66" t="s">
        <v>232</v>
      </c>
      <c r="BL66" t="s">
        <v>99</v>
      </c>
      <c r="BM66" t="s">
        <v>227</v>
      </c>
      <c r="BN66">
        <v>0</v>
      </c>
      <c r="BO66" t="s">
        <v>228</v>
      </c>
      <c r="BP66" t="s">
        <v>233</v>
      </c>
      <c r="BQ66" t="s">
        <v>234</v>
      </c>
      <c r="BR66" t="s">
        <v>227</v>
      </c>
      <c r="BS66" t="s">
        <v>235</v>
      </c>
      <c r="BT66" t="s">
        <v>236</v>
      </c>
      <c r="BU66" t="s">
        <v>230</v>
      </c>
      <c r="BV66" t="s">
        <v>234</v>
      </c>
      <c r="BW66" t="s">
        <v>227</v>
      </c>
      <c r="BX66" t="s">
        <v>237</v>
      </c>
      <c r="BY66" t="s">
        <v>238</v>
      </c>
      <c r="BZ66" t="s">
        <v>232</v>
      </c>
      <c r="CA66" t="s">
        <v>239</v>
      </c>
      <c r="CB66" t="s">
        <v>227</v>
      </c>
      <c r="CC66">
        <v>0</v>
      </c>
      <c r="CD66">
        <v>0</v>
      </c>
      <c r="CE66" t="s">
        <v>222</v>
      </c>
      <c r="CF66">
        <v>0</v>
      </c>
      <c r="CG66">
        <v>0</v>
      </c>
      <c r="CH66">
        <v>0</v>
      </c>
      <c r="CI66">
        <v>0</v>
      </c>
      <c r="CJ66" t="s">
        <v>222</v>
      </c>
      <c r="CK66">
        <v>0</v>
      </c>
      <c r="CL66" t="s">
        <v>99</v>
      </c>
    </row>
    <row r="67" spans="1:90">
      <c r="A67" t="s">
        <v>243</v>
      </c>
      <c r="B67">
        <v>1.859E-3</v>
      </c>
      <c r="C67">
        <v>9.40257E-7</v>
      </c>
      <c r="D67">
        <v>4.7323899999999999E-7</v>
      </c>
      <c r="E67">
        <v>4.6701800000000001E-7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3.0637200000000001E-7</v>
      </c>
      <c r="P67">
        <v>1.6686700000000001E-7</v>
      </c>
      <c r="Q67" t="s">
        <v>205</v>
      </c>
      <c r="R67">
        <v>1.6967999999999999E-7</v>
      </c>
      <c r="S67">
        <v>2.5188800000000001E-7</v>
      </c>
      <c r="T67">
        <v>1.6686700000000001E-7</v>
      </c>
      <c r="U67">
        <v>5.4484E-8</v>
      </c>
      <c r="V67">
        <v>0</v>
      </c>
      <c r="W67" t="s">
        <v>206</v>
      </c>
      <c r="X67">
        <v>9.1582000000000006E-8</v>
      </c>
      <c r="Y67">
        <v>4.1102E-8</v>
      </c>
      <c r="Z67">
        <v>2.5623600000000002E-7</v>
      </c>
      <c r="AA67">
        <v>1.0092000000000001E-7</v>
      </c>
      <c r="AB67">
        <v>6.8760000000000002E-8</v>
      </c>
      <c r="AC67" t="s">
        <v>207</v>
      </c>
      <c r="AD67">
        <v>1.6967999999999999E-7</v>
      </c>
      <c r="AE67" t="s">
        <v>208</v>
      </c>
      <c r="AF67" t="s">
        <v>209</v>
      </c>
      <c r="AG67" t="s">
        <v>210</v>
      </c>
      <c r="AH67" t="s">
        <v>211</v>
      </c>
      <c r="AI67" t="s">
        <v>212</v>
      </c>
      <c r="AJ67">
        <v>0</v>
      </c>
      <c r="AK67" t="s">
        <v>213</v>
      </c>
      <c r="AL67" t="s">
        <v>214</v>
      </c>
      <c r="AM67" t="s">
        <v>215</v>
      </c>
      <c r="AN67" t="s">
        <v>216</v>
      </c>
      <c r="AO67" t="s">
        <v>217</v>
      </c>
      <c r="AP67" t="s">
        <v>218</v>
      </c>
      <c r="AQ67" t="s">
        <v>219</v>
      </c>
      <c r="AR67" t="s">
        <v>220</v>
      </c>
      <c r="AS67" t="s">
        <v>221</v>
      </c>
      <c r="AT67">
        <v>0</v>
      </c>
      <c r="AU67">
        <v>0</v>
      </c>
      <c r="AV67" t="s">
        <v>222</v>
      </c>
      <c r="AW67">
        <v>0</v>
      </c>
      <c r="AX67">
        <v>0</v>
      </c>
      <c r="AY67" t="s">
        <v>223</v>
      </c>
      <c r="AZ67" t="s">
        <v>224</v>
      </c>
      <c r="BA67" t="s">
        <v>225</v>
      </c>
      <c r="BB67" t="s">
        <v>226</v>
      </c>
      <c r="BC67" t="s">
        <v>227</v>
      </c>
      <c r="BD67" t="s">
        <v>228</v>
      </c>
      <c r="BE67" t="s">
        <v>229</v>
      </c>
      <c r="BF67" t="s">
        <v>230</v>
      </c>
      <c r="BG67" t="s">
        <v>231</v>
      </c>
      <c r="BH67" t="s">
        <v>227</v>
      </c>
      <c r="BI67">
        <v>0</v>
      </c>
      <c r="BJ67" t="s">
        <v>228</v>
      </c>
      <c r="BK67" t="s">
        <v>232</v>
      </c>
      <c r="BL67" t="s">
        <v>99</v>
      </c>
      <c r="BM67" t="s">
        <v>227</v>
      </c>
      <c r="BN67">
        <v>0</v>
      </c>
      <c r="BO67" t="s">
        <v>228</v>
      </c>
      <c r="BP67" t="s">
        <v>233</v>
      </c>
      <c r="BQ67" t="s">
        <v>234</v>
      </c>
      <c r="BR67" t="s">
        <v>227</v>
      </c>
      <c r="BS67" t="s">
        <v>235</v>
      </c>
      <c r="BT67" t="s">
        <v>236</v>
      </c>
      <c r="BU67" t="s">
        <v>230</v>
      </c>
      <c r="BV67" t="s">
        <v>234</v>
      </c>
      <c r="BW67" t="s">
        <v>227</v>
      </c>
      <c r="BX67" t="s">
        <v>237</v>
      </c>
      <c r="BY67" t="s">
        <v>238</v>
      </c>
      <c r="BZ67" t="s">
        <v>232</v>
      </c>
      <c r="CA67" t="s">
        <v>239</v>
      </c>
      <c r="CB67" t="s">
        <v>227</v>
      </c>
      <c r="CC67">
        <v>0</v>
      </c>
      <c r="CD67">
        <v>0</v>
      </c>
      <c r="CE67" t="s">
        <v>222</v>
      </c>
      <c r="CF67">
        <v>0</v>
      </c>
      <c r="CG67">
        <v>0</v>
      </c>
      <c r="CH67">
        <v>0</v>
      </c>
      <c r="CI67">
        <v>0</v>
      </c>
      <c r="CJ67" t="s">
        <v>222</v>
      </c>
      <c r="CK67">
        <v>0</v>
      </c>
      <c r="CL67" t="s">
        <v>99</v>
      </c>
    </row>
    <row r="71" spans="1:90">
      <c r="A71" t="s">
        <v>244</v>
      </c>
      <c r="C71" s="2">
        <v>1.65E-3</v>
      </c>
      <c r="D71" s="2">
        <v>2.0100000000000001E-4</v>
      </c>
      <c r="E71" s="2">
        <v>4.4000000000000002E-6</v>
      </c>
      <c r="F71" s="4">
        <f t="shared" ref="F71:F88" si="0">SUM(C71:E71)</f>
        <v>1.8554000000000001E-3</v>
      </c>
      <c r="G71" s="2"/>
      <c r="I71" t="s">
        <v>244</v>
      </c>
      <c r="K71" s="5">
        <v>1.65E-3</v>
      </c>
      <c r="L71" s="5">
        <v>2.02E-4</v>
      </c>
      <c r="M71" s="5">
        <v>4.4100000000000001E-6</v>
      </c>
      <c r="N71" s="6">
        <f t="shared" ref="N71:N88" si="1">SUM(K71:M71)</f>
        <v>1.85641E-3</v>
      </c>
      <c r="O71" s="7"/>
    </row>
    <row r="72" spans="1:90">
      <c r="A72" s="7" t="s">
        <v>245</v>
      </c>
      <c r="B72" s="7" t="s">
        <v>246</v>
      </c>
      <c r="C72" s="2">
        <v>1.1199999999999999E-3</v>
      </c>
      <c r="D72" s="2">
        <v>9.7100000000000002E-5</v>
      </c>
      <c r="E72" s="2">
        <v>2.9000000000000002E-6</v>
      </c>
      <c r="F72" s="2">
        <f t="shared" si="0"/>
        <v>1.2199999999999997E-3</v>
      </c>
      <c r="G72" s="7"/>
      <c r="I72" s="7" t="s">
        <v>245</v>
      </c>
      <c r="J72" s="7" t="s">
        <v>246</v>
      </c>
      <c r="K72" s="5">
        <v>1.1199999999999999E-3</v>
      </c>
      <c r="L72" s="5">
        <v>9.7399999999999996E-5</v>
      </c>
      <c r="M72" s="5">
        <v>2.9000000000000002E-6</v>
      </c>
      <c r="N72" s="2">
        <f t="shared" si="1"/>
        <v>1.2202999999999999E-3</v>
      </c>
      <c r="O72" s="7"/>
    </row>
    <row r="73" spans="1:90">
      <c r="A73" s="7" t="s">
        <v>247</v>
      </c>
      <c r="B73" s="7" t="s">
        <v>248</v>
      </c>
      <c r="C73" s="2">
        <v>8.9800000000000004E-4</v>
      </c>
      <c r="D73" s="2">
        <v>7.6600000000000005E-5</v>
      </c>
      <c r="E73" s="2">
        <v>2.34E-6</v>
      </c>
      <c r="F73" s="2">
        <f t="shared" si="0"/>
        <v>9.7694000000000014E-4</v>
      </c>
      <c r="G73" s="7"/>
      <c r="I73" s="7" t="s">
        <v>247</v>
      </c>
      <c r="J73" t="s">
        <v>248</v>
      </c>
      <c r="K73" s="5">
        <v>8.9899999999999995E-4</v>
      </c>
      <c r="L73" s="5">
        <v>7.6799999999999997E-5</v>
      </c>
      <c r="M73" s="5">
        <v>2.3300000000000001E-6</v>
      </c>
      <c r="N73" s="2">
        <f t="shared" si="1"/>
        <v>9.7813000000000002E-4</v>
      </c>
      <c r="O73" s="7"/>
    </row>
    <row r="74" spans="1:90">
      <c r="A74" s="7" t="s">
        <v>249</v>
      </c>
      <c r="B74" s="7" t="s">
        <v>250</v>
      </c>
      <c r="C74" s="2">
        <v>6.2299999999999996E-5</v>
      </c>
      <c r="D74" s="2">
        <v>6.37E-6</v>
      </c>
      <c r="E74" s="2">
        <v>1.08E-7</v>
      </c>
      <c r="F74" s="2">
        <f t="shared" si="0"/>
        <v>6.8777999999999998E-5</v>
      </c>
      <c r="G74" s="7"/>
      <c r="I74" s="7" t="s">
        <v>249</v>
      </c>
      <c r="J74" s="7" t="s">
        <v>250</v>
      </c>
      <c r="K74" s="5">
        <v>6.2299999999999996E-5</v>
      </c>
      <c r="L74" s="5">
        <v>6.37E-6</v>
      </c>
      <c r="M74" s="5">
        <v>1.08E-7</v>
      </c>
      <c r="N74" s="2">
        <f t="shared" si="1"/>
        <v>6.8777999999999998E-5</v>
      </c>
      <c r="O74" s="7"/>
    </row>
    <row r="75" spans="1:90">
      <c r="A75" s="7" t="s">
        <v>251</v>
      </c>
      <c r="B75" s="7" t="s">
        <v>252</v>
      </c>
      <c r="C75" s="2">
        <v>3.7100000000000001E-5</v>
      </c>
      <c r="D75" s="2">
        <v>4.3700000000000001E-7</v>
      </c>
      <c r="E75" s="2">
        <v>5.5299999999999999E-8</v>
      </c>
      <c r="F75" s="2">
        <f t="shared" si="0"/>
        <v>3.7592300000000003E-5</v>
      </c>
      <c r="G75" s="7"/>
      <c r="I75" s="7" t="s">
        <v>251</v>
      </c>
      <c r="J75" s="7" t="s">
        <v>252</v>
      </c>
      <c r="K75" s="5">
        <v>3.7100000000000001E-5</v>
      </c>
      <c r="L75" s="5">
        <v>4.3700000000000001E-7</v>
      </c>
      <c r="M75" s="5">
        <v>5.5299999999999999E-8</v>
      </c>
      <c r="N75" s="2">
        <f t="shared" si="1"/>
        <v>3.7592300000000003E-5</v>
      </c>
      <c r="O75" s="7"/>
    </row>
    <row r="76" spans="1:90">
      <c r="A76" s="7" t="s">
        <v>253</v>
      </c>
      <c r="B76" s="7" t="s">
        <v>254</v>
      </c>
      <c r="C76" s="2">
        <v>6.3100000000000002E-5</v>
      </c>
      <c r="D76" s="2">
        <v>7.9500000000000001E-7</v>
      </c>
      <c r="E76" s="2">
        <v>9.8700000000000004E-8</v>
      </c>
      <c r="F76" s="2">
        <f t="shared" si="0"/>
        <v>6.3993700000000004E-5</v>
      </c>
      <c r="G76" s="7"/>
      <c r="I76" s="7" t="s">
        <v>253</v>
      </c>
      <c r="J76" s="7" t="s">
        <v>254</v>
      </c>
      <c r="K76" s="5">
        <v>6.3100000000000002E-5</v>
      </c>
      <c r="L76" s="5">
        <v>7.9500000000000001E-7</v>
      </c>
      <c r="M76" s="5">
        <v>9.8700000000000004E-8</v>
      </c>
      <c r="N76" s="2">
        <f t="shared" si="1"/>
        <v>6.3993700000000004E-5</v>
      </c>
      <c r="O76" s="7"/>
    </row>
    <row r="77" spans="1:90">
      <c r="A77" s="7" t="s">
        <v>255</v>
      </c>
      <c r="B77" t="s">
        <v>256</v>
      </c>
      <c r="C77" s="2">
        <v>4.0500000000000002E-5</v>
      </c>
      <c r="D77" s="2">
        <v>3.1099999999999999E-6</v>
      </c>
      <c r="E77" s="2">
        <v>7.0599999999999997E-8</v>
      </c>
      <c r="F77" s="2">
        <f t="shared" si="0"/>
        <v>4.3680600000000003E-5</v>
      </c>
      <c r="G77" s="7"/>
      <c r="I77" s="7" t="s">
        <v>255</v>
      </c>
      <c r="J77" s="7" t="s">
        <v>256</v>
      </c>
      <c r="K77" s="5">
        <v>4.0500000000000002E-5</v>
      </c>
      <c r="L77" s="5">
        <v>3.1099999999999999E-6</v>
      </c>
      <c r="M77" s="5">
        <v>7.0599999999999997E-8</v>
      </c>
      <c r="N77" s="2">
        <f t="shared" si="1"/>
        <v>4.3680600000000003E-5</v>
      </c>
      <c r="O77" s="7"/>
    </row>
    <row r="78" spans="1:90">
      <c r="A78" s="7" t="s">
        <v>257</v>
      </c>
      <c r="B78" s="7" t="s">
        <v>258</v>
      </c>
      <c r="C78" s="2">
        <v>1.9000000000000001E-4</v>
      </c>
      <c r="D78" s="2">
        <v>5.2099999999999999E-5</v>
      </c>
      <c r="E78" s="2">
        <v>7.3300000000000001E-7</v>
      </c>
      <c r="F78" s="2">
        <f t="shared" si="0"/>
        <v>2.42833E-4</v>
      </c>
      <c r="G78" s="7"/>
      <c r="I78" s="7" t="s">
        <v>257</v>
      </c>
      <c r="J78" s="7" t="s">
        <v>258</v>
      </c>
      <c r="K78" s="5">
        <v>1.9100000000000001E-4</v>
      </c>
      <c r="L78" s="5">
        <v>5.2299999999999997E-5</v>
      </c>
      <c r="M78" s="5">
        <v>7.37E-7</v>
      </c>
      <c r="N78" s="2">
        <f t="shared" si="1"/>
        <v>2.4403700000000001E-4</v>
      </c>
      <c r="O78" s="7"/>
    </row>
    <row r="79" spans="1:90">
      <c r="A79" s="7" t="s">
        <v>259</v>
      </c>
      <c r="B79" s="7" t="s">
        <v>260</v>
      </c>
      <c r="C79" s="2">
        <v>2.9799999999999998E-6</v>
      </c>
      <c r="D79" s="2">
        <v>8.3799999999999994E-6</v>
      </c>
      <c r="E79" s="2">
        <v>5.8099999999999997E-8</v>
      </c>
      <c r="F79" s="2">
        <f t="shared" si="0"/>
        <v>1.14181E-5</v>
      </c>
      <c r="G79" s="7"/>
      <c r="I79" s="7" t="s">
        <v>259</v>
      </c>
      <c r="J79" t="s">
        <v>260</v>
      </c>
      <c r="K79" s="5">
        <v>2.9799999999999998E-6</v>
      </c>
      <c r="L79" s="5">
        <v>8.3799999999999994E-6</v>
      </c>
      <c r="M79" s="5">
        <v>5.8099999999999997E-8</v>
      </c>
      <c r="N79" s="2">
        <f t="shared" si="1"/>
        <v>1.14181E-5</v>
      </c>
      <c r="O79" s="7"/>
    </row>
    <row r="80" spans="1:90">
      <c r="A80" s="7" t="s">
        <v>261</v>
      </c>
      <c r="B80" s="7" t="s">
        <v>262</v>
      </c>
      <c r="C80" s="2">
        <v>4.7899999999999999E-8</v>
      </c>
      <c r="D80" s="2">
        <v>1.48E-8</v>
      </c>
      <c r="E80" s="2">
        <v>3.2000000000000001E-9</v>
      </c>
      <c r="F80" s="2">
        <f t="shared" si="0"/>
        <v>6.5900000000000001E-8</v>
      </c>
      <c r="G80" s="7"/>
      <c r="I80" s="7" t="s">
        <v>261</v>
      </c>
      <c r="J80" t="s">
        <v>262</v>
      </c>
      <c r="K80" s="5">
        <v>4.7899999999999999E-8</v>
      </c>
      <c r="L80" s="5">
        <v>1.48E-8</v>
      </c>
      <c r="M80" s="5">
        <v>3.2000000000000001E-9</v>
      </c>
      <c r="N80" s="2">
        <f t="shared" si="1"/>
        <v>6.5900000000000001E-8</v>
      </c>
      <c r="O80" s="7"/>
    </row>
    <row r="81" spans="1:15">
      <c r="A81" s="7" t="s">
        <v>263</v>
      </c>
      <c r="B81" s="7" t="s">
        <v>264</v>
      </c>
      <c r="C81" s="2">
        <v>9.7499999999999998E-7</v>
      </c>
      <c r="D81" s="2">
        <v>1.4899999999999999E-6</v>
      </c>
      <c r="E81" s="2">
        <v>2.0800000000000001E-8</v>
      </c>
      <c r="F81" s="2">
        <f t="shared" si="0"/>
        <v>2.4858E-6</v>
      </c>
      <c r="G81" s="7"/>
      <c r="I81" s="7" t="s">
        <v>263</v>
      </c>
      <c r="J81" t="s">
        <v>264</v>
      </c>
      <c r="K81" s="5">
        <v>9.6899999999999996E-7</v>
      </c>
      <c r="L81" s="5">
        <v>1.5E-6</v>
      </c>
      <c r="M81" s="5">
        <v>2.0500000000000002E-8</v>
      </c>
      <c r="N81" s="2">
        <f t="shared" si="1"/>
        <v>2.4895000000000001E-6</v>
      </c>
      <c r="O81" s="7"/>
    </row>
    <row r="82" spans="1:15">
      <c r="A82" s="7" t="s">
        <v>265</v>
      </c>
      <c r="B82" s="7" t="s">
        <v>266</v>
      </c>
      <c r="C82" s="2">
        <v>2.3999999999999999E-6</v>
      </c>
      <c r="D82" s="2">
        <v>6.7800000000000003E-6</v>
      </c>
      <c r="E82" s="2">
        <v>5.62E-8</v>
      </c>
      <c r="F82" s="2">
        <f t="shared" si="0"/>
        <v>9.2361999999999998E-6</v>
      </c>
      <c r="G82" s="7"/>
      <c r="I82" s="7" t="s">
        <v>265</v>
      </c>
      <c r="J82" t="s">
        <v>266</v>
      </c>
      <c r="K82" s="5">
        <v>2.3999999999999999E-6</v>
      </c>
      <c r="L82" s="5">
        <v>6.7800000000000003E-6</v>
      </c>
      <c r="M82" s="5">
        <v>5.62E-8</v>
      </c>
      <c r="N82" s="2">
        <f t="shared" si="1"/>
        <v>9.2361999999999998E-6</v>
      </c>
      <c r="O82" s="7"/>
    </row>
    <row r="83" spans="1:15">
      <c r="A83" s="7" t="s">
        <v>267</v>
      </c>
      <c r="B83" s="7" t="s">
        <v>268</v>
      </c>
      <c r="C83" s="2">
        <v>6.0500000000000006E-8</v>
      </c>
      <c r="D83" s="2">
        <v>8.8599999999999996E-9</v>
      </c>
      <c r="E83" s="2">
        <v>1.0800000000000001E-8</v>
      </c>
      <c r="F83" s="2">
        <f t="shared" si="0"/>
        <v>8.0160000000000011E-8</v>
      </c>
      <c r="G83" s="7"/>
      <c r="I83" s="7" t="s">
        <v>267</v>
      </c>
      <c r="J83" t="s">
        <v>268</v>
      </c>
      <c r="K83" s="5">
        <v>5.9499999999999997E-8</v>
      </c>
      <c r="L83" s="5">
        <v>8.8599999999999996E-9</v>
      </c>
      <c r="M83" s="5">
        <v>1.15E-8</v>
      </c>
      <c r="N83" s="2">
        <f t="shared" si="1"/>
        <v>7.9860000000000002E-8</v>
      </c>
      <c r="O83" s="7"/>
    </row>
    <row r="84" spans="1:15">
      <c r="A84" s="7" t="s">
        <v>269</v>
      </c>
      <c r="B84" s="7" t="s">
        <v>270</v>
      </c>
      <c r="C84" s="2">
        <v>8.4999999999999994E-8</v>
      </c>
      <c r="D84" s="2">
        <v>8.9599999999999995E-8</v>
      </c>
      <c r="E84" s="2">
        <v>1.24E-8</v>
      </c>
      <c r="F84" s="2">
        <f t="shared" si="0"/>
        <v>1.8699999999999999E-7</v>
      </c>
      <c r="G84" s="7"/>
      <c r="I84" s="7" t="s">
        <v>269</v>
      </c>
      <c r="J84" t="s">
        <v>270</v>
      </c>
      <c r="K84" s="5">
        <v>7.7000000000000001E-8</v>
      </c>
      <c r="L84" s="5">
        <v>8.6400000000000006E-8</v>
      </c>
      <c r="M84" s="5">
        <v>1.27E-8</v>
      </c>
      <c r="N84" s="2">
        <f t="shared" si="1"/>
        <v>1.761E-7</v>
      </c>
      <c r="O84" s="7"/>
    </row>
    <row r="85" spans="1:15">
      <c r="A85" t="s">
        <v>271</v>
      </c>
      <c r="B85" t="s">
        <v>272</v>
      </c>
      <c r="C85" s="2">
        <v>3.0400000000000002E-7</v>
      </c>
      <c r="D85" s="2">
        <v>5.3600000000000004E-7</v>
      </c>
      <c r="E85" s="2">
        <v>1.96E-8</v>
      </c>
      <c r="F85" s="2">
        <f t="shared" si="0"/>
        <v>8.5959999999999999E-7</v>
      </c>
      <c r="G85" s="7"/>
      <c r="I85" t="s">
        <v>271</v>
      </c>
      <c r="J85" t="s">
        <v>272</v>
      </c>
      <c r="K85" s="5">
        <v>3.03E-7</v>
      </c>
      <c r="L85" s="5">
        <v>5.3600000000000004E-7</v>
      </c>
      <c r="M85" s="5">
        <v>1.96E-8</v>
      </c>
      <c r="N85" s="2">
        <f t="shared" si="1"/>
        <v>8.5860000000000003E-7</v>
      </c>
      <c r="O85" s="7"/>
    </row>
    <row r="86" spans="1:15">
      <c r="A86" t="s">
        <v>273</v>
      </c>
      <c r="B86" t="s">
        <v>274</v>
      </c>
      <c r="C86" s="2">
        <v>4.1099999999999996E-6</v>
      </c>
      <c r="D86" s="2">
        <v>5.9900000000000002E-6</v>
      </c>
      <c r="E86" s="2">
        <v>5.0899999999999999E-8</v>
      </c>
      <c r="F86" s="2">
        <f t="shared" si="0"/>
        <v>1.01509E-5</v>
      </c>
      <c r="G86" s="7"/>
      <c r="I86" t="s">
        <v>273</v>
      </c>
      <c r="J86" t="s">
        <v>274</v>
      </c>
      <c r="K86" s="5">
        <v>4.1099999999999996E-6</v>
      </c>
      <c r="L86" s="5">
        <v>5.9900000000000002E-6</v>
      </c>
      <c r="M86" s="5">
        <v>5.0899999999999999E-8</v>
      </c>
      <c r="N86" s="2">
        <f t="shared" si="1"/>
        <v>1.01509E-5</v>
      </c>
      <c r="O86" s="7"/>
    </row>
    <row r="87" spans="1:15">
      <c r="A87" t="s">
        <v>275</v>
      </c>
      <c r="B87" t="s">
        <v>276</v>
      </c>
      <c r="C87" s="2">
        <v>1.15E-4</v>
      </c>
      <c r="D87" s="2">
        <v>8.1799999999999996E-6</v>
      </c>
      <c r="E87" s="2">
        <v>1.9500000000000001E-7</v>
      </c>
      <c r="F87" s="2">
        <f t="shared" si="0"/>
        <v>1.23375E-4</v>
      </c>
      <c r="G87" s="7"/>
      <c r="I87" t="s">
        <v>275</v>
      </c>
      <c r="J87" t="s">
        <v>276</v>
      </c>
      <c r="K87" s="5">
        <v>1.15E-4</v>
      </c>
      <c r="L87" s="5">
        <v>8.1799999999999996E-6</v>
      </c>
      <c r="M87" s="5">
        <v>1.9500000000000001E-7</v>
      </c>
      <c r="N87" s="2">
        <f t="shared" si="1"/>
        <v>1.23375E-4</v>
      </c>
      <c r="O87" s="7"/>
    </row>
    <row r="88" spans="1:15">
      <c r="A88" t="s">
        <v>277</v>
      </c>
      <c r="B88" t="s">
        <v>278</v>
      </c>
      <c r="C88" s="2">
        <v>6.02E-5</v>
      </c>
      <c r="D88" s="2">
        <v>3.1199999999999999E-7</v>
      </c>
      <c r="E88" s="2">
        <v>9.4899999999999996E-8</v>
      </c>
      <c r="F88" s="2">
        <f t="shared" si="0"/>
        <v>6.0606899999999997E-5</v>
      </c>
      <c r="G88" s="7"/>
      <c r="I88" t="s">
        <v>277</v>
      </c>
      <c r="J88" t="s">
        <v>278</v>
      </c>
      <c r="K88" s="5">
        <v>6.02E-5</v>
      </c>
      <c r="L88" s="5">
        <v>3.1199999999999999E-7</v>
      </c>
      <c r="M88" s="5">
        <v>9.4899999999999996E-8</v>
      </c>
      <c r="N88" s="2">
        <f t="shared" si="1"/>
        <v>6.0606899999999997E-5</v>
      </c>
      <c r="O88" s="7"/>
    </row>
    <row r="89" spans="1:15">
      <c r="C89" s="7"/>
      <c r="D89" s="7"/>
      <c r="E89" s="7"/>
      <c r="F89" s="7"/>
      <c r="G89" s="7"/>
      <c r="K89" s="7"/>
      <c r="L89" s="7"/>
      <c r="M89" s="7"/>
      <c r="N89" s="7"/>
      <c r="O89" s="7"/>
    </row>
    <row r="93" spans="1:15" ht="15">
      <c r="E93" t="s">
        <v>244</v>
      </c>
      <c r="G93" s="8">
        <v>0</v>
      </c>
      <c r="H93" s="8">
        <v>0.497512437810957</v>
      </c>
      <c r="I93" s="8">
        <v>0.22727272727272499</v>
      </c>
      <c r="J93" s="8">
        <v>5.44357011965114E-2</v>
      </c>
      <c r="K93" s="8"/>
    </row>
    <row r="94" spans="1:15" ht="15">
      <c r="E94" s="7" t="s">
        <v>245</v>
      </c>
      <c r="F94" s="7" t="s">
        <v>246</v>
      </c>
      <c r="G94" s="8">
        <v>0</v>
      </c>
      <c r="H94" s="8">
        <v>0.14925373134327999</v>
      </c>
      <c r="I94" s="8">
        <v>0</v>
      </c>
      <c r="J94" s="8">
        <v>1.61690201573759E-2</v>
      </c>
      <c r="K94" s="8"/>
    </row>
    <row r="95" spans="1:15" ht="15">
      <c r="E95" s="7" t="s">
        <v>247</v>
      </c>
      <c r="F95" t="s">
        <v>248</v>
      </c>
      <c r="G95" s="8">
        <v>6.06060606060621E-2</v>
      </c>
      <c r="H95" s="8">
        <v>9.9502487562191502E-2</v>
      </c>
      <c r="I95" s="8">
        <v>-0.227272727272715</v>
      </c>
      <c r="J95" s="8">
        <v>6.4137113290939393E-2</v>
      </c>
      <c r="K95" s="8"/>
    </row>
    <row r="96" spans="1:15" ht="15">
      <c r="E96" s="7" t="s">
        <v>249</v>
      </c>
      <c r="F96" s="7" t="s">
        <v>250</v>
      </c>
      <c r="G96" s="8">
        <v>0</v>
      </c>
      <c r="H96" s="8">
        <v>0</v>
      </c>
      <c r="I96" s="8">
        <v>0</v>
      </c>
      <c r="J96" s="8">
        <v>0</v>
      </c>
      <c r="K96" s="8"/>
    </row>
    <row r="97" spans="5:11" ht="15">
      <c r="E97" s="7" t="s">
        <v>251</v>
      </c>
      <c r="F97" s="7" t="s">
        <v>252</v>
      </c>
      <c r="G97" s="8">
        <v>0</v>
      </c>
      <c r="H97" s="8">
        <v>0</v>
      </c>
      <c r="I97" s="8">
        <v>0</v>
      </c>
      <c r="J97" s="8">
        <v>0</v>
      </c>
      <c r="K97" s="8"/>
    </row>
    <row r="98" spans="5:11" ht="15">
      <c r="E98" s="7" t="s">
        <v>253</v>
      </c>
      <c r="F98" s="7" t="s">
        <v>254</v>
      </c>
      <c r="G98" s="8">
        <v>0</v>
      </c>
      <c r="H98" s="8">
        <v>0</v>
      </c>
      <c r="I98" s="8">
        <v>0</v>
      </c>
      <c r="J98" s="8">
        <v>0</v>
      </c>
      <c r="K98" s="8"/>
    </row>
    <row r="99" spans="5:11" ht="15">
      <c r="E99" s="7" t="s">
        <v>255</v>
      </c>
      <c r="F99" s="7" t="s">
        <v>256</v>
      </c>
      <c r="G99" s="8">
        <v>0</v>
      </c>
      <c r="H99" s="8">
        <v>0</v>
      </c>
      <c r="I99" s="8">
        <v>0</v>
      </c>
      <c r="J99" s="8">
        <v>0</v>
      </c>
      <c r="K99" s="8"/>
    </row>
    <row r="100" spans="5:11" ht="15">
      <c r="E100" s="7" t="s">
        <v>257</v>
      </c>
      <c r="F100" s="7" t="s">
        <v>258</v>
      </c>
      <c r="G100" s="8">
        <v>6.06060606060621E-2</v>
      </c>
      <c r="H100" s="8">
        <v>9.9502487562191502E-2</v>
      </c>
      <c r="I100" s="8">
        <v>9.0909090909090495E-2</v>
      </c>
      <c r="J100" s="8">
        <v>6.4891667564947603E-2</v>
      </c>
      <c r="K100" s="8"/>
    </row>
    <row r="101" spans="5:11" ht="15">
      <c r="E101" s="7" t="s">
        <v>259</v>
      </c>
      <c r="F101" t="s">
        <v>260</v>
      </c>
      <c r="G101" s="8">
        <v>0</v>
      </c>
      <c r="H101" s="8">
        <v>0</v>
      </c>
      <c r="I101" s="8">
        <v>0</v>
      </c>
      <c r="J101" s="8">
        <v>0</v>
      </c>
      <c r="K101" s="8"/>
    </row>
    <row r="102" spans="5:11" ht="15">
      <c r="E102" s="7" t="s">
        <v>261</v>
      </c>
      <c r="F102" t="s">
        <v>262</v>
      </c>
      <c r="G102" s="8">
        <v>0</v>
      </c>
      <c r="H102" s="8">
        <v>0</v>
      </c>
      <c r="I102" s="8">
        <v>0</v>
      </c>
      <c r="J102" s="8">
        <v>0</v>
      </c>
      <c r="K102" s="8"/>
    </row>
    <row r="103" spans="5:11" ht="15">
      <c r="E103" s="7" t="s">
        <v>263</v>
      </c>
      <c r="F103" t="s">
        <v>264</v>
      </c>
      <c r="G103" s="8">
        <v>-3.6363636363636502E-4</v>
      </c>
      <c r="H103" s="8">
        <v>4.9751243781095099E-3</v>
      </c>
      <c r="I103" s="8">
        <v>-6.8181818181818803E-3</v>
      </c>
      <c r="J103" s="8">
        <v>1.99417915274338E-4</v>
      </c>
      <c r="K103" s="8"/>
    </row>
    <row r="104" spans="5:11" ht="15">
      <c r="E104" s="7" t="s">
        <v>265</v>
      </c>
      <c r="F104" t="s">
        <v>266</v>
      </c>
      <c r="G104" s="8">
        <v>0</v>
      </c>
      <c r="H104" s="8">
        <v>0</v>
      </c>
      <c r="I104" s="8">
        <v>0</v>
      </c>
      <c r="J104" s="8">
        <v>0</v>
      </c>
      <c r="K104" s="8"/>
    </row>
    <row r="105" spans="5:11" ht="15">
      <c r="E105" s="7" t="s">
        <v>267</v>
      </c>
      <c r="F105" t="s">
        <v>268</v>
      </c>
      <c r="G105" s="8">
        <v>-6.06060606060607E-5</v>
      </c>
      <c r="H105" s="8">
        <v>0</v>
      </c>
      <c r="I105" s="8">
        <v>1.5909090909090901E-2</v>
      </c>
      <c r="J105" s="8">
        <v>-1.61690201573783E-5</v>
      </c>
      <c r="K105" s="8"/>
    </row>
    <row r="106" spans="5:11" ht="15">
      <c r="E106" s="7" t="s">
        <v>269</v>
      </c>
      <c r="F106" t="s">
        <v>270</v>
      </c>
      <c r="G106" s="8">
        <v>-4.84848484848485E-4</v>
      </c>
      <c r="H106" s="8">
        <v>-1.59203980099503E-3</v>
      </c>
      <c r="I106" s="8">
        <v>6.8181818181818404E-3</v>
      </c>
      <c r="J106" s="8">
        <v>-5.8747439905141902E-4</v>
      </c>
      <c r="K106" s="8"/>
    </row>
    <row r="107" spans="5:11" ht="15">
      <c r="E107" t="s">
        <v>271</v>
      </c>
      <c r="F107" t="s">
        <v>272</v>
      </c>
      <c r="G107" s="8">
        <v>-6.0606060606061899E-5</v>
      </c>
      <c r="H107" s="8">
        <v>0</v>
      </c>
      <c r="I107" s="8">
        <v>0</v>
      </c>
      <c r="J107" s="8">
        <v>-5.3896733857932302E-5</v>
      </c>
      <c r="K107" s="8"/>
    </row>
    <row r="108" spans="5:11" ht="15">
      <c r="E108" t="s">
        <v>273</v>
      </c>
      <c r="F108" t="s">
        <v>274</v>
      </c>
      <c r="G108" s="8">
        <v>0</v>
      </c>
      <c r="H108" s="8">
        <v>0</v>
      </c>
      <c r="I108" s="8">
        <v>0</v>
      </c>
      <c r="J108" s="8">
        <v>0</v>
      </c>
      <c r="K108" s="8"/>
    </row>
    <row r="109" spans="5:11" ht="15">
      <c r="E109" t="s">
        <v>275</v>
      </c>
      <c r="F109" t="s">
        <v>276</v>
      </c>
      <c r="G109" s="8">
        <v>0</v>
      </c>
      <c r="H109" s="8">
        <v>0</v>
      </c>
      <c r="I109" s="8">
        <v>0</v>
      </c>
      <c r="J109" s="8">
        <v>0</v>
      </c>
      <c r="K109" s="8"/>
    </row>
    <row r="110" spans="5:11" ht="15">
      <c r="E110" t="s">
        <v>277</v>
      </c>
      <c r="F110" t="s">
        <v>278</v>
      </c>
      <c r="G110" s="8">
        <v>0</v>
      </c>
      <c r="H110" s="8">
        <v>0</v>
      </c>
      <c r="I110" s="8">
        <v>0</v>
      </c>
      <c r="J110" s="8">
        <v>0</v>
      </c>
      <c r="K110" s="8"/>
    </row>
    <row r="116" spans="1:15">
      <c r="C116" s="7"/>
      <c r="D116" s="7"/>
      <c r="E116" s="7"/>
      <c r="F116" s="7"/>
      <c r="G116" s="7"/>
      <c r="K116" s="7"/>
      <c r="L116" s="7"/>
      <c r="M116" s="7"/>
      <c r="N116" s="7"/>
      <c r="O116" s="7"/>
    </row>
    <row r="117" spans="1:15">
      <c r="A117" s="7"/>
      <c r="B117" s="7"/>
      <c r="C117" s="7"/>
      <c r="D117" s="7"/>
      <c r="E117" s="7"/>
      <c r="F117" s="7"/>
      <c r="G117" s="7"/>
      <c r="I117" s="7"/>
      <c r="J117" s="7"/>
      <c r="K117" s="7"/>
      <c r="L117" s="7"/>
      <c r="M117" s="7"/>
      <c r="N117" s="7"/>
      <c r="O117" s="7"/>
    </row>
    <row r="118" spans="1:15">
      <c r="A118" s="7"/>
      <c r="C118" s="7"/>
      <c r="D118" s="7"/>
      <c r="E118" s="7"/>
      <c r="F118" s="7"/>
      <c r="G118" s="7"/>
      <c r="I118" s="7"/>
      <c r="K118" s="7"/>
      <c r="L118" s="7"/>
      <c r="M118" s="7"/>
      <c r="N118" s="7"/>
      <c r="O118" s="7"/>
    </row>
    <row r="119" spans="1:15">
      <c r="A119" s="7"/>
      <c r="B119" s="7"/>
      <c r="C119" s="7"/>
      <c r="D119" s="7"/>
      <c r="E119" s="7"/>
      <c r="F119" s="7"/>
      <c r="G119" s="7"/>
      <c r="I119" s="7"/>
      <c r="J119" s="7"/>
      <c r="K119" s="7"/>
      <c r="L119" s="7"/>
      <c r="M119" s="7"/>
      <c r="N119" s="7"/>
      <c r="O119" s="7"/>
    </row>
    <row r="120" spans="1:15">
      <c r="A120" s="7"/>
      <c r="B120" s="7"/>
      <c r="C120" s="7"/>
      <c r="D120" s="7"/>
      <c r="E120" s="7"/>
      <c r="F120" s="7"/>
      <c r="G120" s="7"/>
      <c r="I120" s="7"/>
      <c r="J120" s="7"/>
      <c r="K120" s="7"/>
      <c r="L120" s="7"/>
      <c r="M120" s="7"/>
      <c r="N120" s="7"/>
      <c r="O120" s="7"/>
    </row>
    <row r="121" spans="1:15">
      <c r="A121" s="7"/>
      <c r="B121" s="7"/>
      <c r="C121" s="7"/>
      <c r="D121" s="7"/>
      <c r="E121" s="7"/>
      <c r="F121" s="7"/>
      <c r="G121" s="7"/>
      <c r="I121" s="7"/>
      <c r="J121" s="7"/>
      <c r="K121" s="7"/>
      <c r="L121" s="7"/>
      <c r="M121" s="7"/>
      <c r="N121" s="7"/>
      <c r="O121" s="7"/>
    </row>
    <row r="122" spans="1:15">
      <c r="A122" s="7"/>
      <c r="C122" s="7"/>
      <c r="D122" s="7"/>
      <c r="E122" s="7"/>
      <c r="F122" s="7"/>
      <c r="G122" s="7"/>
      <c r="I122" s="7"/>
      <c r="K122" s="7"/>
      <c r="L122" s="7"/>
      <c r="M122" s="7"/>
      <c r="N122" s="7"/>
      <c r="O122" s="7"/>
    </row>
    <row r="123" spans="1:15">
      <c r="A123" s="7"/>
      <c r="B123" s="7"/>
      <c r="C123" s="7"/>
      <c r="D123" s="7"/>
      <c r="E123" s="7"/>
      <c r="F123" s="7"/>
      <c r="G123" s="7"/>
      <c r="I123" s="7"/>
      <c r="J123" s="7"/>
      <c r="K123" s="7"/>
      <c r="L123" s="7"/>
      <c r="M123" s="7"/>
      <c r="N123" s="7"/>
      <c r="O123" s="7"/>
    </row>
    <row r="124" spans="1:15">
      <c r="A124" s="7"/>
      <c r="C124" s="7"/>
      <c r="D124" s="7"/>
      <c r="E124" s="7"/>
      <c r="F124" s="7"/>
      <c r="G124" s="7"/>
      <c r="I124" s="7"/>
      <c r="K124" s="7"/>
      <c r="L124" s="7"/>
      <c r="M124" s="7"/>
      <c r="N124" s="7"/>
      <c r="O124" s="7"/>
    </row>
    <row r="125" spans="1:15">
      <c r="A125" s="7"/>
      <c r="C125" s="7"/>
      <c r="E125" s="7"/>
      <c r="F125" s="7"/>
      <c r="G125" s="7"/>
      <c r="I125" s="7"/>
      <c r="K125" s="7"/>
      <c r="M125" s="7"/>
      <c r="N125" s="7"/>
      <c r="O125" s="7"/>
    </row>
    <row r="126" spans="1:15">
      <c r="A126" s="7"/>
      <c r="C126" s="7"/>
      <c r="D126" s="7"/>
      <c r="E126" s="7"/>
      <c r="F126" s="7"/>
      <c r="G126" s="7"/>
      <c r="I126" s="7"/>
      <c r="K126" s="7"/>
      <c r="L126" s="7"/>
      <c r="M126" s="7"/>
      <c r="N126" s="7"/>
      <c r="O126" s="7"/>
    </row>
    <row r="127" spans="1:15">
      <c r="A127" s="7"/>
      <c r="C127" s="7"/>
      <c r="D127" s="7"/>
      <c r="E127" s="7"/>
      <c r="F127" s="7"/>
      <c r="G127" s="7"/>
      <c r="I127" s="7"/>
      <c r="K127" s="7"/>
      <c r="L127" s="7"/>
      <c r="M127" s="7"/>
      <c r="N127" s="7"/>
      <c r="O127" s="7"/>
    </row>
    <row r="128" spans="1:15">
      <c r="A128" s="7"/>
      <c r="C128" s="7"/>
      <c r="E128" s="7"/>
      <c r="F128" s="7"/>
      <c r="G128" s="7"/>
      <c r="I128" s="7"/>
      <c r="K128" s="7"/>
      <c r="M128" s="7"/>
      <c r="N128" s="7"/>
      <c r="O128" s="7"/>
    </row>
    <row r="129" spans="1:15">
      <c r="A129" s="7"/>
      <c r="C129" s="7"/>
      <c r="E129" s="7"/>
      <c r="F129" s="7"/>
      <c r="G129" s="7"/>
      <c r="I129" s="7"/>
      <c r="K129" s="7"/>
      <c r="M129" s="7"/>
      <c r="N129" s="7"/>
      <c r="O129" s="7"/>
    </row>
    <row r="130" spans="1:15">
      <c r="C130" s="7"/>
      <c r="D130" s="7"/>
      <c r="E130" s="7"/>
      <c r="F130" s="7"/>
      <c r="G130" s="7"/>
      <c r="K130" s="7"/>
      <c r="L130" s="7"/>
      <c r="M130" s="7"/>
      <c r="N130" s="7"/>
      <c r="O130" s="7"/>
    </row>
    <row r="131" spans="1:15">
      <c r="C131" s="7"/>
      <c r="D131" s="7"/>
      <c r="E131" s="7"/>
      <c r="F131" s="7"/>
      <c r="G131" s="7"/>
      <c r="K131" s="7"/>
      <c r="L131" s="7"/>
      <c r="M131" s="7"/>
      <c r="N131" s="7"/>
      <c r="O131" s="7"/>
    </row>
    <row r="132" spans="1:15">
      <c r="C132" s="7"/>
      <c r="D132" s="7"/>
      <c r="E132" s="7"/>
      <c r="F132" s="7"/>
      <c r="G132" s="7"/>
      <c r="K132" s="7"/>
      <c r="L132" s="7"/>
      <c r="M132" s="7"/>
      <c r="N132" s="7"/>
      <c r="O132" s="7"/>
    </row>
    <row r="133" spans="1:15">
      <c r="C133" s="7"/>
      <c r="D133" s="7"/>
      <c r="E133" s="7"/>
      <c r="F133" s="7"/>
      <c r="G133" s="7"/>
      <c r="K133" s="7"/>
      <c r="L133" s="7"/>
      <c r="M133" s="7"/>
      <c r="N133" s="7"/>
      <c r="O133" s="7"/>
    </row>
    <row r="137" spans="1:15" ht="15">
      <c r="G137" s="8"/>
      <c r="H137" s="8"/>
      <c r="I137" s="8"/>
      <c r="J137" s="8"/>
    </row>
    <row r="138" spans="1:15" ht="15">
      <c r="E138" s="7"/>
      <c r="F138" s="7"/>
      <c r="G138" s="8"/>
      <c r="H138" s="8"/>
      <c r="I138" s="8"/>
      <c r="J138" s="8"/>
    </row>
    <row r="139" spans="1:15" ht="15">
      <c r="E139" s="7"/>
      <c r="G139" s="8"/>
      <c r="H139" s="8"/>
      <c r="I139" s="8"/>
      <c r="J139" s="8"/>
    </row>
    <row r="140" spans="1:15" ht="15">
      <c r="E140" s="7"/>
      <c r="F140" s="7"/>
      <c r="G140" s="8"/>
      <c r="H140" s="8"/>
      <c r="I140" s="8"/>
      <c r="J140" s="8"/>
    </row>
    <row r="141" spans="1:15" ht="15">
      <c r="E141" s="7"/>
      <c r="F141" s="7"/>
      <c r="G141" s="8"/>
      <c r="H141" s="8"/>
      <c r="I141" s="8"/>
      <c r="J141" s="8"/>
    </row>
    <row r="142" spans="1:15" ht="15">
      <c r="E142" s="7"/>
      <c r="F142" s="7"/>
      <c r="G142" s="8"/>
      <c r="H142" s="8"/>
      <c r="I142" s="8"/>
      <c r="J142" s="8"/>
    </row>
    <row r="143" spans="1:15" ht="15">
      <c r="E143" s="7"/>
      <c r="F143" s="7"/>
      <c r="G143" s="8"/>
      <c r="H143" s="8"/>
      <c r="I143" s="8"/>
      <c r="J143" s="8"/>
    </row>
    <row r="144" spans="1:15" ht="15">
      <c r="E144" s="7"/>
      <c r="F144" s="7"/>
      <c r="G144" s="8"/>
      <c r="H144" s="8"/>
      <c r="I144" s="8"/>
      <c r="J144" s="8"/>
    </row>
    <row r="145" spans="5:10" ht="15">
      <c r="E145" s="7"/>
      <c r="G145" s="8"/>
      <c r="H145" s="8"/>
      <c r="I145" s="8"/>
      <c r="J145" s="8"/>
    </row>
    <row r="146" spans="5:10" ht="15">
      <c r="E146" s="7"/>
      <c r="G146" s="8"/>
      <c r="H146" s="8"/>
      <c r="I146" s="8"/>
      <c r="J146" s="8"/>
    </row>
    <row r="147" spans="5:10" ht="15">
      <c r="E147" s="7"/>
      <c r="G147" s="8"/>
      <c r="H147" s="8"/>
      <c r="I147" s="8"/>
      <c r="J147" s="8"/>
    </row>
    <row r="148" spans="5:10" ht="15">
      <c r="E148" s="7"/>
      <c r="G148" s="8"/>
      <c r="H148" s="8"/>
      <c r="I148" s="8"/>
      <c r="J148" s="8"/>
    </row>
    <row r="149" spans="5:10" ht="15">
      <c r="E149" s="7"/>
      <c r="G149" s="8"/>
      <c r="H149" s="8"/>
      <c r="I149" s="8"/>
      <c r="J149" s="8"/>
    </row>
    <row r="150" spans="5:10" ht="15">
      <c r="E150" s="7"/>
      <c r="G150" s="8"/>
      <c r="H150" s="8"/>
      <c r="I150" s="8"/>
      <c r="J150" s="8"/>
    </row>
    <row r="151" spans="5:10" ht="15">
      <c r="G151" s="8"/>
      <c r="H151" s="8"/>
      <c r="I151" s="8"/>
      <c r="J151" s="8"/>
    </row>
    <row r="152" spans="5:10" ht="15">
      <c r="G152" s="8"/>
      <c r="H152" s="8"/>
      <c r="I152" s="8"/>
      <c r="J152" s="8"/>
    </row>
    <row r="153" spans="5:10" ht="15">
      <c r="G153" s="8"/>
      <c r="H153" s="8"/>
      <c r="I153" s="8"/>
      <c r="J153" s="8"/>
    </row>
    <row r="154" spans="5:10" ht="15">
      <c r="G154" s="8"/>
      <c r="H154" s="8"/>
      <c r="I154" s="8"/>
      <c r="J154" s="8"/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95"/>
  <sheetViews>
    <sheetView topLeftCell="I1" workbookViewId="0">
      <selection activeCell="Q26" sqref="Q26"/>
    </sheetView>
  </sheetViews>
  <sheetFormatPr baseColWidth="10" defaultRowHeight="14.25"/>
  <cols>
    <col min="1" max="1" width="27.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13.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90">
      <c r="D1" s="38" t="s">
        <v>853</v>
      </c>
      <c r="E1" s="38"/>
      <c r="F1" s="38"/>
    </row>
    <row r="2" spans="1:90">
      <c r="D2" s="38"/>
      <c r="E2" s="38"/>
      <c r="F2" s="38"/>
    </row>
    <row r="3" spans="1:90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  <c r="CJ3" s="1" t="s">
        <v>1455</v>
      </c>
      <c r="CK3" s="1" t="s">
        <v>1456</v>
      </c>
      <c r="CL3" s="1" t="s">
        <v>1457</v>
      </c>
    </row>
    <row r="4" spans="1:90">
      <c r="A4" t="s">
        <v>854</v>
      </c>
      <c r="B4">
        <v>1.645E-3</v>
      </c>
      <c r="C4">
        <v>1.7858E-7</v>
      </c>
      <c r="D4">
        <v>0</v>
      </c>
      <c r="E4">
        <v>1.7858E-7</v>
      </c>
      <c r="F4">
        <v>33</v>
      </c>
      <c r="G4">
        <v>0</v>
      </c>
      <c r="H4">
        <v>0</v>
      </c>
      <c r="I4">
        <v>33</v>
      </c>
      <c r="J4">
        <v>132</v>
      </c>
      <c r="K4">
        <v>0</v>
      </c>
      <c r="L4">
        <v>0</v>
      </c>
      <c r="M4">
        <v>132</v>
      </c>
      <c r="N4">
        <v>4356</v>
      </c>
      <c r="O4">
        <v>0</v>
      </c>
      <c r="P4">
        <v>0</v>
      </c>
      <c r="Q4">
        <v>1.7858E-7</v>
      </c>
      <c r="R4">
        <v>0</v>
      </c>
      <c r="S4">
        <v>0</v>
      </c>
      <c r="T4">
        <v>0</v>
      </c>
      <c r="U4">
        <v>0</v>
      </c>
      <c r="V4">
        <v>0</v>
      </c>
      <c r="W4" t="s">
        <v>855</v>
      </c>
      <c r="X4">
        <v>2.9870000000000002E-8</v>
      </c>
      <c r="Y4">
        <v>4.957E-8</v>
      </c>
      <c r="Z4">
        <v>1.2900999999999999E-7</v>
      </c>
      <c r="AA4">
        <v>0</v>
      </c>
      <c r="AB4">
        <v>0</v>
      </c>
      <c r="AC4" t="s">
        <v>500</v>
      </c>
      <c r="AD4">
        <v>0</v>
      </c>
      <c r="AE4">
        <v>0</v>
      </c>
      <c r="AF4">
        <v>0</v>
      </c>
      <c r="AG4" t="s">
        <v>92</v>
      </c>
      <c r="AH4">
        <v>0</v>
      </c>
      <c r="AI4">
        <v>0</v>
      </c>
      <c r="AJ4">
        <v>0</v>
      </c>
      <c r="AK4">
        <v>0</v>
      </c>
      <c r="AL4" t="s">
        <v>92</v>
      </c>
      <c r="AM4">
        <v>0</v>
      </c>
      <c r="AN4">
        <v>0</v>
      </c>
      <c r="AO4">
        <v>0</v>
      </c>
      <c r="AP4">
        <v>0</v>
      </c>
      <c r="AQ4" t="s">
        <v>92</v>
      </c>
      <c r="AR4">
        <v>0</v>
      </c>
      <c r="AS4">
        <v>0</v>
      </c>
      <c r="AT4">
        <v>0</v>
      </c>
      <c r="AU4">
        <v>0</v>
      </c>
      <c r="AV4" t="s">
        <v>92</v>
      </c>
      <c r="AW4">
        <v>0</v>
      </c>
      <c r="AX4">
        <v>0</v>
      </c>
      <c r="AY4">
        <v>0</v>
      </c>
      <c r="AZ4" t="s">
        <v>856</v>
      </c>
      <c r="BA4" t="s">
        <v>92</v>
      </c>
      <c r="BB4">
        <v>0</v>
      </c>
      <c r="BC4">
        <v>0</v>
      </c>
      <c r="BD4">
        <v>0</v>
      </c>
      <c r="BE4" t="s">
        <v>117</v>
      </c>
      <c r="BF4" t="s">
        <v>92</v>
      </c>
      <c r="BG4">
        <v>0</v>
      </c>
      <c r="BH4">
        <v>0</v>
      </c>
      <c r="BI4">
        <v>0</v>
      </c>
      <c r="BJ4" t="s">
        <v>857</v>
      </c>
      <c r="BK4" t="s">
        <v>92</v>
      </c>
      <c r="BL4" t="s">
        <v>99</v>
      </c>
      <c r="BM4">
        <v>0</v>
      </c>
      <c r="BN4">
        <v>0</v>
      </c>
      <c r="BO4" t="s">
        <v>96</v>
      </c>
      <c r="BP4" t="s">
        <v>92</v>
      </c>
      <c r="BQ4">
        <v>0</v>
      </c>
      <c r="BR4">
        <v>0</v>
      </c>
      <c r="BS4">
        <v>0</v>
      </c>
      <c r="BT4">
        <v>0</v>
      </c>
      <c r="BU4" t="s">
        <v>92</v>
      </c>
      <c r="BV4">
        <v>0</v>
      </c>
      <c r="BW4">
        <v>0</v>
      </c>
      <c r="BX4">
        <v>0</v>
      </c>
      <c r="BY4">
        <v>0</v>
      </c>
      <c r="BZ4" t="s">
        <v>92</v>
      </c>
      <c r="CA4">
        <v>0</v>
      </c>
      <c r="CB4">
        <v>0</v>
      </c>
      <c r="CC4">
        <v>0</v>
      </c>
      <c r="CD4">
        <v>0</v>
      </c>
      <c r="CE4" t="s">
        <v>92</v>
      </c>
      <c r="CF4">
        <v>0</v>
      </c>
      <c r="CG4">
        <v>0</v>
      </c>
      <c r="CH4">
        <v>0</v>
      </c>
      <c r="CI4">
        <v>0</v>
      </c>
      <c r="CJ4" t="s">
        <v>92</v>
      </c>
      <c r="CK4">
        <v>0</v>
      </c>
      <c r="CL4" t="s">
        <v>99</v>
      </c>
    </row>
    <row r="5" spans="1:90">
      <c r="A5" t="s">
        <v>858</v>
      </c>
      <c r="B5">
        <v>1.653E-3</v>
      </c>
      <c r="C5">
        <v>4.7442999999999999E-7</v>
      </c>
      <c r="D5">
        <v>0</v>
      </c>
      <c r="E5">
        <v>4.7442999999999999E-7</v>
      </c>
      <c r="F5">
        <v>66</v>
      </c>
      <c r="G5">
        <v>0</v>
      </c>
      <c r="H5">
        <v>0</v>
      </c>
      <c r="I5">
        <v>66</v>
      </c>
      <c r="J5">
        <v>330</v>
      </c>
      <c r="K5">
        <v>0</v>
      </c>
      <c r="L5">
        <v>0</v>
      </c>
      <c r="M5">
        <v>330</v>
      </c>
      <c r="N5">
        <v>21780</v>
      </c>
      <c r="O5">
        <v>0</v>
      </c>
      <c r="P5">
        <v>0</v>
      </c>
      <c r="Q5">
        <v>4.7442999999999999E-7</v>
      </c>
      <c r="R5">
        <v>0</v>
      </c>
      <c r="S5">
        <v>0</v>
      </c>
      <c r="T5">
        <v>0</v>
      </c>
      <c r="U5">
        <v>0</v>
      </c>
      <c r="V5">
        <v>0</v>
      </c>
      <c r="W5" t="s">
        <v>859</v>
      </c>
      <c r="X5">
        <v>7.9039999999999998E-8</v>
      </c>
      <c r="Y5">
        <v>1.3159999999999999E-7</v>
      </c>
      <c r="Z5">
        <v>3.4283000000000001E-7</v>
      </c>
      <c r="AA5">
        <v>0</v>
      </c>
      <c r="AB5">
        <v>0</v>
      </c>
      <c r="AC5" t="s">
        <v>500</v>
      </c>
      <c r="AD5">
        <v>0</v>
      </c>
      <c r="AE5">
        <v>0</v>
      </c>
      <c r="AF5">
        <v>0</v>
      </c>
      <c r="AG5" t="s">
        <v>92</v>
      </c>
      <c r="AH5">
        <v>0</v>
      </c>
      <c r="AI5">
        <v>0</v>
      </c>
      <c r="AJ5">
        <v>0</v>
      </c>
      <c r="AK5">
        <v>0</v>
      </c>
      <c r="AL5" t="s">
        <v>92</v>
      </c>
      <c r="AM5">
        <v>0</v>
      </c>
      <c r="AN5">
        <v>0</v>
      </c>
      <c r="AO5">
        <v>0</v>
      </c>
      <c r="AP5">
        <v>0</v>
      </c>
      <c r="AQ5" t="s">
        <v>92</v>
      </c>
      <c r="AR5">
        <v>0</v>
      </c>
      <c r="AS5">
        <v>0</v>
      </c>
      <c r="AT5">
        <v>0</v>
      </c>
      <c r="AU5">
        <v>0</v>
      </c>
      <c r="AV5" t="s">
        <v>92</v>
      </c>
      <c r="AW5">
        <v>0</v>
      </c>
      <c r="AX5">
        <v>0</v>
      </c>
      <c r="AY5" t="s">
        <v>860</v>
      </c>
      <c r="AZ5">
        <v>0</v>
      </c>
      <c r="BA5" t="s">
        <v>861</v>
      </c>
      <c r="BB5">
        <v>0</v>
      </c>
      <c r="BC5">
        <v>0</v>
      </c>
      <c r="BD5" t="s">
        <v>98</v>
      </c>
      <c r="BE5">
        <v>0</v>
      </c>
      <c r="BF5" t="s">
        <v>122</v>
      </c>
      <c r="BG5">
        <v>0</v>
      </c>
      <c r="BH5">
        <v>0</v>
      </c>
      <c r="BI5" t="s">
        <v>862</v>
      </c>
      <c r="BJ5">
        <v>0</v>
      </c>
      <c r="BK5" t="s">
        <v>863</v>
      </c>
      <c r="BL5" t="s">
        <v>99</v>
      </c>
      <c r="BM5">
        <v>0</v>
      </c>
      <c r="BN5" t="s">
        <v>101</v>
      </c>
      <c r="BO5">
        <v>0</v>
      </c>
      <c r="BP5" t="s">
        <v>120</v>
      </c>
      <c r="BQ5">
        <v>0</v>
      </c>
      <c r="BR5">
        <v>0</v>
      </c>
      <c r="BS5">
        <v>0</v>
      </c>
      <c r="BT5">
        <v>0</v>
      </c>
      <c r="BU5" t="s">
        <v>92</v>
      </c>
      <c r="BV5">
        <v>0</v>
      </c>
      <c r="BW5">
        <v>0</v>
      </c>
      <c r="BX5">
        <v>0</v>
      </c>
      <c r="BY5">
        <v>0</v>
      </c>
      <c r="BZ5" t="s">
        <v>92</v>
      </c>
      <c r="CA5">
        <v>0</v>
      </c>
      <c r="CB5">
        <v>0</v>
      </c>
      <c r="CC5">
        <v>0</v>
      </c>
      <c r="CD5">
        <v>0</v>
      </c>
      <c r="CE5" t="s">
        <v>92</v>
      </c>
      <c r="CF5">
        <v>0</v>
      </c>
      <c r="CG5">
        <v>0</v>
      </c>
      <c r="CH5">
        <v>0</v>
      </c>
      <c r="CI5">
        <v>0</v>
      </c>
      <c r="CJ5" t="s">
        <v>92</v>
      </c>
      <c r="CK5">
        <v>0</v>
      </c>
      <c r="CL5" t="s">
        <v>99</v>
      </c>
    </row>
    <row r="6" spans="1:90">
      <c r="A6" t="s">
        <v>864</v>
      </c>
      <c r="B6">
        <v>1.652E-3</v>
      </c>
      <c r="C6">
        <v>5.9019000000000002E-7</v>
      </c>
      <c r="D6">
        <v>0</v>
      </c>
      <c r="E6">
        <v>5.9019000000000002E-7</v>
      </c>
      <c r="F6">
        <v>66</v>
      </c>
      <c r="G6">
        <v>0</v>
      </c>
      <c r="H6">
        <v>0</v>
      </c>
      <c r="I6">
        <v>66</v>
      </c>
      <c r="J6">
        <v>396</v>
      </c>
      <c r="K6">
        <v>0</v>
      </c>
      <c r="L6">
        <v>0</v>
      </c>
      <c r="M6">
        <v>396</v>
      </c>
      <c r="N6">
        <v>26136</v>
      </c>
      <c r="O6">
        <v>0</v>
      </c>
      <c r="P6">
        <v>0</v>
      </c>
      <c r="Q6">
        <v>5.9019000000000002E-7</v>
      </c>
      <c r="R6">
        <v>0</v>
      </c>
      <c r="S6">
        <v>0</v>
      </c>
      <c r="T6">
        <v>0</v>
      </c>
      <c r="U6">
        <v>0</v>
      </c>
      <c r="V6">
        <v>0</v>
      </c>
      <c r="W6" t="s">
        <v>865</v>
      </c>
      <c r="X6">
        <v>9.8280000000000004E-8</v>
      </c>
      <c r="Y6">
        <v>1.6415E-7</v>
      </c>
      <c r="Z6">
        <v>4.2604000000000002E-7</v>
      </c>
      <c r="AA6">
        <v>0</v>
      </c>
      <c r="AB6">
        <v>0</v>
      </c>
      <c r="AC6" t="s">
        <v>500</v>
      </c>
      <c r="AD6">
        <v>0</v>
      </c>
      <c r="AE6">
        <v>0</v>
      </c>
      <c r="AF6">
        <v>0</v>
      </c>
      <c r="AG6" t="s">
        <v>92</v>
      </c>
      <c r="AH6">
        <v>0</v>
      </c>
      <c r="AI6">
        <v>0</v>
      </c>
      <c r="AJ6">
        <v>0</v>
      </c>
      <c r="AK6">
        <v>0</v>
      </c>
      <c r="AL6" t="s">
        <v>92</v>
      </c>
      <c r="AM6">
        <v>0</v>
      </c>
      <c r="AN6">
        <v>0</v>
      </c>
      <c r="AO6">
        <v>0</v>
      </c>
      <c r="AP6">
        <v>0</v>
      </c>
      <c r="AQ6" t="s">
        <v>92</v>
      </c>
      <c r="AR6">
        <v>0</v>
      </c>
      <c r="AS6">
        <v>0</v>
      </c>
      <c r="AT6">
        <v>0</v>
      </c>
      <c r="AU6">
        <v>0</v>
      </c>
      <c r="AV6" t="s">
        <v>92</v>
      </c>
      <c r="AW6">
        <v>0</v>
      </c>
      <c r="AX6">
        <v>0</v>
      </c>
      <c r="AY6">
        <v>0</v>
      </c>
      <c r="AZ6">
        <v>0</v>
      </c>
      <c r="BA6" t="s">
        <v>92</v>
      </c>
      <c r="BB6" t="s">
        <v>866</v>
      </c>
      <c r="BC6" t="s">
        <v>867</v>
      </c>
      <c r="BD6">
        <v>0</v>
      </c>
      <c r="BE6">
        <v>0</v>
      </c>
      <c r="BF6" t="s">
        <v>92</v>
      </c>
      <c r="BG6" t="s">
        <v>118</v>
      </c>
      <c r="BH6" t="s">
        <v>136</v>
      </c>
      <c r="BI6">
        <v>0</v>
      </c>
      <c r="BJ6">
        <v>0</v>
      </c>
      <c r="BK6" t="s">
        <v>92</v>
      </c>
      <c r="BL6" t="s">
        <v>99</v>
      </c>
      <c r="BM6" t="s">
        <v>868</v>
      </c>
      <c r="BN6">
        <v>0</v>
      </c>
      <c r="BO6">
        <v>0</v>
      </c>
      <c r="BP6" t="s">
        <v>92</v>
      </c>
      <c r="BQ6" t="s">
        <v>115</v>
      </c>
      <c r="BR6" t="s">
        <v>134</v>
      </c>
      <c r="BS6">
        <v>0</v>
      </c>
      <c r="BT6">
        <v>0</v>
      </c>
      <c r="BU6" t="s">
        <v>92</v>
      </c>
      <c r="BV6">
        <v>0</v>
      </c>
      <c r="BW6">
        <v>0</v>
      </c>
      <c r="BX6">
        <v>0</v>
      </c>
      <c r="BY6">
        <v>0</v>
      </c>
      <c r="BZ6" t="s">
        <v>92</v>
      </c>
      <c r="CA6">
        <v>0</v>
      </c>
      <c r="CB6">
        <v>0</v>
      </c>
      <c r="CC6">
        <v>0</v>
      </c>
      <c r="CD6">
        <v>0</v>
      </c>
      <c r="CE6" t="s">
        <v>92</v>
      </c>
      <c r="CF6">
        <v>0</v>
      </c>
      <c r="CG6">
        <v>0</v>
      </c>
      <c r="CH6">
        <v>0</v>
      </c>
      <c r="CI6">
        <v>0</v>
      </c>
      <c r="CJ6" t="s">
        <v>92</v>
      </c>
      <c r="CK6">
        <v>0</v>
      </c>
      <c r="CL6" t="s">
        <v>99</v>
      </c>
    </row>
    <row r="7" spans="1:90">
      <c r="A7" t="s">
        <v>869</v>
      </c>
      <c r="B7">
        <v>1.6620000000000001E-3</v>
      </c>
      <c r="C7">
        <v>7.6927000000000001E-7</v>
      </c>
      <c r="D7">
        <v>0</v>
      </c>
      <c r="E7">
        <v>7.6927000000000001E-7</v>
      </c>
      <c r="F7">
        <v>99</v>
      </c>
      <c r="G7">
        <v>0</v>
      </c>
      <c r="H7">
        <v>0</v>
      </c>
      <c r="I7">
        <v>99</v>
      </c>
      <c r="J7">
        <v>528</v>
      </c>
      <c r="K7">
        <v>0</v>
      </c>
      <c r="L7">
        <v>0</v>
      </c>
      <c r="M7">
        <v>528</v>
      </c>
      <c r="N7">
        <v>52272</v>
      </c>
      <c r="O7">
        <v>0</v>
      </c>
      <c r="P7">
        <v>0</v>
      </c>
      <c r="Q7">
        <v>7.6927000000000001E-7</v>
      </c>
      <c r="R7">
        <v>0</v>
      </c>
      <c r="S7">
        <v>0</v>
      </c>
      <c r="T7">
        <v>0</v>
      </c>
      <c r="U7">
        <v>0</v>
      </c>
      <c r="V7">
        <v>0</v>
      </c>
      <c r="W7" t="s">
        <v>870</v>
      </c>
      <c r="X7">
        <v>1.2802E-7</v>
      </c>
      <c r="Y7">
        <v>2.1393000000000001E-7</v>
      </c>
      <c r="Z7">
        <v>5.5534000000000005E-7</v>
      </c>
      <c r="AA7">
        <v>0</v>
      </c>
      <c r="AB7">
        <v>0</v>
      </c>
      <c r="AC7" t="s">
        <v>500</v>
      </c>
      <c r="AD7">
        <v>0</v>
      </c>
      <c r="AE7">
        <v>0</v>
      </c>
      <c r="AF7">
        <v>0</v>
      </c>
      <c r="AG7" t="s">
        <v>92</v>
      </c>
      <c r="AH7">
        <v>0</v>
      </c>
      <c r="AI7">
        <v>0</v>
      </c>
      <c r="AJ7">
        <v>0</v>
      </c>
      <c r="AK7">
        <v>0</v>
      </c>
      <c r="AL7" t="s">
        <v>92</v>
      </c>
      <c r="AM7">
        <v>0</v>
      </c>
      <c r="AN7">
        <v>0</v>
      </c>
      <c r="AO7">
        <v>0</v>
      </c>
      <c r="AP7">
        <v>0</v>
      </c>
      <c r="AQ7" t="s">
        <v>92</v>
      </c>
      <c r="AR7">
        <v>0</v>
      </c>
      <c r="AS7">
        <v>0</v>
      </c>
      <c r="AT7">
        <v>0</v>
      </c>
      <c r="AU7">
        <v>0</v>
      </c>
      <c r="AV7" t="s">
        <v>92</v>
      </c>
      <c r="AW7">
        <v>0</v>
      </c>
      <c r="AX7">
        <v>0</v>
      </c>
      <c r="AY7" t="s">
        <v>860</v>
      </c>
      <c r="AZ7">
        <v>0</v>
      </c>
      <c r="BA7" t="s">
        <v>92</v>
      </c>
      <c r="BB7" t="s">
        <v>866</v>
      </c>
      <c r="BC7" t="s">
        <v>867</v>
      </c>
      <c r="BD7" t="s">
        <v>98</v>
      </c>
      <c r="BE7">
        <v>0</v>
      </c>
      <c r="BF7" t="s">
        <v>92</v>
      </c>
      <c r="BG7" t="s">
        <v>118</v>
      </c>
      <c r="BH7" t="s">
        <v>136</v>
      </c>
      <c r="BI7" t="s">
        <v>862</v>
      </c>
      <c r="BJ7">
        <v>0</v>
      </c>
      <c r="BK7" t="s">
        <v>92</v>
      </c>
      <c r="BL7" t="s">
        <v>99</v>
      </c>
      <c r="BM7" t="s">
        <v>868</v>
      </c>
      <c r="BN7" t="s">
        <v>101</v>
      </c>
      <c r="BO7">
        <v>0</v>
      </c>
      <c r="BP7" t="s">
        <v>92</v>
      </c>
      <c r="BQ7" t="s">
        <v>115</v>
      </c>
      <c r="BR7" t="s">
        <v>134</v>
      </c>
      <c r="BS7">
        <v>0</v>
      </c>
      <c r="BT7">
        <v>0</v>
      </c>
      <c r="BU7" t="s">
        <v>92</v>
      </c>
      <c r="BV7">
        <v>0</v>
      </c>
      <c r="BW7">
        <v>0</v>
      </c>
      <c r="BX7">
        <v>0</v>
      </c>
      <c r="BY7">
        <v>0</v>
      </c>
      <c r="BZ7" t="s">
        <v>92</v>
      </c>
      <c r="CA7">
        <v>0</v>
      </c>
      <c r="CB7">
        <v>0</v>
      </c>
      <c r="CC7">
        <v>0</v>
      </c>
      <c r="CD7">
        <v>0</v>
      </c>
      <c r="CE7" t="s">
        <v>92</v>
      </c>
      <c r="CF7">
        <v>0</v>
      </c>
      <c r="CG7">
        <v>0</v>
      </c>
      <c r="CH7">
        <v>0</v>
      </c>
      <c r="CI7">
        <v>0</v>
      </c>
      <c r="CJ7" t="s">
        <v>92</v>
      </c>
      <c r="CK7">
        <v>0</v>
      </c>
      <c r="CL7" t="s">
        <v>99</v>
      </c>
    </row>
    <row r="8" spans="1:90">
      <c r="A8" t="s">
        <v>871</v>
      </c>
      <c r="B8">
        <v>1.67E-3</v>
      </c>
      <c r="C8">
        <v>9.4784999999999995E-7</v>
      </c>
      <c r="D8">
        <v>0</v>
      </c>
      <c r="E8">
        <v>9.4784999999999995E-7</v>
      </c>
      <c r="F8">
        <v>132</v>
      </c>
      <c r="G8">
        <v>0</v>
      </c>
      <c r="H8">
        <v>0</v>
      </c>
      <c r="I8">
        <v>132</v>
      </c>
      <c r="J8">
        <v>660</v>
      </c>
      <c r="K8">
        <v>0</v>
      </c>
      <c r="L8">
        <v>0</v>
      </c>
      <c r="M8">
        <v>660</v>
      </c>
      <c r="N8">
        <v>87120</v>
      </c>
      <c r="O8">
        <v>0</v>
      </c>
      <c r="P8">
        <v>0</v>
      </c>
      <c r="Q8">
        <v>9.4784999999999995E-7</v>
      </c>
      <c r="R8">
        <v>0</v>
      </c>
      <c r="S8">
        <v>0</v>
      </c>
      <c r="T8">
        <v>0</v>
      </c>
      <c r="U8">
        <v>0</v>
      </c>
      <c r="V8">
        <v>0</v>
      </c>
      <c r="W8" t="s">
        <v>872</v>
      </c>
      <c r="X8">
        <v>1.5788999999999999E-7</v>
      </c>
      <c r="Y8">
        <v>2.635E-7</v>
      </c>
      <c r="Z8">
        <v>6.8434999999999996E-7</v>
      </c>
      <c r="AA8">
        <v>0</v>
      </c>
      <c r="AB8">
        <v>0</v>
      </c>
      <c r="AC8" t="s">
        <v>500</v>
      </c>
      <c r="AD8">
        <v>0</v>
      </c>
      <c r="AE8">
        <v>0</v>
      </c>
      <c r="AF8">
        <v>0</v>
      </c>
      <c r="AG8" t="s">
        <v>92</v>
      </c>
      <c r="AH8">
        <v>0</v>
      </c>
      <c r="AI8">
        <v>0</v>
      </c>
      <c r="AJ8">
        <v>0</v>
      </c>
      <c r="AK8">
        <v>0</v>
      </c>
      <c r="AL8" t="s">
        <v>92</v>
      </c>
      <c r="AM8">
        <v>0</v>
      </c>
      <c r="AN8">
        <v>0</v>
      </c>
      <c r="AO8">
        <v>0</v>
      </c>
      <c r="AP8">
        <v>0</v>
      </c>
      <c r="AQ8" t="s">
        <v>92</v>
      </c>
      <c r="AR8">
        <v>0</v>
      </c>
      <c r="AS8">
        <v>0</v>
      </c>
      <c r="AT8">
        <v>0</v>
      </c>
      <c r="AU8">
        <v>0</v>
      </c>
      <c r="AV8" t="s">
        <v>92</v>
      </c>
      <c r="AW8">
        <v>0</v>
      </c>
      <c r="AX8">
        <v>0</v>
      </c>
      <c r="AY8" t="s">
        <v>860</v>
      </c>
      <c r="AZ8" t="s">
        <v>856</v>
      </c>
      <c r="BA8" t="s">
        <v>92</v>
      </c>
      <c r="BB8" t="s">
        <v>866</v>
      </c>
      <c r="BC8" t="s">
        <v>867</v>
      </c>
      <c r="BD8" t="s">
        <v>98</v>
      </c>
      <c r="BE8" t="s">
        <v>117</v>
      </c>
      <c r="BF8" t="s">
        <v>92</v>
      </c>
      <c r="BG8" t="s">
        <v>118</v>
      </c>
      <c r="BH8" t="s">
        <v>136</v>
      </c>
      <c r="BI8" t="s">
        <v>862</v>
      </c>
      <c r="BJ8" t="s">
        <v>857</v>
      </c>
      <c r="BK8" t="s">
        <v>92</v>
      </c>
      <c r="BL8" t="s">
        <v>99</v>
      </c>
      <c r="BM8" t="s">
        <v>868</v>
      </c>
      <c r="BN8" t="s">
        <v>101</v>
      </c>
      <c r="BO8" t="s">
        <v>96</v>
      </c>
      <c r="BP8" t="s">
        <v>92</v>
      </c>
      <c r="BQ8" t="s">
        <v>115</v>
      </c>
      <c r="BR8" t="s">
        <v>134</v>
      </c>
      <c r="BS8">
        <v>0</v>
      </c>
      <c r="BT8">
        <v>0</v>
      </c>
      <c r="BU8" t="s">
        <v>92</v>
      </c>
      <c r="BV8">
        <v>0</v>
      </c>
      <c r="BW8">
        <v>0</v>
      </c>
      <c r="BX8">
        <v>0</v>
      </c>
      <c r="BY8">
        <v>0</v>
      </c>
      <c r="BZ8" t="s">
        <v>92</v>
      </c>
      <c r="CA8">
        <v>0</v>
      </c>
      <c r="CB8">
        <v>0</v>
      </c>
      <c r="CC8">
        <v>0</v>
      </c>
      <c r="CD8">
        <v>0</v>
      </c>
      <c r="CE8" t="s">
        <v>92</v>
      </c>
      <c r="CF8">
        <v>0</v>
      </c>
      <c r="CG8">
        <v>0</v>
      </c>
      <c r="CH8">
        <v>0</v>
      </c>
      <c r="CI8">
        <v>0</v>
      </c>
      <c r="CJ8" t="s">
        <v>92</v>
      </c>
      <c r="CK8">
        <v>0</v>
      </c>
      <c r="CL8" t="s">
        <v>99</v>
      </c>
    </row>
    <row r="9" spans="1:90">
      <c r="A9" t="s">
        <v>873</v>
      </c>
      <c r="B9">
        <v>1.6770000000000001E-3</v>
      </c>
      <c r="C9">
        <v>1.2432E-6</v>
      </c>
      <c r="D9">
        <v>0</v>
      </c>
      <c r="E9">
        <v>1.2432E-6</v>
      </c>
      <c r="F9">
        <v>165</v>
      </c>
      <c r="G9">
        <v>0</v>
      </c>
      <c r="H9">
        <v>0</v>
      </c>
      <c r="I9">
        <v>165</v>
      </c>
      <c r="J9">
        <v>858</v>
      </c>
      <c r="K9">
        <v>0</v>
      </c>
      <c r="L9">
        <v>0</v>
      </c>
      <c r="M9">
        <v>858</v>
      </c>
      <c r="N9">
        <v>141570</v>
      </c>
      <c r="O9">
        <v>0</v>
      </c>
      <c r="P9">
        <v>0</v>
      </c>
      <c r="Q9">
        <v>1.2432E-6</v>
      </c>
      <c r="R9">
        <v>0</v>
      </c>
      <c r="S9">
        <v>0</v>
      </c>
      <c r="T9">
        <v>0</v>
      </c>
      <c r="U9">
        <v>0</v>
      </c>
      <c r="V9">
        <v>0</v>
      </c>
      <c r="W9" t="s">
        <v>874</v>
      </c>
      <c r="X9">
        <v>2.0718999999999999E-7</v>
      </c>
      <c r="Y9">
        <v>3.4532000000000002E-7</v>
      </c>
      <c r="Z9">
        <v>8.9787999999999999E-7</v>
      </c>
      <c r="AA9">
        <v>0</v>
      </c>
      <c r="AB9">
        <v>0</v>
      </c>
      <c r="AC9" t="s">
        <v>500</v>
      </c>
      <c r="AD9">
        <v>0</v>
      </c>
      <c r="AE9">
        <v>0</v>
      </c>
      <c r="AF9">
        <v>0</v>
      </c>
      <c r="AG9" t="s">
        <v>92</v>
      </c>
      <c r="AH9">
        <v>0</v>
      </c>
      <c r="AI9">
        <v>0</v>
      </c>
      <c r="AJ9">
        <v>0</v>
      </c>
      <c r="AK9">
        <v>0</v>
      </c>
      <c r="AL9" t="s">
        <v>92</v>
      </c>
      <c r="AM9">
        <v>0</v>
      </c>
      <c r="AN9">
        <v>0</v>
      </c>
      <c r="AO9">
        <v>0</v>
      </c>
      <c r="AP9">
        <v>0</v>
      </c>
      <c r="AQ9" t="s">
        <v>92</v>
      </c>
      <c r="AR9">
        <v>0</v>
      </c>
      <c r="AS9">
        <v>0</v>
      </c>
      <c r="AT9">
        <v>0</v>
      </c>
      <c r="AU9">
        <v>0</v>
      </c>
      <c r="AV9" t="s">
        <v>92</v>
      </c>
      <c r="AW9">
        <v>0</v>
      </c>
      <c r="AX9">
        <v>0</v>
      </c>
      <c r="AY9" t="s">
        <v>860</v>
      </c>
      <c r="AZ9" t="s">
        <v>856</v>
      </c>
      <c r="BA9" t="s">
        <v>861</v>
      </c>
      <c r="BB9" t="s">
        <v>866</v>
      </c>
      <c r="BC9" t="s">
        <v>867</v>
      </c>
      <c r="BD9" t="s">
        <v>98</v>
      </c>
      <c r="BE9" t="s">
        <v>117</v>
      </c>
      <c r="BF9" t="s">
        <v>122</v>
      </c>
      <c r="BG9" t="s">
        <v>118</v>
      </c>
      <c r="BH9" t="s">
        <v>136</v>
      </c>
      <c r="BI9" t="s">
        <v>862</v>
      </c>
      <c r="BJ9" t="s">
        <v>857</v>
      </c>
      <c r="BK9" t="s">
        <v>863</v>
      </c>
      <c r="BL9" t="s">
        <v>99</v>
      </c>
      <c r="BM9" t="s">
        <v>868</v>
      </c>
      <c r="BN9" t="s">
        <v>101</v>
      </c>
      <c r="BO9" t="s">
        <v>96</v>
      </c>
      <c r="BP9" t="s">
        <v>120</v>
      </c>
      <c r="BQ9" t="s">
        <v>115</v>
      </c>
      <c r="BR9" t="s">
        <v>134</v>
      </c>
      <c r="BS9">
        <v>0</v>
      </c>
      <c r="BT9">
        <v>0</v>
      </c>
      <c r="BU9" t="s">
        <v>92</v>
      </c>
      <c r="BV9">
        <v>0</v>
      </c>
      <c r="BW9">
        <v>0</v>
      </c>
      <c r="BX9">
        <v>0</v>
      </c>
      <c r="BY9">
        <v>0</v>
      </c>
      <c r="BZ9" t="s">
        <v>92</v>
      </c>
      <c r="CA9">
        <v>0</v>
      </c>
      <c r="CB9">
        <v>0</v>
      </c>
      <c r="CC9">
        <v>0</v>
      </c>
      <c r="CD9">
        <v>0</v>
      </c>
      <c r="CE9" t="s">
        <v>92</v>
      </c>
      <c r="CF9">
        <v>0</v>
      </c>
      <c r="CG9">
        <v>0</v>
      </c>
      <c r="CH9">
        <v>0</v>
      </c>
      <c r="CI9">
        <v>0</v>
      </c>
      <c r="CJ9" t="s">
        <v>92</v>
      </c>
      <c r="CK9">
        <v>0</v>
      </c>
      <c r="CL9" t="s">
        <v>99</v>
      </c>
    </row>
    <row r="10" spans="1:90">
      <c r="N10" s="9"/>
    </row>
    <row r="11" spans="1:90">
      <c r="O11" s="4"/>
    </row>
    <row r="12" spans="1:90">
      <c r="BZ12">
        <f>SUM(BZ7:CD7)</f>
        <v>0</v>
      </c>
    </row>
    <row r="13" spans="1:90">
      <c r="AV13">
        <f>SUM(AV7:BO7)</f>
        <v>0</v>
      </c>
      <c r="BP13">
        <f>SUM(BP7:BT7)</f>
        <v>0</v>
      </c>
    </row>
    <row r="57" spans="1:15">
      <c r="A57" t="s">
        <v>244</v>
      </c>
      <c r="C57" s="7">
        <v>1.57E-3</v>
      </c>
      <c r="D57" s="7">
        <v>9.9699999999999998E-5</v>
      </c>
      <c r="E57" s="7">
        <v>2.88E-6</v>
      </c>
      <c r="F57" s="7">
        <f t="shared" ref="F57:F74" si="0">SUM(C57:E57)</f>
        <v>1.6725800000000001E-3</v>
      </c>
      <c r="G57" s="7">
        <v>1.6800000000000001E-3</v>
      </c>
      <c r="I57" t="s">
        <v>244</v>
      </c>
      <c r="K57" s="7">
        <v>1.56E-3</v>
      </c>
      <c r="L57" s="7">
        <v>7.9200000000000001E-5</v>
      </c>
      <c r="M57" s="7">
        <v>2.83E-6</v>
      </c>
      <c r="N57" s="7">
        <f t="shared" ref="N57:N74" si="1">SUM(K57:M57)</f>
        <v>1.6420300000000001E-3</v>
      </c>
      <c r="O57" s="7">
        <v>1.64E-3</v>
      </c>
    </row>
    <row r="58" spans="1:15">
      <c r="A58" s="7" t="s">
        <v>245</v>
      </c>
      <c r="B58" s="7" t="s">
        <v>246</v>
      </c>
      <c r="C58" s="7">
        <v>1.06E-3</v>
      </c>
      <c r="D58" s="7">
        <v>3.6999999999999998E-5</v>
      </c>
      <c r="E58" s="7">
        <v>1.8700000000000001E-6</v>
      </c>
      <c r="F58" s="7">
        <f t="shared" si="0"/>
        <v>1.0988699999999998E-3</v>
      </c>
      <c r="G58" s="7">
        <v>1.1000000000000001E-3</v>
      </c>
      <c r="I58" s="7" t="s">
        <v>245</v>
      </c>
      <c r="J58" s="7" t="s">
        <v>246</v>
      </c>
      <c r="K58" s="7">
        <v>1.06E-3</v>
      </c>
      <c r="L58" s="7">
        <v>3.1999999999999999E-5</v>
      </c>
      <c r="M58" s="7">
        <v>1.86E-6</v>
      </c>
      <c r="N58" s="7">
        <f t="shared" si="1"/>
        <v>1.0938599999999999E-3</v>
      </c>
      <c r="O58" s="7">
        <v>1.09E-3</v>
      </c>
    </row>
    <row r="59" spans="1:15">
      <c r="A59" s="7" t="s">
        <v>247</v>
      </c>
      <c r="B59" t="s">
        <v>248</v>
      </c>
      <c r="C59" s="7">
        <v>8.5599999999999999E-4</v>
      </c>
      <c r="D59" s="7">
        <v>1.56E-5</v>
      </c>
      <c r="E59" s="7">
        <v>1.44E-6</v>
      </c>
      <c r="F59" s="7">
        <f t="shared" si="0"/>
        <v>8.7303999999999995E-4</v>
      </c>
      <c r="G59" s="7">
        <v>8.7299999999999997E-4</v>
      </c>
      <c r="I59" s="7" t="s">
        <v>247</v>
      </c>
      <c r="J59" t="s">
        <v>248</v>
      </c>
      <c r="K59" s="7">
        <v>8.5599999999999999E-4</v>
      </c>
      <c r="L59" s="7">
        <v>1.47E-5</v>
      </c>
      <c r="M59" s="7">
        <v>1.44E-6</v>
      </c>
      <c r="N59" s="7">
        <f t="shared" si="1"/>
        <v>8.7213999999999998E-4</v>
      </c>
      <c r="O59" s="7">
        <v>8.7200000000000005E-4</v>
      </c>
    </row>
    <row r="60" spans="1:15">
      <c r="A60" s="7" t="s">
        <v>249</v>
      </c>
      <c r="B60" s="7" t="s">
        <v>250</v>
      </c>
      <c r="C60" s="7">
        <v>6.0800000000000001E-5</v>
      </c>
      <c r="D60" s="7">
        <v>3.9600000000000002E-6</v>
      </c>
      <c r="E60" s="7">
        <v>9.8799999999999998E-8</v>
      </c>
      <c r="F60" s="7">
        <f t="shared" si="0"/>
        <v>6.4858799999999996E-5</v>
      </c>
      <c r="G60" s="7">
        <v>6.4900000000000005E-5</v>
      </c>
      <c r="I60" s="7" t="s">
        <v>249</v>
      </c>
      <c r="J60" s="7" t="s">
        <v>250</v>
      </c>
      <c r="K60" s="7">
        <v>5.9899999999999999E-5</v>
      </c>
      <c r="L60" s="7">
        <v>2.21E-6</v>
      </c>
      <c r="M60" s="7">
        <v>9.7100000000000003E-8</v>
      </c>
      <c r="N60" s="7">
        <f t="shared" si="1"/>
        <v>6.2207100000000003E-5</v>
      </c>
      <c r="O60" s="7">
        <v>6.2199999999999994E-5</v>
      </c>
    </row>
    <row r="61" spans="1:15">
      <c r="A61" s="7" t="s">
        <v>251</v>
      </c>
      <c r="B61" s="7" t="s">
        <v>252</v>
      </c>
      <c r="C61" s="7">
        <v>3.65E-5</v>
      </c>
      <c r="D61" s="7">
        <v>1.5099999999999999E-7</v>
      </c>
      <c r="E61" s="7">
        <v>5.39E-8</v>
      </c>
      <c r="F61" s="7">
        <f t="shared" si="0"/>
        <v>3.6704900000000002E-5</v>
      </c>
      <c r="G61" s="7">
        <v>3.6699999999999998E-5</v>
      </c>
      <c r="I61" s="7" t="s">
        <v>251</v>
      </c>
      <c r="J61" s="7" t="s">
        <v>252</v>
      </c>
      <c r="K61" s="7">
        <v>3.6399999999999997E-5</v>
      </c>
      <c r="L61" s="7">
        <v>1.11E-7</v>
      </c>
      <c r="M61" s="7">
        <v>5.3599999999999997E-8</v>
      </c>
      <c r="N61" s="7">
        <f t="shared" si="1"/>
        <v>3.6564599999999999E-5</v>
      </c>
      <c r="O61" s="7">
        <v>3.6600000000000002E-5</v>
      </c>
    </row>
    <row r="62" spans="1:15">
      <c r="A62" s="7" t="s">
        <v>253</v>
      </c>
      <c r="B62" s="7" t="s">
        <v>254</v>
      </c>
      <c r="C62" s="7">
        <v>6.2100000000000005E-5</v>
      </c>
      <c r="D62" s="7">
        <v>3.9700000000000002E-7</v>
      </c>
      <c r="E62" s="7">
        <v>9.3699999999999999E-8</v>
      </c>
      <c r="F62" s="7">
        <f t="shared" si="0"/>
        <v>6.2590700000000004E-5</v>
      </c>
      <c r="G62" s="7">
        <v>6.2600000000000004E-5</v>
      </c>
      <c r="I62" s="7" t="s">
        <v>253</v>
      </c>
      <c r="J62" s="7" t="s">
        <v>254</v>
      </c>
      <c r="K62" s="7">
        <v>6.2000000000000003E-5</v>
      </c>
      <c r="L62" s="7">
        <v>3.3200000000000001E-7</v>
      </c>
      <c r="M62" s="7">
        <v>9.2900000000000005E-8</v>
      </c>
      <c r="N62" s="7">
        <f t="shared" si="1"/>
        <v>6.2424899999999992E-5</v>
      </c>
      <c r="O62" s="7">
        <v>6.2500000000000001E-5</v>
      </c>
    </row>
    <row r="63" spans="1:15">
      <c r="A63" s="7" t="s">
        <v>255</v>
      </c>
      <c r="B63" t="s">
        <v>256</v>
      </c>
      <c r="C63" s="7">
        <v>4.0200000000000001E-5</v>
      </c>
      <c r="D63" s="7">
        <v>3.2899999999999998E-6</v>
      </c>
      <c r="E63" s="7">
        <v>6.7399999999999995E-8</v>
      </c>
      <c r="F63" s="7">
        <f t="shared" si="0"/>
        <v>4.3557399999999997E-5</v>
      </c>
      <c r="G63" s="7">
        <v>4.35E-5</v>
      </c>
      <c r="I63" s="7" t="s">
        <v>255</v>
      </c>
      <c r="J63" s="7" t="s">
        <v>256</v>
      </c>
      <c r="K63" s="7">
        <v>3.93E-5</v>
      </c>
      <c r="L63" s="7">
        <v>2.43E-6</v>
      </c>
      <c r="M63" s="7">
        <v>6.4799999999999998E-8</v>
      </c>
      <c r="N63" s="7">
        <f t="shared" si="1"/>
        <v>4.1794800000000002E-5</v>
      </c>
      <c r="O63" s="7">
        <v>4.18E-5</v>
      </c>
    </row>
    <row r="64" spans="1:15">
      <c r="A64" s="7" t="s">
        <v>257</v>
      </c>
      <c r="B64" s="7" t="s">
        <v>258</v>
      </c>
      <c r="C64" s="7">
        <v>1.73E-4</v>
      </c>
      <c r="D64" s="7">
        <v>1.84E-5</v>
      </c>
      <c r="E64" s="7">
        <v>3.9999999999999998E-7</v>
      </c>
      <c r="F64" s="7">
        <f t="shared" si="0"/>
        <v>1.918E-4</v>
      </c>
      <c r="G64" s="7">
        <v>1.92E-4</v>
      </c>
      <c r="I64" s="7" t="s">
        <v>257</v>
      </c>
      <c r="J64" s="7" t="s">
        <v>258</v>
      </c>
      <c r="K64" s="7">
        <v>1.73E-4</v>
      </c>
      <c r="L64" s="7">
        <v>1.7099999999999999E-5</v>
      </c>
      <c r="M64" s="7">
        <v>3.9499999999999998E-7</v>
      </c>
      <c r="N64" s="7">
        <f t="shared" si="1"/>
        <v>1.9049500000000003E-4</v>
      </c>
      <c r="O64" s="7">
        <v>1.9000000000000001E-4</v>
      </c>
    </row>
    <row r="65" spans="1:15">
      <c r="A65" s="7" t="s">
        <v>259</v>
      </c>
      <c r="B65" t="s">
        <v>260</v>
      </c>
      <c r="C65" s="7">
        <v>4.7400000000000001E-8</v>
      </c>
      <c r="D65" s="7">
        <v>1.04E-7</v>
      </c>
      <c r="E65" s="7">
        <v>4.1499999999999999E-9</v>
      </c>
      <c r="F65" s="7">
        <f t="shared" si="0"/>
        <v>1.5554999999999999E-7</v>
      </c>
      <c r="G65" s="7">
        <v>1.55E-7</v>
      </c>
      <c r="I65" s="7" t="s">
        <v>259</v>
      </c>
      <c r="J65" t="s">
        <v>260</v>
      </c>
      <c r="K65" s="7">
        <v>4.7400000000000001E-8</v>
      </c>
      <c r="L65" s="7">
        <v>1.04E-7</v>
      </c>
      <c r="M65" s="7">
        <v>4.1499999999999999E-9</v>
      </c>
      <c r="N65" s="7">
        <f t="shared" si="1"/>
        <v>1.5554999999999999E-7</v>
      </c>
      <c r="O65" s="7">
        <v>1.55E-7</v>
      </c>
    </row>
    <row r="66" spans="1:15">
      <c r="A66" s="7" t="s">
        <v>261</v>
      </c>
      <c r="B66" t="s">
        <v>262</v>
      </c>
      <c r="C66" s="7">
        <v>1.3500000000000001E-9</v>
      </c>
      <c r="D66">
        <v>0</v>
      </c>
      <c r="E66" s="7">
        <v>1.8299999999999999E-10</v>
      </c>
      <c r="F66" s="7">
        <f t="shared" si="0"/>
        <v>1.533E-9</v>
      </c>
      <c r="G66" s="7">
        <v>1.5300000000000001E-9</v>
      </c>
      <c r="I66" s="7" t="s">
        <v>261</v>
      </c>
      <c r="J66" t="s">
        <v>262</v>
      </c>
      <c r="K66" s="7">
        <v>1.3500000000000001E-9</v>
      </c>
      <c r="L66">
        <v>0</v>
      </c>
      <c r="M66" s="7">
        <v>1.8299999999999999E-10</v>
      </c>
      <c r="N66" s="7">
        <f t="shared" si="1"/>
        <v>1.533E-9</v>
      </c>
      <c r="O66" s="7">
        <v>1.5300000000000001E-9</v>
      </c>
    </row>
    <row r="67" spans="1:15">
      <c r="A67" s="7" t="s">
        <v>263</v>
      </c>
      <c r="B67" t="s">
        <v>264</v>
      </c>
      <c r="C67" s="7">
        <v>2.1199999999999999E-7</v>
      </c>
      <c r="D67" s="7">
        <v>1.1200000000000001E-6</v>
      </c>
      <c r="E67" s="7">
        <v>1.0800000000000001E-8</v>
      </c>
      <c r="F67" s="7">
        <f t="shared" si="0"/>
        <v>1.3428000000000001E-6</v>
      </c>
      <c r="G67" s="7">
        <v>1.3400000000000001E-6</v>
      </c>
      <c r="I67" s="7" t="s">
        <v>263</v>
      </c>
      <c r="J67" t="s">
        <v>264</v>
      </c>
      <c r="K67" s="7">
        <v>2.1199999999999999E-7</v>
      </c>
      <c r="L67" s="7">
        <v>1.1200000000000001E-6</v>
      </c>
      <c r="M67" s="7">
        <v>1.0800000000000001E-8</v>
      </c>
      <c r="N67" s="7">
        <f t="shared" si="1"/>
        <v>1.3428000000000001E-6</v>
      </c>
      <c r="O67" s="7">
        <v>1.3400000000000001E-6</v>
      </c>
    </row>
    <row r="68" spans="1:15">
      <c r="A68" s="7" t="s">
        <v>265</v>
      </c>
      <c r="B68" t="s">
        <v>266</v>
      </c>
      <c r="C68" s="7">
        <v>2.23E-7</v>
      </c>
      <c r="D68" s="7">
        <v>8.6400000000000001E-7</v>
      </c>
      <c r="E68" s="7">
        <v>1.35E-8</v>
      </c>
      <c r="F68" s="7">
        <f t="shared" si="0"/>
        <v>1.1004999999999999E-6</v>
      </c>
      <c r="G68" s="7">
        <v>1.1000000000000001E-6</v>
      </c>
      <c r="I68" s="7" t="s">
        <v>265</v>
      </c>
      <c r="J68" t="s">
        <v>266</v>
      </c>
      <c r="K68" s="7">
        <v>2.23E-7</v>
      </c>
      <c r="L68" s="7">
        <v>8.6400000000000001E-7</v>
      </c>
      <c r="M68" s="7">
        <v>1.35E-8</v>
      </c>
      <c r="N68" s="7">
        <f t="shared" si="1"/>
        <v>1.1004999999999999E-6</v>
      </c>
      <c r="O68" s="7">
        <v>1.1000000000000001E-6</v>
      </c>
    </row>
    <row r="69" spans="1:15">
      <c r="A69" s="7" t="s">
        <v>267</v>
      </c>
      <c r="B69" t="s">
        <v>268</v>
      </c>
      <c r="C69" s="7">
        <v>2.8699999999999998E-9</v>
      </c>
      <c r="D69">
        <v>0</v>
      </c>
      <c r="E69" s="7">
        <v>5.1099999999999999E-10</v>
      </c>
      <c r="F69" s="7">
        <f t="shared" si="0"/>
        <v>3.3809999999999998E-9</v>
      </c>
      <c r="G69" s="7">
        <v>3.3799999999999999E-9</v>
      </c>
      <c r="I69" s="7" t="s">
        <v>267</v>
      </c>
      <c r="J69" t="s">
        <v>268</v>
      </c>
      <c r="K69" s="7">
        <v>2.8699999999999998E-9</v>
      </c>
      <c r="L69">
        <v>0</v>
      </c>
      <c r="M69" s="7">
        <v>5.1099999999999999E-10</v>
      </c>
      <c r="N69" s="7">
        <f t="shared" si="1"/>
        <v>3.3809999999999998E-9</v>
      </c>
      <c r="O69" s="7">
        <v>3.3799999999999999E-9</v>
      </c>
    </row>
    <row r="70" spans="1:15">
      <c r="A70" s="7" t="s">
        <v>269</v>
      </c>
      <c r="B70" t="s">
        <v>270</v>
      </c>
      <c r="C70" s="7">
        <v>3.8399999999999998E-12</v>
      </c>
      <c r="D70">
        <v>0</v>
      </c>
      <c r="E70" s="7">
        <v>3E-11</v>
      </c>
      <c r="F70" s="7">
        <f t="shared" si="0"/>
        <v>3.3839999999999996E-11</v>
      </c>
      <c r="G70" s="7">
        <v>3.3800000000000002E-11</v>
      </c>
      <c r="I70" s="7" t="s">
        <v>269</v>
      </c>
      <c r="J70" t="s">
        <v>270</v>
      </c>
      <c r="K70" s="7">
        <v>3.8399999999999998E-12</v>
      </c>
      <c r="L70">
        <v>0</v>
      </c>
      <c r="M70" s="7">
        <v>3E-11</v>
      </c>
      <c r="N70" s="7">
        <f t="shared" si="1"/>
        <v>3.3839999999999996E-11</v>
      </c>
      <c r="O70" s="7">
        <v>3.3800000000000002E-11</v>
      </c>
    </row>
    <row r="71" spans="1:15">
      <c r="A71" t="s">
        <v>271</v>
      </c>
      <c r="B71" t="s">
        <v>272</v>
      </c>
      <c r="C71" s="7">
        <v>1.37E-8</v>
      </c>
      <c r="D71" s="7">
        <v>6.6300000000000005E-8</v>
      </c>
      <c r="E71" s="7">
        <v>1.0500000000000001E-9</v>
      </c>
      <c r="F71" s="7">
        <f t="shared" si="0"/>
        <v>8.1050000000000001E-8</v>
      </c>
      <c r="G71" s="7">
        <v>8.0999999999999997E-8</v>
      </c>
      <c r="I71" t="s">
        <v>271</v>
      </c>
      <c r="J71" t="s">
        <v>272</v>
      </c>
      <c r="K71" s="7">
        <v>1.37E-8</v>
      </c>
      <c r="L71" s="7">
        <v>6.6300000000000005E-8</v>
      </c>
      <c r="M71" s="7">
        <v>1.0500000000000001E-9</v>
      </c>
      <c r="N71" s="7">
        <f t="shared" si="1"/>
        <v>8.1050000000000001E-8</v>
      </c>
      <c r="O71" s="7">
        <v>8.0999999999999997E-8</v>
      </c>
    </row>
    <row r="72" spans="1:15">
      <c r="A72" t="s">
        <v>273</v>
      </c>
      <c r="B72" t="s">
        <v>274</v>
      </c>
      <c r="C72" s="7">
        <v>3.3500000000000001E-6</v>
      </c>
      <c r="D72" s="7">
        <v>5.4E-6</v>
      </c>
      <c r="E72" s="7">
        <v>2.66E-8</v>
      </c>
      <c r="F72" s="7">
        <f t="shared" si="0"/>
        <v>8.7766E-6</v>
      </c>
      <c r="G72" s="7">
        <v>8.7800000000000006E-6</v>
      </c>
      <c r="I72" t="s">
        <v>273</v>
      </c>
      <c r="J72" t="s">
        <v>274</v>
      </c>
      <c r="K72" s="7">
        <v>3.3500000000000001E-6</v>
      </c>
      <c r="L72" s="7">
        <v>5.4E-6</v>
      </c>
      <c r="M72" s="7">
        <v>2.66E-8</v>
      </c>
      <c r="N72" s="7">
        <f t="shared" si="1"/>
        <v>8.7766E-6</v>
      </c>
      <c r="O72" s="7">
        <v>8.7800000000000006E-6</v>
      </c>
    </row>
    <row r="73" spans="1:15">
      <c r="A73" t="s">
        <v>275</v>
      </c>
      <c r="B73" t="s">
        <v>276</v>
      </c>
      <c r="C73" s="7">
        <v>1.1400000000000001E-4</v>
      </c>
      <c r="D73" s="7">
        <v>9.3700000000000001E-6</v>
      </c>
      <c r="E73" s="7">
        <v>1.7499999999999999E-7</v>
      </c>
      <c r="F73" s="7">
        <f t="shared" si="0"/>
        <v>1.23545E-4</v>
      </c>
      <c r="G73" s="7">
        <v>1.2300000000000001E-4</v>
      </c>
      <c r="I73" t="s">
        <v>275</v>
      </c>
      <c r="J73" t="s">
        <v>276</v>
      </c>
      <c r="K73" s="7">
        <v>1.12E-4</v>
      </c>
      <c r="L73" s="7">
        <v>3.6600000000000001E-6</v>
      </c>
      <c r="M73" s="7">
        <v>1.6400000000000001E-7</v>
      </c>
      <c r="N73" s="7">
        <f t="shared" si="1"/>
        <v>1.1582399999999999E-4</v>
      </c>
      <c r="O73" s="7">
        <v>1.15E-4</v>
      </c>
    </row>
    <row r="74" spans="1:15">
      <c r="A74" t="s">
        <v>277</v>
      </c>
      <c r="B74" t="s">
        <v>278</v>
      </c>
      <c r="C74" s="7">
        <v>5.9299999999999998E-5</v>
      </c>
      <c r="D74" s="7">
        <v>3.69E-8</v>
      </c>
      <c r="E74" s="7">
        <v>8.4299999999999994E-8</v>
      </c>
      <c r="F74" s="7">
        <f t="shared" si="0"/>
        <v>5.94212E-5</v>
      </c>
      <c r="G74" s="7">
        <v>5.94E-5</v>
      </c>
      <c r="I74" t="s">
        <v>277</v>
      </c>
      <c r="J74" t="s">
        <v>278</v>
      </c>
      <c r="K74" s="7">
        <v>5.9299999999999998E-5</v>
      </c>
      <c r="L74" s="7">
        <v>3.69E-8</v>
      </c>
      <c r="M74" s="7">
        <v>8.4299999999999994E-8</v>
      </c>
      <c r="N74" s="7">
        <f t="shared" si="1"/>
        <v>5.94212E-5</v>
      </c>
      <c r="O74" s="7">
        <v>5.94E-5</v>
      </c>
    </row>
    <row r="78" spans="1:15" ht="15">
      <c r="E78" t="s">
        <v>244</v>
      </c>
      <c r="G78" s="8">
        <f>(SOURCE1!K57-SOURCE1!C57)/K$57*100</f>
        <v>-0.64102564102564275</v>
      </c>
      <c r="H78" s="8">
        <f>(SOURCE1!L57-SOURCE1!D57)/L$57*100</f>
        <v>-25.883838383838381</v>
      </c>
      <c r="I78" s="8">
        <f>(SOURCE1!M57-SOURCE1!E57)/M$57*100</f>
        <v>-1.7667844522968177</v>
      </c>
      <c r="J78" s="8">
        <f>(SOURCE1!N57-SOURCE1!F57)/N$57*100</f>
        <v>-1.8605019396722389</v>
      </c>
    </row>
    <row r="79" spans="1:15" ht="15">
      <c r="E79" s="7" t="s">
        <v>245</v>
      </c>
      <c r="F79" s="7" t="s">
        <v>246</v>
      </c>
      <c r="G79" s="8">
        <f>(SOURCE1!K58-SOURCE1!C58)/K$57*100</f>
        <v>0</v>
      </c>
      <c r="H79" s="8">
        <f>(SOURCE1!L58-SOURCE1!D58)/L$57*100</f>
        <v>-6.3131313131313123</v>
      </c>
      <c r="I79" s="8">
        <f>(SOURCE1!M58-SOURCE1!E58)/M$57*100</f>
        <v>-0.35335689045936808</v>
      </c>
      <c r="J79" s="8">
        <f>(SOURCE1!N58-SOURCE1!F58)/N$57*100</f>
        <v>-0.30511013806081216</v>
      </c>
    </row>
    <row r="80" spans="1:15" ht="15">
      <c r="E80" s="7" t="s">
        <v>247</v>
      </c>
      <c r="F80" t="s">
        <v>248</v>
      </c>
      <c r="G80" s="8">
        <f>(SOURCE1!K59-SOURCE1!C59)/K$57*100</f>
        <v>0</v>
      </c>
      <c r="H80" s="8">
        <f>(SOURCE1!L59-SOURCE1!D59)/L$57*100</f>
        <v>-1.1363636363636362</v>
      </c>
      <c r="I80" s="8">
        <f>(SOURCE1!M59-SOURCE1!E59)/M$57*100</f>
        <v>0</v>
      </c>
      <c r="J80" s="8">
        <f>(SOURCE1!N59-SOURCE1!F59)/N$57*100</f>
        <v>-5.4810204442060591E-2</v>
      </c>
    </row>
    <row r="81" spans="5:10" ht="15">
      <c r="E81" s="7" t="s">
        <v>249</v>
      </c>
      <c r="F81" s="7" t="s">
        <v>250</v>
      </c>
      <c r="G81" s="8">
        <f>(SOURCE1!K60-SOURCE1!C60)/K$57*100</f>
        <v>-5.7692307692307793E-2</v>
      </c>
      <c r="H81" s="8">
        <f>(SOURCE1!L60-SOURCE1!D60)/L$57*100</f>
        <v>-2.2095959595959598</v>
      </c>
      <c r="I81" s="8">
        <f>(SOURCE1!M60-SOURCE1!E60)/M$57*100</f>
        <v>-6.007067137809171E-2</v>
      </c>
      <c r="J81" s="8">
        <f>(SOURCE1!N60-SOURCE1!F60)/N$57*100</f>
        <v>-0.1614891323544633</v>
      </c>
    </row>
    <row r="82" spans="5:10" ht="15">
      <c r="E82" s="7" t="s">
        <v>251</v>
      </c>
      <c r="F82" s="7" t="s">
        <v>252</v>
      </c>
      <c r="G82" s="8">
        <f>(SOURCE1!K61-SOURCE1!C61)/K$57*100</f>
        <v>-6.4102564102565662E-3</v>
      </c>
      <c r="H82" s="8">
        <f>(SOURCE1!L61-SOURCE1!D61)/L$57*100</f>
        <v>-5.0505050505050497E-2</v>
      </c>
      <c r="I82" s="8">
        <f>(SOURCE1!M61-SOURCE1!E61)/M$57*100</f>
        <v>-1.0600706713781013E-2</v>
      </c>
      <c r="J82" s="8">
        <f>(SOURCE1!N61-SOURCE1!F61)/N$57*100</f>
        <v>-8.5443018702461397E-3</v>
      </c>
    </row>
    <row r="83" spans="5:10" ht="15">
      <c r="E83" s="7" t="s">
        <v>253</v>
      </c>
      <c r="F83" s="7" t="s">
        <v>254</v>
      </c>
      <c r="G83" s="8">
        <f>(SOURCE1!K62-SOURCE1!C62)/K$57*100</f>
        <v>-6.4102564102565662E-3</v>
      </c>
      <c r="H83" s="8">
        <f>(SOURCE1!L62-SOURCE1!D62)/L$57*100</f>
        <v>-8.2070707070707086E-2</v>
      </c>
      <c r="I83" s="8">
        <f>(SOURCE1!M62-SOURCE1!E62)/M$57*100</f>
        <v>-2.8268551236748901E-2</v>
      </c>
      <c r="J83" s="8">
        <f>(SOURCE1!N62-SOURCE1!F62)/N$57*100</f>
        <v>-1.0097257662771763E-2</v>
      </c>
    </row>
    <row r="84" spans="5:10" ht="15">
      <c r="E84" s="7" t="s">
        <v>255</v>
      </c>
      <c r="F84" s="7" t="s">
        <v>256</v>
      </c>
      <c r="G84" s="8">
        <f>(SOURCE1!K63-SOURCE1!C63)/K$57*100</f>
        <v>-5.7692307692307793E-2</v>
      </c>
      <c r="H84" s="8">
        <f>(SOURCE1!L63-SOURCE1!D63)/L$57*100</f>
        <v>-1.0858585858585856</v>
      </c>
      <c r="I84" s="8">
        <f>(SOURCE1!M63-SOURCE1!E63)/M$57*100</f>
        <v>-9.1872791519434518E-2</v>
      </c>
      <c r="J84" s="8">
        <f>(SOURCE1!N63-SOURCE1!F63)/N$57*100</f>
        <v>-0.10734274038842138</v>
      </c>
    </row>
    <row r="85" spans="5:10" ht="15">
      <c r="E85" s="7" t="s">
        <v>257</v>
      </c>
      <c r="F85" s="7" t="s">
        <v>258</v>
      </c>
      <c r="G85" s="8">
        <f>(SOURCE1!K64-SOURCE1!C64)/K$57*100</f>
        <v>0</v>
      </c>
      <c r="H85" s="8">
        <f>(SOURCE1!L64-SOURCE1!D64)/L$57*100</f>
        <v>-1.641414141414143</v>
      </c>
      <c r="I85" s="8">
        <f>(SOURCE1!M64-SOURCE1!E64)/M$57*100</f>
        <v>-0.17667844522968215</v>
      </c>
      <c r="J85" s="8">
        <f>(SOURCE1!N64-SOURCE1!F64)/N$57*100</f>
        <v>-7.947479644098919E-2</v>
      </c>
    </row>
    <row r="86" spans="5:10" ht="15">
      <c r="E86" s="7" t="s">
        <v>259</v>
      </c>
      <c r="F86" t="s">
        <v>260</v>
      </c>
      <c r="G86" s="8">
        <f>(SOURCE1!K65-SOURCE1!C65)/K$57*100</f>
        <v>0</v>
      </c>
      <c r="H86" s="8">
        <f>(SOURCE1!L65-SOURCE1!D65)/L$57*100</f>
        <v>0</v>
      </c>
      <c r="I86" s="8">
        <f>(SOURCE1!M65-SOURCE1!E65)/M$57*100</f>
        <v>0</v>
      </c>
      <c r="J86" s="8">
        <f>(SOURCE1!N65-SOURCE1!F65)/N$57*100</f>
        <v>0</v>
      </c>
    </row>
    <row r="87" spans="5:10" ht="15">
      <c r="E87" s="7" t="s">
        <v>261</v>
      </c>
      <c r="F87" t="s">
        <v>262</v>
      </c>
      <c r="G87" s="8">
        <f>(SOURCE1!K66-SOURCE1!C66)/K$57*100</f>
        <v>0</v>
      </c>
      <c r="H87" s="8">
        <f>(SOURCE1!L66-SOURCE1!D66)/L$57*100</f>
        <v>0</v>
      </c>
      <c r="I87" s="8">
        <f>(SOURCE1!M66-SOURCE1!E66)/M$57*100</f>
        <v>0</v>
      </c>
      <c r="J87" s="8">
        <f>(SOURCE1!N66-SOURCE1!F66)/N$57*100</f>
        <v>0</v>
      </c>
    </row>
    <row r="88" spans="5:10" ht="15">
      <c r="E88" s="7" t="s">
        <v>263</v>
      </c>
      <c r="F88" t="s">
        <v>264</v>
      </c>
      <c r="G88" s="8">
        <f>(SOURCE1!K67-SOURCE1!C67)/K$57*100</f>
        <v>0</v>
      </c>
      <c r="H88" s="8">
        <f>(SOURCE1!L67-SOURCE1!D67)/L$57*100</f>
        <v>0</v>
      </c>
      <c r="I88" s="8">
        <f>(SOURCE1!M67-SOURCE1!E67)/M$57*100</f>
        <v>0</v>
      </c>
      <c r="J88" s="8">
        <f>(SOURCE1!N67-SOURCE1!F67)/N$57*100</f>
        <v>0</v>
      </c>
    </row>
    <row r="89" spans="5:10" ht="15">
      <c r="E89" s="7" t="s">
        <v>265</v>
      </c>
      <c r="F89" t="s">
        <v>266</v>
      </c>
      <c r="G89" s="8">
        <f>(SOURCE1!K68-SOURCE1!C68)/K$57*100</f>
        <v>0</v>
      </c>
      <c r="H89" s="8">
        <f>(SOURCE1!L68-SOURCE1!D68)/L$57*100</f>
        <v>0</v>
      </c>
      <c r="I89" s="8">
        <f>(SOURCE1!M68-SOURCE1!E68)/M$57*100</f>
        <v>0</v>
      </c>
      <c r="J89" s="8">
        <f>(SOURCE1!N68-SOURCE1!F68)/N$57*100</f>
        <v>0</v>
      </c>
    </row>
    <row r="90" spans="5:10" ht="15">
      <c r="E90" s="7" t="s">
        <v>267</v>
      </c>
      <c r="F90" t="s">
        <v>268</v>
      </c>
      <c r="G90" s="8">
        <f>(SOURCE1!K69-SOURCE1!C69)/K$57*100</f>
        <v>0</v>
      </c>
      <c r="H90" s="8">
        <f>(SOURCE1!L69-SOURCE1!D69)/L$57*100</f>
        <v>0</v>
      </c>
      <c r="I90" s="8">
        <f>(SOURCE1!M69-SOURCE1!E69)/M$57*100</f>
        <v>0</v>
      </c>
      <c r="J90" s="8">
        <f>(SOURCE1!N69-SOURCE1!F69)/N$57*100</f>
        <v>0</v>
      </c>
    </row>
    <row r="91" spans="5:10" ht="15">
      <c r="E91" s="7" t="s">
        <v>269</v>
      </c>
      <c r="F91" t="s">
        <v>270</v>
      </c>
      <c r="G91" s="8">
        <f>(SOURCE1!K70-SOURCE1!C70)/K$57*100</f>
        <v>0</v>
      </c>
      <c r="H91" s="8">
        <f>(SOURCE1!L70-SOURCE1!D70)/L$57*100</f>
        <v>0</v>
      </c>
      <c r="I91" s="8">
        <f>(SOURCE1!M70-SOURCE1!E70)/M$57*100</f>
        <v>0</v>
      </c>
      <c r="J91" s="8">
        <f>(SOURCE1!N70-SOURCE1!F70)/N$57*100</f>
        <v>0</v>
      </c>
    </row>
    <row r="92" spans="5:10" ht="15">
      <c r="E92" t="s">
        <v>271</v>
      </c>
      <c r="F92" t="s">
        <v>272</v>
      </c>
      <c r="G92" s="8">
        <f>(SOURCE1!K71-SOURCE1!C71)/K$57*100</f>
        <v>0</v>
      </c>
      <c r="H92" s="8">
        <f>(SOURCE1!L71-SOURCE1!D71)/L$57*100</f>
        <v>0</v>
      </c>
      <c r="I92" s="8">
        <f>(SOURCE1!M71-SOURCE1!E71)/M$57*100</f>
        <v>0</v>
      </c>
      <c r="J92" s="8">
        <f>(SOURCE1!N71-SOURCE1!F71)/N$57*100</f>
        <v>0</v>
      </c>
    </row>
    <row r="93" spans="5:10" ht="15">
      <c r="E93" t="s">
        <v>273</v>
      </c>
      <c r="F93" t="s">
        <v>274</v>
      </c>
      <c r="G93" s="8">
        <f>(SOURCE1!K72-SOURCE1!C72)/K$57*100</f>
        <v>0</v>
      </c>
      <c r="H93" s="8">
        <f>(SOURCE1!L72-SOURCE1!D72)/L$57*100</f>
        <v>0</v>
      </c>
      <c r="I93" s="8">
        <f>(SOURCE1!M72-SOURCE1!E72)/M$57*100</f>
        <v>0</v>
      </c>
      <c r="J93" s="8">
        <f>(SOURCE1!N72-SOURCE1!F72)/N$57*100</f>
        <v>0</v>
      </c>
    </row>
    <row r="94" spans="5:10" ht="15">
      <c r="E94" t="s">
        <v>275</v>
      </c>
      <c r="F94" t="s">
        <v>276</v>
      </c>
      <c r="G94" s="8">
        <f>(SOURCE1!K73-SOURCE1!C73)/K$57*100</f>
        <v>-0.12820512820512872</v>
      </c>
      <c r="H94" s="8">
        <f>(SOURCE1!L73-SOURCE1!D73)/L$57*100</f>
        <v>-7.2095959595959584</v>
      </c>
      <c r="I94" s="8">
        <f>(SOURCE1!M73-SOURCE1!E73)/M$57*100</f>
        <v>-0.38869257950529962</v>
      </c>
      <c r="J94" s="8">
        <f>(SOURCE1!N73-SOURCE1!F73)/N$57*100</f>
        <v>-0.47021065388573913</v>
      </c>
    </row>
    <row r="95" spans="5:10" ht="15">
      <c r="E95" t="s">
        <v>277</v>
      </c>
      <c r="F95" t="s">
        <v>278</v>
      </c>
      <c r="G95" s="8">
        <f>(SOURCE1!K74-SOURCE1!C74)/K$57*100</f>
        <v>0</v>
      </c>
      <c r="H95" s="8">
        <f>(SOURCE1!L74-SOURCE1!D74)/L$57*100</f>
        <v>0</v>
      </c>
      <c r="I95" s="8">
        <f>(SOURCE1!M74-SOURCE1!E74)/M$57*100</f>
        <v>0</v>
      </c>
      <c r="J95" s="8">
        <f>(SOURCE1!N74-SOURCE1!F74)/N$57*100</f>
        <v>0</v>
      </c>
    </row>
  </sheetData>
  <mergeCells count="1">
    <mergeCell ref="D1:F2"/>
  </mergeCells>
  <conditionalFormatting sqref="G78:J95">
    <cfRule type="cellIs" dxfId="9" priority="2" stopIfTrue="1" operator="lessThan">
      <formula>0</formula>
    </cfRule>
  </conditionalFormatting>
  <conditionalFormatting sqref="G78:J95">
    <cfRule type="cellIs" dxfId="8" priority="1" stopIfTrue="1" operator="greaterThan">
      <formula>0</formula>
    </cfRule>
  </conditionalFormatting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3"/>
  <sheetViews>
    <sheetView topLeftCell="F1" workbookViewId="0">
      <selection activeCell="O25" sqref="O25"/>
    </sheetView>
  </sheetViews>
  <sheetFormatPr baseColWidth="10" defaultRowHeight="14.25"/>
  <cols>
    <col min="1" max="1" width="27.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875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876</v>
      </c>
      <c r="B4">
        <v>1.6559999999999999E-3</v>
      </c>
      <c r="C4">
        <v>1.7887000000000001E-7</v>
      </c>
      <c r="D4">
        <v>0</v>
      </c>
      <c r="E4">
        <v>1.7887000000000001E-7</v>
      </c>
      <c r="F4">
        <v>33</v>
      </c>
      <c r="G4">
        <v>0</v>
      </c>
      <c r="H4">
        <v>0</v>
      </c>
      <c r="I4">
        <v>33</v>
      </c>
      <c r="J4">
        <v>264</v>
      </c>
      <c r="K4">
        <f t="shared" ref="K4:K9" si="0">J4*F4</f>
        <v>8712</v>
      </c>
      <c r="L4">
        <v>0</v>
      </c>
      <c r="M4">
        <v>0</v>
      </c>
      <c r="N4">
        <v>0</v>
      </c>
      <c r="O4">
        <v>1.7887000000000001E-7</v>
      </c>
      <c r="P4">
        <v>0</v>
      </c>
      <c r="Q4">
        <v>0</v>
      </c>
      <c r="R4">
        <v>0</v>
      </c>
      <c r="S4">
        <v>0</v>
      </c>
      <c r="T4" t="s">
        <v>500</v>
      </c>
      <c r="U4">
        <v>0</v>
      </c>
      <c r="V4">
        <v>0</v>
      </c>
      <c r="W4">
        <v>0</v>
      </c>
      <c r="X4">
        <v>7.9650000000000002E-8</v>
      </c>
      <c r="Y4">
        <v>4.957E-8</v>
      </c>
      <c r="Z4" t="s">
        <v>90</v>
      </c>
      <c r="AA4">
        <v>1.4913000000000001E-7</v>
      </c>
      <c r="AB4">
        <v>0</v>
      </c>
      <c r="AC4">
        <v>0</v>
      </c>
      <c r="AD4" t="s">
        <v>92</v>
      </c>
      <c r="AE4">
        <v>0</v>
      </c>
      <c r="AF4">
        <v>0</v>
      </c>
      <c r="AG4">
        <v>0</v>
      </c>
      <c r="AH4">
        <v>0</v>
      </c>
      <c r="AI4" t="s">
        <v>92</v>
      </c>
      <c r="AJ4">
        <v>0</v>
      </c>
      <c r="AK4">
        <v>0</v>
      </c>
      <c r="AL4">
        <v>0</v>
      </c>
      <c r="AM4">
        <v>0</v>
      </c>
      <c r="AN4" t="s">
        <v>92</v>
      </c>
      <c r="AO4">
        <v>0</v>
      </c>
      <c r="AP4">
        <v>0</v>
      </c>
      <c r="AQ4">
        <v>0</v>
      </c>
      <c r="AR4">
        <v>0</v>
      </c>
      <c r="AS4" t="s">
        <v>92</v>
      </c>
      <c r="AT4">
        <v>0</v>
      </c>
      <c r="AU4">
        <v>0</v>
      </c>
      <c r="AV4">
        <v>0</v>
      </c>
      <c r="AW4">
        <v>0</v>
      </c>
      <c r="AX4" t="s">
        <v>92</v>
      </c>
      <c r="AY4">
        <v>0</v>
      </c>
      <c r="AZ4">
        <v>0</v>
      </c>
      <c r="BA4">
        <v>0</v>
      </c>
      <c r="BB4">
        <v>0</v>
      </c>
      <c r="BC4" t="s">
        <v>92</v>
      </c>
      <c r="BD4">
        <v>0</v>
      </c>
      <c r="BE4">
        <v>0</v>
      </c>
      <c r="BF4">
        <v>0</v>
      </c>
      <c r="BG4">
        <v>0</v>
      </c>
      <c r="BH4" t="s">
        <v>92</v>
      </c>
      <c r="BI4" t="s">
        <v>99</v>
      </c>
      <c r="BJ4">
        <v>0</v>
      </c>
      <c r="BK4">
        <v>0</v>
      </c>
      <c r="BL4">
        <v>0</v>
      </c>
      <c r="BM4" t="s">
        <v>92</v>
      </c>
      <c r="BN4">
        <v>0</v>
      </c>
      <c r="BO4">
        <v>0</v>
      </c>
      <c r="BP4">
        <v>0</v>
      </c>
      <c r="BQ4" t="s">
        <v>101</v>
      </c>
      <c r="BR4" t="s">
        <v>92</v>
      </c>
      <c r="BS4">
        <v>0</v>
      </c>
      <c r="BT4">
        <v>0</v>
      </c>
      <c r="BU4">
        <v>0</v>
      </c>
      <c r="BV4" t="s">
        <v>857</v>
      </c>
      <c r="BW4" t="s">
        <v>92</v>
      </c>
      <c r="BX4">
        <v>0</v>
      </c>
      <c r="BY4">
        <v>0</v>
      </c>
      <c r="BZ4">
        <v>0</v>
      </c>
      <c r="CA4" t="s">
        <v>98</v>
      </c>
      <c r="CB4" t="s">
        <v>92</v>
      </c>
      <c r="CC4">
        <v>0</v>
      </c>
      <c r="CD4">
        <v>0</v>
      </c>
      <c r="CE4">
        <v>0</v>
      </c>
      <c r="CF4" t="s">
        <v>860</v>
      </c>
      <c r="CG4" t="s">
        <v>92</v>
      </c>
      <c r="CH4">
        <v>0</v>
      </c>
      <c r="CI4" t="s">
        <v>99</v>
      </c>
    </row>
    <row r="5" spans="1:87">
      <c r="A5" t="s">
        <v>877</v>
      </c>
      <c r="B5">
        <v>1.6969999999999999E-3</v>
      </c>
      <c r="C5">
        <v>4.7413999999999998E-7</v>
      </c>
      <c r="D5">
        <v>0</v>
      </c>
      <c r="E5">
        <v>4.7413999999999998E-7</v>
      </c>
      <c r="F5">
        <v>66</v>
      </c>
      <c r="G5">
        <v>0</v>
      </c>
      <c r="H5">
        <v>0</v>
      </c>
      <c r="I5">
        <v>66</v>
      </c>
      <c r="J5">
        <v>660</v>
      </c>
      <c r="K5">
        <f t="shared" si="0"/>
        <v>43560</v>
      </c>
      <c r="L5">
        <v>0</v>
      </c>
      <c r="M5">
        <v>0</v>
      </c>
      <c r="N5">
        <v>0</v>
      </c>
      <c r="O5">
        <v>4.7413999999999998E-7</v>
      </c>
      <c r="P5">
        <v>0</v>
      </c>
      <c r="Q5">
        <v>0</v>
      </c>
      <c r="R5">
        <v>0</v>
      </c>
      <c r="S5">
        <v>0</v>
      </c>
      <c r="T5" t="s">
        <v>500</v>
      </c>
      <c r="U5">
        <v>0</v>
      </c>
      <c r="V5">
        <v>0</v>
      </c>
      <c r="W5">
        <v>0</v>
      </c>
      <c r="X5">
        <v>2.1080999999999999E-7</v>
      </c>
      <c r="Y5">
        <v>1.3159999999999999E-7</v>
      </c>
      <c r="Z5" t="s">
        <v>107</v>
      </c>
      <c r="AA5">
        <v>3.9497E-7</v>
      </c>
      <c r="AB5">
        <v>0</v>
      </c>
      <c r="AC5">
        <v>0</v>
      </c>
      <c r="AD5" t="s">
        <v>92</v>
      </c>
      <c r="AE5">
        <v>0</v>
      </c>
      <c r="AF5">
        <v>0</v>
      </c>
      <c r="AG5">
        <v>0</v>
      </c>
      <c r="AH5">
        <v>0</v>
      </c>
      <c r="AI5" t="s">
        <v>92</v>
      </c>
      <c r="AJ5">
        <v>0</v>
      </c>
      <c r="AK5">
        <v>0</v>
      </c>
      <c r="AL5">
        <v>0</v>
      </c>
      <c r="AM5">
        <v>0</v>
      </c>
      <c r="AN5" t="s">
        <v>92</v>
      </c>
      <c r="AO5">
        <v>0</v>
      </c>
      <c r="AP5">
        <v>0</v>
      </c>
      <c r="AQ5">
        <v>0</v>
      </c>
      <c r="AR5">
        <v>0</v>
      </c>
      <c r="AS5" t="s">
        <v>92</v>
      </c>
      <c r="AT5">
        <v>0</v>
      </c>
      <c r="AU5">
        <v>0</v>
      </c>
      <c r="AV5">
        <v>0</v>
      </c>
      <c r="AW5">
        <v>0</v>
      </c>
      <c r="AX5" t="s">
        <v>92</v>
      </c>
      <c r="AY5">
        <v>0</v>
      </c>
      <c r="AZ5">
        <v>0</v>
      </c>
      <c r="BA5">
        <v>0</v>
      </c>
      <c r="BB5">
        <v>0</v>
      </c>
      <c r="BC5" t="s">
        <v>92</v>
      </c>
      <c r="BD5">
        <v>0</v>
      </c>
      <c r="BE5">
        <v>0</v>
      </c>
      <c r="BF5">
        <v>0</v>
      </c>
      <c r="BG5">
        <v>0</v>
      </c>
      <c r="BH5" t="s">
        <v>92</v>
      </c>
      <c r="BI5" t="s">
        <v>99</v>
      </c>
      <c r="BJ5">
        <v>0</v>
      </c>
      <c r="BK5">
        <v>0</v>
      </c>
      <c r="BL5">
        <v>0</v>
      </c>
      <c r="BM5" t="s">
        <v>92</v>
      </c>
      <c r="BN5">
        <v>0</v>
      </c>
      <c r="BO5">
        <v>0</v>
      </c>
      <c r="BP5" t="s">
        <v>96</v>
      </c>
      <c r="BQ5">
        <v>0</v>
      </c>
      <c r="BR5" t="s">
        <v>120</v>
      </c>
      <c r="BS5">
        <v>0</v>
      </c>
      <c r="BT5">
        <v>0</v>
      </c>
      <c r="BU5" t="s">
        <v>862</v>
      </c>
      <c r="BV5">
        <v>0</v>
      </c>
      <c r="BW5" t="s">
        <v>863</v>
      </c>
      <c r="BX5">
        <v>0</v>
      </c>
      <c r="BY5">
        <v>0</v>
      </c>
      <c r="BZ5" t="s">
        <v>117</v>
      </c>
      <c r="CA5">
        <v>0</v>
      </c>
      <c r="CB5" t="s">
        <v>122</v>
      </c>
      <c r="CC5">
        <v>0</v>
      </c>
      <c r="CD5">
        <v>0</v>
      </c>
      <c r="CE5" t="s">
        <v>856</v>
      </c>
      <c r="CF5">
        <v>0</v>
      </c>
      <c r="CG5" t="s">
        <v>861</v>
      </c>
      <c r="CH5">
        <v>0</v>
      </c>
      <c r="CI5" t="s">
        <v>99</v>
      </c>
    </row>
    <row r="6" spans="1:87">
      <c r="A6" t="s">
        <v>878</v>
      </c>
      <c r="B6">
        <v>1.7030000000000001E-3</v>
      </c>
      <c r="C6">
        <v>5.9019000000000002E-7</v>
      </c>
      <c r="D6">
        <v>0</v>
      </c>
      <c r="E6">
        <v>5.9019000000000002E-7</v>
      </c>
      <c r="F6">
        <v>66</v>
      </c>
      <c r="G6">
        <v>0</v>
      </c>
      <c r="H6">
        <v>0</v>
      </c>
      <c r="I6">
        <v>66</v>
      </c>
      <c r="J6">
        <v>792</v>
      </c>
      <c r="K6">
        <f t="shared" si="0"/>
        <v>52272</v>
      </c>
      <c r="L6">
        <v>0</v>
      </c>
      <c r="M6">
        <v>0</v>
      </c>
      <c r="N6">
        <v>0</v>
      </c>
      <c r="O6">
        <v>5.9019000000000002E-7</v>
      </c>
      <c r="P6">
        <v>0</v>
      </c>
      <c r="Q6">
        <v>0</v>
      </c>
      <c r="R6">
        <v>0</v>
      </c>
      <c r="S6">
        <v>0</v>
      </c>
      <c r="T6" t="s">
        <v>500</v>
      </c>
      <c r="U6">
        <v>0</v>
      </c>
      <c r="V6">
        <v>0</v>
      </c>
      <c r="W6">
        <v>0</v>
      </c>
      <c r="X6">
        <v>2.621E-7</v>
      </c>
      <c r="Y6">
        <v>1.6415E-7</v>
      </c>
      <c r="Z6" t="s">
        <v>127</v>
      </c>
      <c r="AA6">
        <v>4.9190999999999996E-7</v>
      </c>
      <c r="AB6">
        <v>0</v>
      </c>
      <c r="AC6">
        <v>0</v>
      </c>
      <c r="AD6" t="s">
        <v>92</v>
      </c>
      <c r="AE6">
        <v>0</v>
      </c>
      <c r="AF6">
        <v>0</v>
      </c>
      <c r="AG6">
        <v>0</v>
      </c>
      <c r="AH6">
        <v>0</v>
      </c>
      <c r="AI6" t="s">
        <v>92</v>
      </c>
      <c r="AJ6">
        <v>0</v>
      </c>
      <c r="AK6">
        <v>0</v>
      </c>
      <c r="AL6">
        <v>0</v>
      </c>
      <c r="AM6">
        <v>0</v>
      </c>
      <c r="AN6" t="s">
        <v>92</v>
      </c>
      <c r="AO6">
        <v>0</v>
      </c>
      <c r="AP6">
        <v>0</v>
      </c>
      <c r="AQ6">
        <v>0</v>
      </c>
      <c r="AR6">
        <v>0</v>
      </c>
      <c r="AS6" t="s">
        <v>92</v>
      </c>
      <c r="AT6">
        <v>0</v>
      </c>
      <c r="AU6">
        <v>0</v>
      </c>
      <c r="AV6">
        <v>0</v>
      </c>
      <c r="AW6">
        <v>0</v>
      </c>
      <c r="AX6" t="s">
        <v>92</v>
      </c>
      <c r="AY6">
        <v>0</v>
      </c>
      <c r="AZ6">
        <v>0</v>
      </c>
      <c r="BA6">
        <v>0</v>
      </c>
      <c r="BB6">
        <v>0</v>
      </c>
      <c r="BC6" t="s">
        <v>92</v>
      </c>
      <c r="BD6">
        <v>0</v>
      </c>
      <c r="BE6">
        <v>0</v>
      </c>
      <c r="BF6">
        <v>0</v>
      </c>
      <c r="BG6">
        <v>0</v>
      </c>
      <c r="BH6" t="s">
        <v>92</v>
      </c>
      <c r="BI6" t="s">
        <v>99</v>
      </c>
      <c r="BJ6">
        <v>0</v>
      </c>
      <c r="BK6">
        <v>0</v>
      </c>
      <c r="BL6">
        <v>0</v>
      </c>
      <c r="BM6" t="s">
        <v>92</v>
      </c>
      <c r="BN6">
        <v>0</v>
      </c>
      <c r="BO6">
        <v>0</v>
      </c>
      <c r="BP6">
        <v>0</v>
      </c>
      <c r="BQ6">
        <v>0</v>
      </c>
      <c r="BR6" t="s">
        <v>92</v>
      </c>
      <c r="BS6" t="s">
        <v>115</v>
      </c>
      <c r="BT6" t="s">
        <v>134</v>
      </c>
      <c r="BU6">
        <v>0</v>
      </c>
      <c r="BV6">
        <v>0</v>
      </c>
      <c r="BW6" t="s">
        <v>92</v>
      </c>
      <c r="BX6" t="s">
        <v>879</v>
      </c>
      <c r="BY6" t="s">
        <v>868</v>
      </c>
      <c r="BZ6">
        <v>0</v>
      </c>
      <c r="CA6">
        <v>0</v>
      </c>
      <c r="CB6" t="s">
        <v>92</v>
      </c>
      <c r="CC6" t="s">
        <v>118</v>
      </c>
      <c r="CD6" t="s">
        <v>136</v>
      </c>
      <c r="CE6">
        <v>0</v>
      </c>
      <c r="CF6">
        <v>0</v>
      </c>
      <c r="CG6" t="s">
        <v>92</v>
      </c>
      <c r="CH6" t="s">
        <v>866</v>
      </c>
      <c r="CI6" t="s">
        <v>99</v>
      </c>
    </row>
    <row r="7" spans="1:87">
      <c r="A7" t="s">
        <v>880</v>
      </c>
      <c r="B7">
        <v>1.737E-3</v>
      </c>
      <c r="C7">
        <v>7.6898000000000005E-7</v>
      </c>
      <c r="D7">
        <v>0</v>
      </c>
      <c r="E7">
        <v>7.6898000000000005E-7</v>
      </c>
      <c r="F7">
        <v>99</v>
      </c>
      <c r="G7">
        <v>0</v>
      </c>
      <c r="H7">
        <v>0</v>
      </c>
      <c r="I7">
        <v>99</v>
      </c>
      <c r="J7">
        <v>1056</v>
      </c>
      <c r="K7">
        <f t="shared" si="0"/>
        <v>104544</v>
      </c>
      <c r="L7">
        <v>0</v>
      </c>
      <c r="M7">
        <v>0</v>
      </c>
      <c r="N7">
        <v>0</v>
      </c>
      <c r="O7">
        <v>7.6898000000000005E-7</v>
      </c>
      <c r="P7">
        <v>0</v>
      </c>
      <c r="Q7">
        <v>0</v>
      </c>
      <c r="R7">
        <v>0</v>
      </c>
      <c r="S7">
        <v>0</v>
      </c>
      <c r="T7" t="s">
        <v>500</v>
      </c>
      <c r="U7">
        <v>0</v>
      </c>
      <c r="V7">
        <v>0</v>
      </c>
      <c r="W7">
        <v>0</v>
      </c>
      <c r="X7">
        <v>3.4140999999999998E-7</v>
      </c>
      <c r="Y7">
        <v>2.1393000000000001E-7</v>
      </c>
      <c r="Z7" t="s">
        <v>141</v>
      </c>
      <c r="AA7">
        <v>6.4082999999999995E-7</v>
      </c>
      <c r="AB7">
        <v>0</v>
      </c>
      <c r="AC7">
        <v>0</v>
      </c>
      <c r="AD7" t="s">
        <v>92</v>
      </c>
      <c r="AE7">
        <v>0</v>
      </c>
      <c r="AF7">
        <v>0</v>
      </c>
      <c r="AG7">
        <v>0</v>
      </c>
      <c r="AH7">
        <v>0</v>
      </c>
      <c r="AI7" t="s">
        <v>92</v>
      </c>
      <c r="AJ7">
        <v>0</v>
      </c>
      <c r="AK7">
        <v>0</v>
      </c>
      <c r="AL7">
        <v>0</v>
      </c>
      <c r="AM7">
        <v>0</v>
      </c>
      <c r="AN7" t="s">
        <v>92</v>
      </c>
      <c r="AO7">
        <v>0</v>
      </c>
      <c r="AP7">
        <v>0</v>
      </c>
      <c r="AQ7">
        <v>0</v>
      </c>
      <c r="AR7">
        <v>0</v>
      </c>
      <c r="AS7" t="s">
        <v>92</v>
      </c>
      <c r="AT7">
        <v>0</v>
      </c>
      <c r="AU7">
        <v>0</v>
      </c>
      <c r="AV7">
        <v>0</v>
      </c>
      <c r="AW7">
        <v>0</v>
      </c>
      <c r="AX7" t="s">
        <v>92</v>
      </c>
      <c r="AY7">
        <v>0</v>
      </c>
      <c r="AZ7">
        <v>0</v>
      </c>
      <c r="BA7">
        <v>0</v>
      </c>
      <c r="BB7">
        <v>0</v>
      </c>
      <c r="BC7" t="s">
        <v>92</v>
      </c>
      <c r="BD7">
        <v>0</v>
      </c>
      <c r="BE7">
        <v>0</v>
      </c>
      <c r="BF7">
        <v>0</v>
      </c>
      <c r="BG7">
        <v>0</v>
      </c>
      <c r="BH7" t="s">
        <v>92</v>
      </c>
      <c r="BI7" t="s">
        <v>99</v>
      </c>
      <c r="BJ7">
        <v>0</v>
      </c>
      <c r="BK7">
        <v>0</v>
      </c>
      <c r="BL7">
        <v>0</v>
      </c>
      <c r="BM7" t="s">
        <v>92</v>
      </c>
      <c r="BN7">
        <v>0</v>
      </c>
      <c r="BO7">
        <v>0</v>
      </c>
      <c r="BP7" t="s">
        <v>96</v>
      </c>
      <c r="BQ7">
        <v>0</v>
      </c>
      <c r="BR7" t="s">
        <v>92</v>
      </c>
      <c r="BS7" t="s">
        <v>115</v>
      </c>
      <c r="BT7" t="s">
        <v>134</v>
      </c>
      <c r="BU7" t="s">
        <v>862</v>
      </c>
      <c r="BV7">
        <v>0</v>
      </c>
      <c r="BW7" t="s">
        <v>92</v>
      </c>
      <c r="BX7" t="s">
        <v>879</v>
      </c>
      <c r="BY7" t="s">
        <v>868</v>
      </c>
      <c r="BZ7" t="s">
        <v>117</v>
      </c>
      <c r="CA7">
        <v>0</v>
      </c>
      <c r="CB7" t="s">
        <v>92</v>
      </c>
      <c r="CC7" t="s">
        <v>118</v>
      </c>
      <c r="CD7" t="s">
        <v>136</v>
      </c>
      <c r="CE7" t="s">
        <v>856</v>
      </c>
      <c r="CF7">
        <v>0</v>
      </c>
      <c r="CG7" t="s">
        <v>92</v>
      </c>
      <c r="CH7" t="s">
        <v>866</v>
      </c>
      <c r="CI7" t="s">
        <v>99</v>
      </c>
    </row>
    <row r="8" spans="1:87">
      <c r="A8" t="s">
        <v>881</v>
      </c>
      <c r="B8">
        <v>1.7619999999999999E-3</v>
      </c>
      <c r="C8">
        <v>9.4784999999999995E-7</v>
      </c>
      <c r="D8">
        <v>0</v>
      </c>
      <c r="E8">
        <v>9.4784999999999995E-7</v>
      </c>
      <c r="F8">
        <v>132</v>
      </c>
      <c r="G8">
        <v>0</v>
      </c>
      <c r="H8">
        <v>0</v>
      </c>
      <c r="I8">
        <v>132</v>
      </c>
      <c r="J8">
        <v>1320</v>
      </c>
      <c r="K8">
        <f t="shared" si="0"/>
        <v>174240</v>
      </c>
      <c r="L8">
        <v>0</v>
      </c>
      <c r="M8">
        <v>0</v>
      </c>
      <c r="N8">
        <v>0</v>
      </c>
      <c r="O8">
        <v>9.4784999999999995E-7</v>
      </c>
      <c r="P8">
        <v>0</v>
      </c>
      <c r="Q8">
        <v>0</v>
      </c>
      <c r="R8">
        <v>0</v>
      </c>
      <c r="S8">
        <v>0</v>
      </c>
      <c r="T8" t="s">
        <v>500</v>
      </c>
      <c r="U8">
        <v>0</v>
      </c>
      <c r="V8">
        <v>0</v>
      </c>
      <c r="W8">
        <v>0</v>
      </c>
      <c r="X8">
        <v>4.2105999999999999E-7</v>
      </c>
      <c r="Y8">
        <v>2.635E-7</v>
      </c>
      <c r="Z8" t="s">
        <v>145</v>
      </c>
      <c r="AA8">
        <v>7.8996000000000001E-7</v>
      </c>
      <c r="AB8">
        <v>0</v>
      </c>
      <c r="AC8">
        <v>0</v>
      </c>
      <c r="AD8" t="s">
        <v>92</v>
      </c>
      <c r="AE8">
        <v>0</v>
      </c>
      <c r="AF8">
        <v>0</v>
      </c>
      <c r="AG8">
        <v>0</v>
      </c>
      <c r="AH8">
        <v>0</v>
      </c>
      <c r="AI8" t="s">
        <v>92</v>
      </c>
      <c r="AJ8">
        <v>0</v>
      </c>
      <c r="AK8">
        <v>0</v>
      </c>
      <c r="AL8">
        <v>0</v>
      </c>
      <c r="AM8">
        <v>0</v>
      </c>
      <c r="AN8" t="s">
        <v>92</v>
      </c>
      <c r="AO8">
        <v>0</v>
      </c>
      <c r="AP8">
        <v>0</v>
      </c>
      <c r="AQ8">
        <v>0</v>
      </c>
      <c r="AR8">
        <v>0</v>
      </c>
      <c r="AS8" t="s">
        <v>92</v>
      </c>
      <c r="AT8">
        <v>0</v>
      </c>
      <c r="AU8">
        <v>0</v>
      </c>
      <c r="AV8">
        <v>0</v>
      </c>
      <c r="AW8">
        <v>0</v>
      </c>
      <c r="AX8" t="s">
        <v>92</v>
      </c>
      <c r="AY8">
        <v>0</v>
      </c>
      <c r="AZ8">
        <v>0</v>
      </c>
      <c r="BA8">
        <v>0</v>
      </c>
      <c r="BB8">
        <v>0</v>
      </c>
      <c r="BC8" t="s">
        <v>92</v>
      </c>
      <c r="BD8">
        <v>0</v>
      </c>
      <c r="BE8">
        <v>0</v>
      </c>
      <c r="BF8">
        <v>0</v>
      </c>
      <c r="BG8">
        <v>0</v>
      </c>
      <c r="BH8" t="s">
        <v>92</v>
      </c>
      <c r="BI8" t="s">
        <v>99</v>
      </c>
      <c r="BJ8">
        <v>0</v>
      </c>
      <c r="BK8">
        <v>0</v>
      </c>
      <c r="BL8">
        <v>0</v>
      </c>
      <c r="BM8" t="s">
        <v>92</v>
      </c>
      <c r="BN8">
        <v>0</v>
      </c>
      <c r="BO8">
        <v>0</v>
      </c>
      <c r="BP8" t="s">
        <v>96</v>
      </c>
      <c r="BQ8" t="s">
        <v>101</v>
      </c>
      <c r="BR8" t="s">
        <v>92</v>
      </c>
      <c r="BS8" t="s">
        <v>115</v>
      </c>
      <c r="BT8" t="s">
        <v>134</v>
      </c>
      <c r="BU8" t="s">
        <v>862</v>
      </c>
      <c r="BV8" t="s">
        <v>857</v>
      </c>
      <c r="BW8" t="s">
        <v>92</v>
      </c>
      <c r="BX8" t="s">
        <v>879</v>
      </c>
      <c r="BY8" t="s">
        <v>868</v>
      </c>
      <c r="BZ8" t="s">
        <v>117</v>
      </c>
      <c r="CA8" t="s">
        <v>98</v>
      </c>
      <c r="CB8" t="s">
        <v>92</v>
      </c>
      <c r="CC8" t="s">
        <v>118</v>
      </c>
      <c r="CD8" t="s">
        <v>136</v>
      </c>
      <c r="CE8" t="s">
        <v>856</v>
      </c>
      <c r="CF8" t="s">
        <v>860</v>
      </c>
      <c r="CG8" t="s">
        <v>92</v>
      </c>
      <c r="CH8" t="s">
        <v>866</v>
      </c>
      <c r="CI8" t="s">
        <v>99</v>
      </c>
    </row>
    <row r="9" spans="1:87">
      <c r="A9" t="s">
        <v>882</v>
      </c>
      <c r="B9">
        <v>1.784E-3</v>
      </c>
      <c r="C9">
        <v>1.2432E-6</v>
      </c>
      <c r="D9">
        <v>0</v>
      </c>
      <c r="E9">
        <v>1.2432E-6</v>
      </c>
      <c r="F9">
        <v>165</v>
      </c>
      <c r="G9">
        <v>0</v>
      </c>
      <c r="H9">
        <v>0</v>
      </c>
      <c r="I9">
        <v>165</v>
      </c>
      <c r="J9">
        <v>1716</v>
      </c>
      <c r="K9">
        <f t="shared" si="0"/>
        <v>283140</v>
      </c>
      <c r="L9">
        <v>0</v>
      </c>
      <c r="M9">
        <v>0</v>
      </c>
      <c r="N9">
        <v>0</v>
      </c>
      <c r="O9">
        <v>1.2432E-6</v>
      </c>
      <c r="P9">
        <v>0</v>
      </c>
      <c r="Q9">
        <v>0</v>
      </c>
      <c r="R9">
        <v>0</v>
      </c>
      <c r="S9">
        <v>0</v>
      </c>
      <c r="T9" t="s">
        <v>500</v>
      </c>
      <c r="U9">
        <v>0</v>
      </c>
      <c r="V9">
        <v>0</v>
      </c>
      <c r="W9">
        <v>0</v>
      </c>
      <c r="X9">
        <v>5.5255999999999997E-7</v>
      </c>
      <c r="Y9">
        <v>3.4532000000000002E-7</v>
      </c>
      <c r="Z9" t="s">
        <v>149</v>
      </c>
      <c r="AA9">
        <v>1.03601E-6</v>
      </c>
      <c r="AB9">
        <v>0</v>
      </c>
      <c r="AC9">
        <v>0</v>
      </c>
      <c r="AD9" t="s">
        <v>92</v>
      </c>
      <c r="AE9">
        <v>0</v>
      </c>
      <c r="AF9">
        <v>0</v>
      </c>
      <c r="AG9">
        <v>0</v>
      </c>
      <c r="AH9">
        <v>0</v>
      </c>
      <c r="AI9" t="s">
        <v>92</v>
      </c>
      <c r="AJ9">
        <v>0</v>
      </c>
      <c r="AK9">
        <v>0</v>
      </c>
      <c r="AL9">
        <v>0</v>
      </c>
      <c r="AM9">
        <v>0</v>
      </c>
      <c r="AN9" t="s">
        <v>92</v>
      </c>
      <c r="AO9">
        <v>0</v>
      </c>
      <c r="AP9">
        <v>0</v>
      </c>
      <c r="AQ9">
        <v>0</v>
      </c>
      <c r="AR9">
        <v>0</v>
      </c>
      <c r="AS9" t="s">
        <v>92</v>
      </c>
      <c r="AT9">
        <v>0</v>
      </c>
      <c r="AU9">
        <v>0</v>
      </c>
      <c r="AV9">
        <v>0</v>
      </c>
      <c r="AW9">
        <v>0</v>
      </c>
      <c r="AX9" t="s">
        <v>92</v>
      </c>
      <c r="AY9">
        <v>0</v>
      </c>
      <c r="AZ9">
        <v>0</v>
      </c>
      <c r="BA9">
        <v>0</v>
      </c>
      <c r="BB9">
        <v>0</v>
      </c>
      <c r="BC9" t="s">
        <v>92</v>
      </c>
      <c r="BD9">
        <v>0</v>
      </c>
      <c r="BE9">
        <v>0</v>
      </c>
      <c r="BF9">
        <v>0</v>
      </c>
      <c r="BG9">
        <v>0</v>
      </c>
      <c r="BH9" t="s">
        <v>92</v>
      </c>
      <c r="BI9" t="s">
        <v>99</v>
      </c>
      <c r="BJ9">
        <v>0</v>
      </c>
      <c r="BK9">
        <v>0</v>
      </c>
      <c r="BL9">
        <v>0</v>
      </c>
      <c r="BM9" t="s">
        <v>92</v>
      </c>
      <c r="BN9">
        <v>0</v>
      </c>
      <c r="BO9">
        <v>0</v>
      </c>
      <c r="BP9" t="s">
        <v>96</v>
      </c>
      <c r="BQ9" t="s">
        <v>101</v>
      </c>
      <c r="BR9" t="s">
        <v>120</v>
      </c>
      <c r="BS9" t="s">
        <v>115</v>
      </c>
      <c r="BT9" t="s">
        <v>134</v>
      </c>
      <c r="BU9" t="s">
        <v>862</v>
      </c>
      <c r="BV9" t="s">
        <v>857</v>
      </c>
      <c r="BW9" t="s">
        <v>863</v>
      </c>
      <c r="BX9" t="s">
        <v>879</v>
      </c>
      <c r="BY9" t="s">
        <v>868</v>
      </c>
      <c r="BZ9" t="s">
        <v>117</v>
      </c>
      <c r="CA9" t="s">
        <v>98</v>
      </c>
      <c r="CB9" t="s">
        <v>122</v>
      </c>
      <c r="CC9" t="s">
        <v>118</v>
      </c>
      <c r="CD9" t="s">
        <v>136</v>
      </c>
      <c r="CE9" t="s">
        <v>856</v>
      </c>
      <c r="CF9" t="s">
        <v>860</v>
      </c>
      <c r="CG9" t="s">
        <v>861</v>
      </c>
      <c r="CH9" t="s">
        <v>866</v>
      </c>
      <c r="CI9" t="s">
        <v>99</v>
      </c>
    </row>
    <row r="10" spans="1:87">
      <c r="N10" s="9"/>
    </row>
    <row r="11" spans="1:87">
      <c r="O11" s="4"/>
    </row>
    <row r="12" spans="1:87">
      <c r="BZ12">
        <f>SUM(BZ7:CD7)</f>
        <v>0</v>
      </c>
    </row>
    <row r="13" spans="1:87">
      <c r="AV13">
        <f>SUM(AV7:BO7)</f>
        <v>0</v>
      </c>
      <c r="BP13">
        <f>SUM(BP7:BT7)</f>
        <v>0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"/>
  <sheetViews>
    <sheetView workbookViewId="0"/>
  </sheetViews>
  <sheetFormatPr baseColWidth="10" defaultRowHeight="14.25"/>
  <cols>
    <col min="1" max="1" width="27.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883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884</v>
      </c>
      <c r="B4">
        <v>1.8109999999999999E-3</v>
      </c>
      <c r="C4">
        <v>5.0661000000000001E-7</v>
      </c>
      <c r="D4">
        <v>3.2803000000000001E-7</v>
      </c>
      <c r="E4">
        <v>1.7858E-7</v>
      </c>
      <c r="F4">
        <v>65</v>
      </c>
      <c r="G4">
        <v>32</v>
      </c>
      <c r="H4">
        <v>33</v>
      </c>
      <c r="I4">
        <v>0</v>
      </c>
      <c r="J4">
        <v>380</v>
      </c>
      <c r="K4">
        <f t="shared" ref="K4:K9" si="0">J4*F4</f>
        <v>24700</v>
      </c>
      <c r="L4">
        <v>1.7379E-7</v>
      </c>
      <c r="M4">
        <v>1.5424000000000001E-7</v>
      </c>
      <c r="N4">
        <v>1.7858E-7</v>
      </c>
      <c r="O4">
        <v>0</v>
      </c>
      <c r="P4">
        <v>1.1740000000000001E-7</v>
      </c>
      <c r="Q4">
        <v>9.7850000000000006E-8</v>
      </c>
      <c r="R4">
        <v>5.6389999999999997E-8</v>
      </c>
      <c r="S4">
        <v>5.6389999999999997E-8</v>
      </c>
      <c r="T4" t="s">
        <v>855</v>
      </c>
      <c r="U4">
        <v>2.9870000000000002E-8</v>
      </c>
      <c r="V4">
        <v>4.957E-8</v>
      </c>
      <c r="W4">
        <v>1.2900999999999999E-7</v>
      </c>
      <c r="X4">
        <v>0</v>
      </c>
      <c r="Y4">
        <v>0</v>
      </c>
      <c r="Z4" t="s">
        <v>500</v>
      </c>
      <c r="AA4">
        <v>0</v>
      </c>
      <c r="AB4">
        <v>0</v>
      </c>
      <c r="AC4" t="s">
        <v>846</v>
      </c>
      <c r="AD4" t="s">
        <v>92</v>
      </c>
      <c r="AE4">
        <v>0</v>
      </c>
      <c r="AF4">
        <v>0</v>
      </c>
      <c r="AG4">
        <v>0</v>
      </c>
      <c r="AH4" t="s">
        <v>663</v>
      </c>
      <c r="AI4" t="s">
        <v>92</v>
      </c>
      <c r="AJ4">
        <v>0</v>
      </c>
      <c r="AK4">
        <v>0</v>
      </c>
      <c r="AL4">
        <v>0</v>
      </c>
      <c r="AM4" t="s">
        <v>847</v>
      </c>
      <c r="AN4" t="s">
        <v>92</v>
      </c>
      <c r="AO4">
        <v>0</v>
      </c>
      <c r="AP4">
        <v>0</v>
      </c>
      <c r="AQ4">
        <v>0</v>
      </c>
      <c r="AR4" t="s">
        <v>663</v>
      </c>
      <c r="AS4" t="s">
        <v>92</v>
      </c>
      <c r="AT4">
        <v>0</v>
      </c>
      <c r="AU4">
        <v>0</v>
      </c>
      <c r="AV4">
        <v>0</v>
      </c>
      <c r="AW4" t="s">
        <v>856</v>
      </c>
      <c r="AX4" t="s">
        <v>92</v>
      </c>
      <c r="AY4">
        <v>0</v>
      </c>
      <c r="AZ4">
        <v>0</v>
      </c>
      <c r="BA4">
        <v>0</v>
      </c>
      <c r="BB4" t="s">
        <v>117</v>
      </c>
      <c r="BC4" t="s">
        <v>92</v>
      </c>
      <c r="BD4">
        <v>0</v>
      </c>
      <c r="BE4">
        <v>0</v>
      </c>
      <c r="BF4">
        <v>0</v>
      </c>
      <c r="BG4" t="s">
        <v>857</v>
      </c>
      <c r="BH4" t="s">
        <v>92</v>
      </c>
      <c r="BI4" t="s">
        <v>99</v>
      </c>
      <c r="BJ4">
        <v>0</v>
      </c>
      <c r="BK4">
        <v>0</v>
      </c>
      <c r="BL4" t="s">
        <v>96</v>
      </c>
      <c r="BM4" t="s">
        <v>92</v>
      </c>
      <c r="BN4">
        <v>0</v>
      </c>
      <c r="BO4">
        <v>0</v>
      </c>
      <c r="BP4">
        <v>0</v>
      </c>
      <c r="BQ4">
        <v>0</v>
      </c>
      <c r="BR4" t="s">
        <v>92</v>
      </c>
      <c r="BS4">
        <v>0</v>
      </c>
      <c r="BT4">
        <v>0</v>
      </c>
      <c r="BU4">
        <v>0</v>
      </c>
      <c r="BV4">
        <v>0</v>
      </c>
      <c r="BW4" t="s">
        <v>92</v>
      </c>
      <c r="BX4">
        <v>0</v>
      </c>
      <c r="BY4">
        <v>0</v>
      </c>
      <c r="BZ4">
        <v>0</v>
      </c>
      <c r="CA4">
        <v>0</v>
      </c>
      <c r="CB4" t="s">
        <v>92</v>
      </c>
      <c r="CC4">
        <v>0</v>
      </c>
      <c r="CD4">
        <v>0</v>
      </c>
      <c r="CE4">
        <v>0</v>
      </c>
      <c r="CF4">
        <v>0</v>
      </c>
      <c r="CG4" t="s">
        <v>92</v>
      </c>
      <c r="CH4">
        <v>0</v>
      </c>
      <c r="CI4" t="s">
        <v>99</v>
      </c>
    </row>
    <row r="5" spans="1:87">
      <c r="A5" t="s">
        <v>885</v>
      </c>
      <c r="B5">
        <v>1.8680000000000001E-3</v>
      </c>
      <c r="C5">
        <v>1.09209E-6</v>
      </c>
      <c r="D5">
        <v>5.0190000000000001E-7</v>
      </c>
      <c r="E5">
        <v>5.9019000000000002E-7</v>
      </c>
      <c r="F5">
        <v>130</v>
      </c>
      <c r="G5">
        <v>64</v>
      </c>
      <c r="H5">
        <v>66</v>
      </c>
      <c r="I5">
        <v>0</v>
      </c>
      <c r="J5">
        <v>780</v>
      </c>
      <c r="K5">
        <f t="shared" si="0"/>
        <v>101400</v>
      </c>
      <c r="L5">
        <v>2.6763000000000002E-7</v>
      </c>
      <c r="M5">
        <v>2.3426999999999999E-7</v>
      </c>
      <c r="N5">
        <v>5.9019000000000002E-7</v>
      </c>
      <c r="O5">
        <v>0</v>
      </c>
      <c r="P5">
        <v>2.0025000000000001E-7</v>
      </c>
      <c r="Q5">
        <v>1.6689000000000001E-7</v>
      </c>
      <c r="R5">
        <v>6.7379999999999999E-8</v>
      </c>
      <c r="S5">
        <v>6.7379999999999999E-8</v>
      </c>
      <c r="T5" t="s">
        <v>865</v>
      </c>
      <c r="U5">
        <v>9.8280000000000004E-8</v>
      </c>
      <c r="V5">
        <v>1.6415E-7</v>
      </c>
      <c r="W5">
        <v>4.2604000000000002E-7</v>
      </c>
      <c r="X5">
        <v>0</v>
      </c>
      <c r="Y5">
        <v>0</v>
      </c>
      <c r="Z5" t="s">
        <v>500</v>
      </c>
      <c r="AA5">
        <v>0</v>
      </c>
      <c r="AB5">
        <v>0</v>
      </c>
      <c r="AC5">
        <v>0</v>
      </c>
      <c r="AD5" t="s">
        <v>92</v>
      </c>
      <c r="AE5" t="s">
        <v>848</v>
      </c>
      <c r="AF5" t="s">
        <v>129</v>
      </c>
      <c r="AG5">
        <v>0</v>
      </c>
      <c r="AH5">
        <v>0</v>
      </c>
      <c r="AI5" t="s">
        <v>92</v>
      </c>
      <c r="AJ5" t="s">
        <v>849</v>
      </c>
      <c r="AK5" t="s">
        <v>130</v>
      </c>
      <c r="AL5">
        <v>0</v>
      </c>
      <c r="AM5">
        <v>0</v>
      </c>
      <c r="AN5" t="s">
        <v>92</v>
      </c>
      <c r="AO5" t="s">
        <v>850</v>
      </c>
      <c r="AP5" t="s">
        <v>132</v>
      </c>
      <c r="AQ5">
        <v>0</v>
      </c>
      <c r="AR5">
        <v>0</v>
      </c>
      <c r="AS5" t="s">
        <v>92</v>
      </c>
      <c r="AT5" t="s">
        <v>849</v>
      </c>
      <c r="AU5" t="s">
        <v>130</v>
      </c>
      <c r="AV5">
        <v>0</v>
      </c>
      <c r="AW5">
        <v>0</v>
      </c>
      <c r="AX5" t="s">
        <v>92</v>
      </c>
      <c r="AY5" t="s">
        <v>866</v>
      </c>
      <c r="AZ5" t="s">
        <v>867</v>
      </c>
      <c r="BA5">
        <v>0</v>
      </c>
      <c r="BB5">
        <v>0</v>
      </c>
      <c r="BC5" t="s">
        <v>92</v>
      </c>
      <c r="BD5" t="s">
        <v>118</v>
      </c>
      <c r="BE5" t="s">
        <v>136</v>
      </c>
      <c r="BF5">
        <v>0</v>
      </c>
      <c r="BG5">
        <v>0</v>
      </c>
      <c r="BH5" t="s">
        <v>92</v>
      </c>
      <c r="BI5" t="s">
        <v>99</v>
      </c>
      <c r="BJ5" t="s">
        <v>868</v>
      </c>
      <c r="BK5">
        <v>0</v>
      </c>
      <c r="BL5">
        <v>0</v>
      </c>
      <c r="BM5" t="s">
        <v>92</v>
      </c>
      <c r="BN5" t="s">
        <v>115</v>
      </c>
      <c r="BO5" t="s">
        <v>134</v>
      </c>
      <c r="BP5">
        <v>0</v>
      </c>
      <c r="BQ5">
        <v>0</v>
      </c>
      <c r="BR5" t="s">
        <v>92</v>
      </c>
      <c r="BS5">
        <v>0</v>
      </c>
      <c r="BT5">
        <v>0</v>
      </c>
      <c r="BU5">
        <v>0</v>
      </c>
      <c r="BV5">
        <v>0</v>
      </c>
      <c r="BW5" t="s">
        <v>92</v>
      </c>
      <c r="BX5">
        <v>0</v>
      </c>
      <c r="BY5">
        <v>0</v>
      </c>
      <c r="BZ5">
        <v>0</v>
      </c>
      <c r="CA5">
        <v>0</v>
      </c>
      <c r="CB5" t="s">
        <v>92</v>
      </c>
      <c r="CC5">
        <v>0</v>
      </c>
      <c r="CD5">
        <v>0</v>
      </c>
      <c r="CE5">
        <v>0</v>
      </c>
      <c r="CF5">
        <v>0</v>
      </c>
      <c r="CG5" t="s">
        <v>92</v>
      </c>
      <c r="CH5">
        <v>0</v>
      </c>
      <c r="CI5" t="s">
        <v>99</v>
      </c>
    </row>
    <row r="6" spans="1:87">
      <c r="A6" t="s">
        <v>886</v>
      </c>
      <c r="B6">
        <v>1.8649999999999999E-3</v>
      </c>
      <c r="C6">
        <v>1.0871999999999999E-6</v>
      </c>
      <c r="D6">
        <v>6.1277E-7</v>
      </c>
      <c r="E6">
        <v>4.7442999999999999E-7</v>
      </c>
      <c r="F6">
        <v>130</v>
      </c>
      <c r="G6">
        <v>64</v>
      </c>
      <c r="H6">
        <v>66</v>
      </c>
      <c r="I6">
        <v>0</v>
      </c>
      <c r="J6">
        <v>834</v>
      </c>
      <c r="K6">
        <f t="shared" si="0"/>
        <v>108420</v>
      </c>
      <c r="L6">
        <v>3.2822000000000001E-7</v>
      </c>
      <c r="M6">
        <v>2.8454999999999999E-7</v>
      </c>
      <c r="N6">
        <v>4.7442999999999999E-7</v>
      </c>
      <c r="O6">
        <v>0</v>
      </c>
      <c r="P6">
        <v>2.6190999999999999E-7</v>
      </c>
      <c r="Q6">
        <v>2.1824E-7</v>
      </c>
      <c r="R6">
        <v>6.6310000000000003E-8</v>
      </c>
      <c r="S6">
        <v>6.6310000000000003E-8</v>
      </c>
      <c r="T6" t="s">
        <v>859</v>
      </c>
      <c r="U6">
        <v>7.9039999999999998E-8</v>
      </c>
      <c r="V6">
        <v>1.3159999999999999E-7</v>
      </c>
      <c r="W6">
        <v>3.4283000000000001E-7</v>
      </c>
      <c r="X6">
        <v>0</v>
      </c>
      <c r="Y6">
        <v>0</v>
      </c>
      <c r="Z6" t="s">
        <v>500</v>
      </c>
      <c r="AA6">
        <v>0</v>
      </c>
      <c r="AB6" t="s">
        <v>108</v>
      </c>
      <c r="AC6">
        <v>0</v>
      </c>
      <c r="AD6" t="s">
        <v>851</v>
      </c>
      <c r="AE6">
        <v>0</v>
      </c>
      <c r="AF6">
        <v>0</v>
      </c>
      <c r="AG6" t="s">
        <v>110</v>
      </c>
      <c r="AH6">
        <v>0</v>
      </c>
      <c r="AI6" t="s">
        <v>111</v>
      </c>
      <c r="AJ6">
        <v>0</v>
      </c>
      <c r="AK6">
        <v>0</v>
      </c>
      <c r="AL6" t="s">
        <v>112</v>
      </c>
      <c r="AM6">
        <v>0</v>
      </c>
      <c r="AN6" t="s">
        <v>852</v>
      </c>
      <c r="AO6">
        <v>0</v>
      </c>
      <c r="AP6">
        <v>0</v>
      </c>
      <c r="AQ6" t="s">
        <v>110</v>
      </c>
      <c r="AR6">
        <v>0</v>
      </c>
      <c r="AS6" t="s">
        <v>111</v>
      </c>
      <c r="AT6">
        <v>0</v>
      </c>
      <c r="AU6">
        <v>0</v>
      </c>
      <c r="AV6" t="s">
        <v>860</v>
      </c>
      <c r="AW6">
        <v>0</v>
      </c>
      <c r="AX6" t="s">
        <v>861</v>
      </c>
      <c r="AY6">
        <v>0</v>
      </c>
      <c r="AZ6">
        <v>0</v>
      </c>
      <c r="BA6" t="s">
        <v>98</v>
      </c>
      <c r="BB6">
        <v>0</v>
      </c>
      <c r="BC6" t="s">
        <v>122</v>
      </c>
      <c r="BD6">
        <v>0</v>
      </c>
      <c r="BE6">
        <v>0</v>
      </c>
      <c r="BF6" t="s">
        <v>862</v>
      </c>
      <c r="BG6">
        <v>0</v>
      </c>
      <c r="BH6" t="s">
        <v>863</v>
      </c>
      <c r="BI6" t="s">
        <v>99</v>
      </c>
      <c r="BJ6">
        <v>0</v>
      </c>
      <c r="BK6" t="s">
        <v>101</v>
      </c>
      <c r="BL6">
        <v>0</v>
      </c>
      <c r="BM6" t="s">
        <v>120</v>
      </c>
      <c r="BN6">
        <v>0</v>
      </c>
      <c r="BO6">
        <v>0</v>
      </c>
      <c r="BP6">
        <v>0</v>
      </c>
      <c r="BQ6">
        <v>0</v>
      </c>
      <c r="BR6" t="s">
        <v>92</v>
      </c>
      <c r="BS6">
        <v>0</v>
      </c>
      <c r="BT6">
        <v>0</v>
      </c>
      <c r="BU6">
        <v>0</v>
      </c>
      <c r="BV6">
        <v>0</v>
      </c>
      <c r="BW6" t="s">
        <v>92</v>
      </c>
      <c r="BX6">
        <v>0</v>
      </c>
      <c r="BY6">
        <v>0</v>
      </c>
      <c r="BZ6">
        <v>0</v>
      </c>
      <c r="CA6">
        <v>0</v>
      </c>
      <c r="CB6" t="s">
        <v>92</v>
      </c>
      <c r="CC6">
        <v>0</v>
      </c>
      <c r="CD6">
        <v>0</v>
      </c>
      <c r="CE6">
        <v>0</v>
      </c>
      <c r="CF6">
        <v>0</v>
      </c>
      <c r="CG6" t="s">
        <v>92</v>
      </c>
      <c r="CH6">
        <v>0</v>
      </c>
      <c r="CI6" t="s">
        <v>99</v>
      </c>
    </row>
    <row r="7" spans="1:87">
      <c r="A7" t="s">
        <v>887</v>
      </c>
      <c r="B7">
        <v>1.9109999999999999E-3</v>
      </c>
      <c r="C7">
        <v>1.4628E-6</v>
      </c>
      <c r="D7">
        <v>6.9352999999999999E-7</v>
      </c>
      <c r="E7">
        <v>7.6927000000000001E-7</v>
      </c>
      <c r="F7">
        <v>195</v>
      </c>
      <c r="G7">
        <v>96</v>
      </c>
      <c r="H7">
        <v>99</v>
      </c>
      <c r="I7">
        <v>0</v>
      </c>
      <c r="J7">
        <v>1072</v>
      </c>
      <c r="K7">
        <f t="shared" si="0"/>
        <v>209040</v>
      </c>
      <c r="L7">
        <v>3.6978000000000002E-7</v>
      </c>
      <c r="M7">
        <v>3.2375000000000002E-7</v>
      </c>
      <c r="N7">
        <v>7.6927000000000001E-7</v>
      </c>
      <c r="O7">
        <v>0</v>
      </c>
      <c r="P7">
        <v>2.7626000000000001E-7</v>
      </c>
      <c r="Q7">
        <v>2.3022999999999999E-7</v>
      </c>
      <c r="R7">
        <v>9.3520000000000006E-8</v>
      </c>
      <c r="S7">
        <v>9.3520000000000006E-8</v>
      </c>
      <c r="T7" t="s">
        <v>870</v>
      </c>
      <c r="U7">
        <v>1.2802E-7</v>
      </c>
      <c r="V7">
        <v>2.1393000000000001E-7</v>
      </c>
      <c r="W7">
        <v>5.5534000000000005E-7</v>
      </c>
      <c r="X7">
        <v>0</v>
      </c>
      <c r="Y7">
        <v>0</v>
      </c>
      <c r="Z7" t="s">
        <v>500</v>
      </c>
      <c r="AA7">
        <v>0</v>
      </c>
      <c r="AB7" t="s">
        <v>108</v>
      </c>
      <c r="AC7">
        <v>0</v>
      </c>
      <c r="AD7" t="s">
        <v>92</v>
      </c>
      <c r="AE7" t="s">
        <v>848</v>
      </c>
      <c r="AF7" t="s">
        <v>129</v>
      </c>
      <c r="AG7" t="s">
        <v>110</v>
      </c>
      <c r="AH7">
        <v>0</v>
      </c>
      <c r="AI7" t="s">
        <v>92</v>
      </c>
      <c r="AJ7" t="s">
        <v>849</v>
      </c>
      <c r="AK7" t="s">
        <v>130</v>
      </c>
      <c r="AL7" t="s">
        <v>112</v>
      </c>
      <c r="AM7">
        <v>0</v>
      </c>
      <c r="AN7" t="s">
        <v>92</v>
      </c>
      <c r="AO7" t="s">
        <v>850</v>
      </c>
      <c r="AP7" t="s">
        <v>132</v>
      </c>
      <c r="AQ7" t="s">
        <v>110</v>
      </c>
      <c r="AR7">
        <v>0</v>
      </c>
      <c r="AS7" t="s">
        <v>92</v>
      </c>
      <c r="AT7" t="s">
        <v>849</v>
      </c>
      <c r="AU7" t="s">
        <v>130</v>
      </c>
      <c r="AV7" t="s">
        <v>860</v>
      </c>
      <c r="AW7">
        <v>0</v>
      </c>
      <c r="AX7" t="s">
        <v>92</v>
      </c>
      <c r="AY7" t="s">
        <v>866</v>
      </c>
      <c r="AZ7" t="s">
        <v>867</v>
      </c>
      <c r="BA7" t="s">
        <v>98</v>
      </c>
      <c r="BB7">
        <v>0</v>
      </c>
      <c r="BC7" t="s">
        <v>92</v>
      </c>
      <c r="BD7" t="s">
        <v>118</v>
      </c>
      <c r="BE7" t="s">
        <v>136</v>
      </c>
      <c r="BF7" t="s">
        <v>862</v>
      </c>
      <c r="BG7">
        <v>0</v>
      </c>
      <c r="BH7" t="s">
        <v>92</v>
      </c>
      <c r="BI7" t="s">
        <v>99</v>
      </c>
      <c r="BJ7" t="s">
        <v>868</v>
      </c>
      <c r="BK7" t="s">
        <v>101</v>
      </c>
      <c r="BL7">
        <v>0</v>
      </c>
      <c r="BM7" t="s">
        <v>92</v>
      </c>
      <c r="BN7" t="s">
        <v>115</v>
      </c>
      <c r="BO7" t="s">
        <v>134</v>
      </c>
      <c r="BP7">
        <v>0</v>
      </c>
      <c r="BQ7">
        <v>0</v>
      </c>
      <c r="BR7" t="s">
        <v>92</v>
      </c>
      <c r="BS7">
        <v>0</v>
      </c>
      <c r="BT7">
        <v>0</v>
      </c>
      <c r="BU7">
        <v>0</v>
      </c>
      <c r="BV7">
        <v>0</v>
      </c>
      <c r="BW7" t="s">
        <v>92</v>
      </c>
      <c r="BX7">
        <v>0</v>
      </c>
      <c r="BY7">
        <v>0</v>
      </c>
      <c r="BZ7">
        <v>0</v>
      </c>
      <c r="CA7">
        <v>0</v>
      </c>
      <c r="CB7" t="s">
        <v>92</v>
      </c>
      <c r="CC7">
        <v>0</v>
      </c>
      <c r="CD7">
        <v>0</v>
      </c>
      <c r="CE7">
        <v>0</v>
      </c>
      <c r="CF7">
        <v>0</v>
      </c>
      <c r="CG7" t="s">
        <v>92</v>
      </c>
      <c r="CH7">
        <v>0</v>
      </c>
      <c r="CI7" t="s">
        <v>99</v>
      </c>
    </row>
    <row r="8" spans="1:87">
      <c r="A8" t="s">
        <v>888</v>
      </c>
      <c r="B8">
        <v>1.944E-3</v>
      </c>
      <c r="C8">
        <v>1.96941E-6</v>
      </c>
      <c r="D8">
        <v>1.02156E-6</v>
      </c>
      <c r="E8">
        <v>9.4784999999999995E-7</v>
      </c>
      <c r="F8">
        <v>260</v>
      </c>
      <c r="G8">
        <v>128</v>
      </c>
      <c r="H8">
        <v>132</v>
      </c>
      <c r="I8">
        <v>0</v>
      </c>
      <c r="J8">
        <v>1452</v>
      </c>
      <c r="K8">
        <f t="shared" si="0"/>
        <v>377520</v>
      </c>
      <c r="L8">
        <v>5.4356999999999999E-7</v>
      </c>
      <c r="M8">
        <v>4.7798999999999995E-7</v>
      </c>
      <c r="N8">
        <v>9.4784999999999995E-7</v>
      </c>
      <c r="O8">
        <v>0</v>
      </c>
      <c r="P8">
        <v>3.9365999999999999E-7</v>
      </c>
      <c r="Q8">
        <v>3.2808000000000001E-7</v>
      </c>
      <c r="R8">
        <v>1.4991E-7</v>
      </c>
      <c r="S8">
        <v>1.4991E-7</v>
      </c>
      <c r="T8" t="s">
        <v>872</v>
      </c>
      <c r="U8">
        <v>1.5788999999999999E-7</v>
      </c>
      <c r="V8">
        <v>2.635E-7</v>
      </c>
      <c r="W8">
        <v>6.8434999999999996E-7</v>
      </c>
      <c r="X8">
        <v>0</v>
      </c>
      <c r="Y8">
        <v>0</v>
      </c>
      <c r="Z8" t="s">
        <v>500</v>
      </c>
      <c r="AA8">
        <v>0</v>
      </c>
      <c r="AB8" t="s">
        <v>108</v>
      </c>
      <c r="AC8" t="s">
        <v>846</v>
      </c>
      <c r="AD8" t="s">
        <v>92</v>
      </c>
      <c r="AE8" t="s">
        <v>848</v>
      </c>
      <c r="AF8" t="s">
        <v>129</v>
      </c>
      <c r="AG8" t="s">
        <v>110</v>
      </c>
      <c r="AH8" t="s">
        <v>663</v>
      </c>
      <c r="AI8" t="s">
        <v>92</v>
      </c>
      <c r="AJ8" t="s">
        <v>849</v>
      </c>
      <c r="AK8" t="s">
        <v>130</v>
      </c>
      <c r="AL8" t="s">
        <v>112</v>
      </c>
      <c r="AM8" t="s">
        <v>847</v>
      </c>
      <c r="AN8" t="s">
        <v>92</v>
      </c>
      <c r="AO8" t="s">
        <v>850</v>
      </c>
      <c r="AP8" t="s">
        <v>132</v>
      </c>
      <c r="AQ8" t="s">
        <v>110</v>
      </c>
      <c r="AR8" t="s">
        <v>663</v>
      </c>
      <c r="AS8" t="s">
        <v>92</v>
      </c>
      <c r="AT8" t="s">
        <v>849</v>
      </c>
      <c r="AU8" t="s">
        <v>130</v>
      </c>
      <c r="AV8" t="s">
        <v>860</v>
      </c>
      <c r="AW8" t="s">
        <v>856</v>
      </c>
      <c r="AX8" t="s">
        <v>92</v>
      </c>
      <c r="AY8" t="s">
        <v>866</v>
      </c>
      <c r="AZ8" t="s">
        <v>867</v>
      </c>
      <c r="BA8" t="s">
        <v>98</v>
      </c>
      <c r="BB8" t="s">
        <v>117</v>
      </c>
      <c r="BC8" t="s">
        <v>92</v>
      </c>
      <c r="BD8" t="s">
        <v>118</v>
      </c>
      <c r="BE8" t="s">
        <v>136</v>
      </c>
      <c r="BF8" t="s">
        <v>862</v>
      </c>
      <c r="BG8" t="s">
        <v>857</v>
      </c>
      <c r="BH8" t="s">
        <v>92</v>
      </c>
      <c r="BI8" t="s">
        <v>99</v>
      </c>
      <c r="BJ8" t="s">
        <v>868</v>
      </c>
      <c r="BK8" t="s">
        <v>101</v>
      </c>
      <c r="BL8" t="s">
        <v>96</v>
      </c>
      <c r="BM8" t="s">
        <v>92</v>
      </c>
      <c r="BN8" t="s">
        <v>115</v>
      </c>
      <c r="BO8" t="s">
        <v>134</v>
      </c>
      <c r="BP8">
        <v>0</v>
      </c>
      <c r="BQ8">
        <v>0</v>
      </c>
      <c r="BR8" t="s">
        <v>92</v>
      </c>
      <c r="BS8">
        <v>0</v>
      </c>
      <c r="BT8">
        <v>0</v>
      </c>
      <c r="BU8">
        <v>0</v>
      </c>
      <c r="BV8">
        <v>0</v>
      </c>
      <c r="BW8" t="s">
        <v>92</v>
      </c>
      <c r="BX8">
        <v>0</v>
      </c>
      <c r="BY8">
        <v>0</v>
      </c>
      <c r="BZ8">
        <v>0</v>
      </c>
      <c r="CA8">
        <v>0</v>
      </c>
      <c r="CB8" t="s">
        <v>92</v>
      </c>
      <c r="CC8">
        <v>0</v>
      </c>
      <c r="CD8">
        <v>0</v>
      </c>
      <c r="CE8">
        <v>0</v>
      </c>
      <c r="CF8">
        <v>0</v>
      </c>
      <c r="CG8" t="s">
        <v>92</v>
      </c>
      <c r="CH8">
        <v>0</v>
      </c>
      <c r="CI8" t="s">
        <v>99</v>
      </c>
    </row>
    <row r="9" spans="1:87">
      <c r="A9" t="s">
        <v>889</v>
      </c>
      <c r="B9">
        <v>1.9740000000000001E-3</v>
      </c>
      <c r="C9">
        <v>2.6859E-6</v>
      </c>
      <c r="D9">
        <v>1.4427E-6</v>
      </c>
      <c r="E9">
        <v>1.2432E-6</v>
      </c>
      <c r="F9">
        <v>325</v>
      </c>
      <c r="G9">
        <v>160</v>
      </c>
      <c r="H9">
        <v>165</v>
      </c>
      <c r="I9">
        <v>0</v>
      </c>
      <c r="J9">
        <v>1994</v>
      </c>
      <c r="K9">
        <f t="shared" si="0"/>
        <v>648050</v>
      </c>
      <c r="L9">
        <v>7.6963999999999995E-7</v>
      </c>
      <c r="M9">
        <v>6.7306000000000002E-7</v>
      </c>
      <c r="N9">
        <v>1.2432E-6</v>
      </c>
      <c r="O9">
        <v>0</v>
      </c>
      <c r="P9">
        <v>5.7955999999999998E-7</v>
      </c>
      <c r="Q9">
        <v>4.8297999999999995E-7</v>
      </c>
      <c r="R9">
        <v>1.9007999999999999E-7</v>
      </c>
      <c r="S9">
        <v>1.9007999999999999E-7</v>
      </c>
      <c r="T9" t="s">
        <v>874</v>
      </c>
      <c r="U9">
        <v>2.0718999999999999E-7</v>
      </c>
      <c r="V9">
        <v>3.4532000000000002E-7</v>
      </c>
      <c r="W9">
        <v>8.9787999999999999E-7</v>
      </c>
      <c r="X9">
        <v>0</v>
      </c>
      <c r="Y9">
        <v>0</v>
      </c>
      <c r="Z9" t="s">
        <v>500</v>
      </c>
      <c r="AA9">
        <v>0</v>
      </c>
      <c r="AB9" t="s">
        <v>108</v>
      </c>
      <c r="AC9" t="s">
        <v>846</v>
      </c>
      <c r="AD9" t="s">
        <v>851</v>
      </c>
      <c r="AE9" t="s">
        <v>848</v>
      </c>
      <c r="AF9" t="s">
        <v>129</v>
      </c>
      <c r="AG9" t="s">
        <v>110</v>
      </c>
      <c r="AH9" t="s">
        <v>663</v>
      </c>
      <c r="AI9" t="s">
        <v>111</v>
      </c>
      <c r="AJ9" t="s">
        <v>849</v>
      </c>
      <c r="AK9" t="s">
        <v>130</v>
      </c>
      <c r="AL9" t="s">
        <v>112</v>
      </c>
      <c r="AM9" t="s">
        <v>847</v>
      </c>
      <c r="AN9" t="s">
        <v>852</v>
      </c>
      <c r="AO9" t="s">
        <v>850</v>
      </c>
      <c r="AP9" t="s">
        <v>132</v>
      </c>
      <c r="AQ9" t="s">
        <v>110</v>
      </c>
      <c r="AR9" t="s">
        <v>663</v>
      </c>
      <c r="AS9" t="s">
        <v>111</v>
      </c>
      <c r="AT9" t="s">
        <v>849</v>
      </c>
      <c r="AU9" t="s">
        <v>130</v>
      </c>
      <c r="AV9" t="s">
        <v>860</v>
      </c>
      <c r="AW9" t="s">
        <v>856</v>
      </c>
      <c r="AX9" t="s">
        <v>861</v>
      </c>
      <c r="AY9" t="s">
        <v>866</v>
      </c>
      <c r="AZ9" t="s">
        <v>867</v>
      </c>
      <c r="BA9" t="s">
        <v>98</v>
      </c>
      <c r="BB9" t="s">
        <v>117</v>
      </c>
      <c r="BC9" t="s">
        <v>122</v>
      </c>
      <c r="BD9" t="s">
        <v>118</v>
      </c>
      <c r="BE9" t="s">
        <v>136</v>
      </c>
      <c r="BF9" t="s">
        <v>862</v>
      </c>
      <c r="BG9" t="s">
        <v>857</v>
      </c>
      <c r="BH9" t="s">
        <v>863</v>
      </c>
      <c r="BI9" t="s">
        <v>99</v>
      </c>
      <c r="BJ9" t="s">
        <v>868</v>
      </c>
      <c r="BK9" t="s">
        <v>101</v>
      </c>
      <c r="BL9" t="s">
        <v>96</v>
      </c>
      <c r="BM9" t="s">
        <v>120</v>
      </c>
      <c r="BN9" t="s">
        <v>115</v>
      </c>
      <c r="BO9" t="s">
        <v>134</v>
      </c>
      <c r="BP9">
        <v>0</v>
      </c>
      <c r="BQ9">
        <v>0</v>
      </c>
      <c r="BR9" t="s">
        <v>92</v>
      </c>
      <c r="BS9">
        <v>0</v>
      </c>
      <c r="BT9">
        <v>0</v>
      </c>
      <c r="BU9">
        <v>0</v>
      </c>
      <c r="BV9">
        <v>0</v>
      </c>
      <c r="BW9" t="s">
        <v>92</v>
      </c>
      <c r="BX9">
        <v>0</v>
      </c>
      <c r="BY9">
        <v>0</v>
      </c>
      <c r="BZ9">
        <v>0</v>
      </c>
      <c r="CA9">
        <v>0</v>
      </c>
      <c r="CB9" t="s">
        <v>92</v>
      </c>
      <c r="CC9">
        <v>0</v>
      </c>
      <c r="CD9">
        <v>0</v>
      </c>
      <c r="CE9">
        <v>0</v>
      </c>
      <c r="CF9">
        <v>0</v>
      </c>
      <c r="CG9" t="s">
        <v>92</v>
      </c>
      <c r="CH9">
        <v>0</v>
      </c>
      <c r="CI9" t="s">
        <v>99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3"/>
  <sheetViews>
    <sheetView workbookViewId="0"/>
  </sheetViews>
  <sheetFormatPr baseColWidth="10" defaultRowHeight="14.25"/>
  <cols>
    <col min="1" max="1" width="27.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890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891</v>
      </c>
      <c r="B4">
        <v>1.817E-3</v>
      </c>
      <c r="C4">
        <v>5.0689999999999997E-7</v>
      </c>
      <c r="D4">
        <v>3.2803000000000001E-7</v>
      </c>
      <c r="E4">
        <v>1.7887000000000001E-7</v>
      </c>
      <c r="F4">
        <v>65</v>
      </c>
      <c r="G4">
        <v>32</v>
      </c>
      <c r="H4">
        <v>0</v>
      </c>
      <c r="I4">
        <v>33</v>
      </c>
      <c r="J4">
        <v>512</v>
      </c>
      <c r="K4">
        <f t="shared" ref="K4:K9" si="0">J4*F4</f>
        <v>33280</v>
      </c>
      <c r="L4">
        <v>1.7379E-7</v>
      </c>
      <c r="M4">
        <v>1.5424000000000001E-7</v>
      </c>
      <c r="N4" t="s">
        <v>500</v>
      </c>
      <c r="O4">
        <v>1.7887000000000001E-7</v>
      </c>
      <c r="P4">
        <v>1.1740000000000001E-7</v>
      </c>
      <c r="Q4">
        <v>9.7850000000000006E-8</v>
      </c>
      <c r="R4">
        <v>5.6389999999999997E-8</v>
      </c>
      <c r="S4">
        <v>5.6389999999999997E-8</v>
      </c>
      <c r="T4" t="s">
        <v>500</v>
      </c>
      <c r="U4">
        <v>0</v>
      </c>
      <c r="V4">
        <v>0</v>
      </c>
      <c r="W4">
        <v>0</v>
      </c>
      <c r="X4">
        <v>7.9650000000000002E-8</v>
      </c>
      <c r="Y4">
        <v>4.957E-8</v>
      </c>
      <c r="Z4" t="s">
        <v>90</v>
      </c>
      <c r="AA4">
        <v>1.4913000000000001E-7</v>
      </c>
      <c r="AB4">
        <v>0</v>
      </c>
      <c r="AC4" t="s">
        <v>846</v>
      </c>
      <c r="AD4" t="s">
        <v>92</v>
      </c>
      <c r="AE4">
        <v>0</v>
      </c>
      <c r="AF4">
        <v>0</v>
      </c>
      <c r="AG4">
        <v>0</v>
      </c>
      <c r="AH4" t="s">
        <v>663</v>
      </c>
      <c r="AI4" t="s">
        <v>92</v>
      </c>
      <c r="AJ4">
        <v>0</v>
      </c>
      <c r="AK4">
        <v>0</v>
      </c>
      <c r="AL4">
        <v>0</v>
      </c>
      <c r="AM4" t="s">
        <v>847</v>
      </c>
      <c r="AN4" t="s">
        <v>92</v>
      </c>
      <c r="AO4">
        <v>0</v>
      </c>
      <c r="AP4">
        <v>0</v>
      </c>
      <c r="AQ4">
        <v>0</v>
      </c>
      <c r="AR4" t="s">
        <v>663</v>
      </c>
      <c r="AS4" t="s">
        <v>92</v>
      </c>
      <c r="AT4">
        <v>0</v>
      </c>
      <c r="AU4">
        <v>0</v>
      </c>
      <c r="AV4">
        <v>0</v>
      </c>
      <c r="AW4">
        <v>0</v>
      </c>
      <c r="AX4" t="s">
        <v>92</v>
      </c>
      <c r="AY4">
        <v>0</v>
      </c>
      <c r="AZ4">
        <v>0</v>
      </c>
      <c r="BA4">
        <v>0</v>
      </c>
      <c r="BB4">
        <v>0</v>
      </c>
      <c r="BC4" t="s">
        <v>92</v>
      </c>
      <c r="BD4">
        <v>0</v>
      </c>
      <c r="BE4">
        <v>0</v>
      </c>
      <c r="BF4">
        <v>0</v>
      </c>
      <c r="BG4">
        <v>0</v>
      </c>
      <c r="BH4" t="s">
        <v>92</v>
      </c>
      <c r="BI4" t="s">
        <v>99</v>
      </c>
      <c r="BJ4">
        <v>0</v>
      </c>
      <c r="BK4">
        <v>0</v>
      </c>
      <c r="BL4">
        <v>0</v>
      </c>
      <c r="BM4" t="s">
        <v>92</v>
      </c>
      <c r="BN4">
        <v>0</v>
      </c>
      <c r="BO4">
        <v>0</v>
      </c>
      <c r="BP4">
        <v>0</v>
      </c>
      <c r="BQ4" t="s">
        <v>101</v>
      </c>
      <c r="BR4" t="s">
        <v>92</v>
      </c>
      <c r="BS4">
        <v>0</v>
      </c>
      <c r="BT4">
        <v>0</v>
      </c>
      <c r="BU4">
        <v>0</v>
      </c>
      <c r="BV4" t="s">
        <v>857</v>
      </c>
      <c r="BW4" t="s">
        <v>92</v>
      </c>
      <c r="BX4">
        <v>0</v>
      </c>
      <c r="BY4">
        <v>0</v>
      </c>
      <c r="BZ4">
        <v>0</v>
      </c>
      <c r="CA4" t="s">
        <v>98</v>
      </c>
      <c r="CB4" t="s">
        <v>92</v>
      </c>
      <c r="CC4">
        <v>0</v>
      </c>
      <c r="CD4">
        <v>0</v>
      </c>
      <c r="CE4">
        <v>0</v>
      </c>
      <c r="CF4" t="s">
        <v>860</v>
      </c>
      <c r="CG4" t="s">
        <v>92</v>
      </c>
      <c r="CH4">
        <v>0</v>
      </c>
      <c r="CI4" t="s">
        <v>99</v>
      </c>
    </row>
    <row r="5" spans="1:87">
      <c r="A5" t="s">
        <v>892</v>
      </c>
      <c r="B5">
        <v>1.8680000000000001E-3</v>
      </c>
      <c r="C5">
        <v>1.08691E-6</v>
      </c>
      <c r="D5">
        <v>6.1277E-7</v>
      </c>
      <c r="E5">
        <v>4.7413999999999998E-7</v>
      </c>
      <c r="F5">
        <v>130</v>
      </c>
      <c r="G5">
        <v>64</v>
      </c>
      <c r="H5">
        <v>0</v>
      </c>
      <c r="I5">
        <v>66</v>
      </c>
      <c r="J5">
        <v>1164</v>
      </c>
      <c r="K5">
        <f t="shared" si="0"/>
        <v>151320</v>
      </c>
      <c r="L5">
        <v>3.2822000000000001E-7</v>
      </c>
      <c r="M5">
        <v>2.8454999999999999E-7</v>
      </c>
      <c r="N5" t="s">
        <v>500</v>
      </c>
      <c r="O5">
        <v>4.7413999999999998E-7</v>
      </c>
      <c r="P5">
        <v>2.6190999999999999E-7</v>
      </c>
      <c r="Q5">
        <v>2.1824E-7</v>
      </c>
      <c r="R5">
        <v>6.6310000000000003E-8</v>
      </c>
      <c r="S5">
        <v>6.6310000000000003E-8</v>
      </c>
      <c r="T5" t="s">
        <v>500</v>
      </c>
      <c r="U5">
        <v>0</v>
      </c>
      <c r="V5">
        <v>0</v>
      </c>
      <c r="W5">
        <v>0</v>
      </c>
      <c r="X5">
        <v>2.1080999999999999E-7</v>
      </c>
      <c r="Y5">
        <v>1.3159999999999999E-7</v>
      </c>
      <c r="Z5" t="s">
        <v>107</v>
      </c>
      <c r="AA5">
        <v>3.9497E-7</v>
      </c>
      <c r="AB5" t="s">
        <v>108</v>
      </c>
      <c r="AC5">
        <v>0</v>
      </c>
      <c r="AD5" t="s">
        <v>851</v>
      </c>
      <c r="AE5">
        <v>0</v>
      </c>
      <c r="AF5">
        <v>0</v>
      </c>
      <c r="AG5" t="s">
        <v>110</v>
      </c>
      <c r="AH5">
        <v>0</v>
      </c>
      <c r="AI5" t="s">
        <v>111</v>
      </c>
      <c r="AJ5">
        <v>0</v>
      </c>
      <c r="AK5">
        <v>0</v>
      </c>
      <c r="AL5" t="s">
        <v>112</v>
      </c>
      <c r="AM5">
        <v>0</v>
      </c>
      <c r="AN5" t="s">
        <v>852</v>
      </c>
      <c r="AO5">
        <v>0</v>
      </c>
      <c r="AP5">
        <v>0</v>
      </c>
      <c r="AQ5" t="s">
        <v>110</v>
      </c>
      <c r="AR5">
        <v>0</v>
      </c>
      <c r="AS5" t="s">
        <v>111</v>
      </c>
      <c r="AT5">
        <v>0</v>
      </c>
      <c r="AU5">
        <v>0</v>
      </c>
      <c r="AV5">
        <v>0</v>
      </c>
      <c r="AW5">
        <v>0</v>
      </c>
      <c r="AX5" t="s">
        <v>92</v>
      </c>
      <c r="AY5">
        <v>0</v>
      </c>
      <c r="AZ5">
        <v>0</v>
      </c>
      <c r="BA5">
        <v>0</v>
      </c>
      <c r="BB5">
        <v>0</v>
      </c>
      <c r="BC5" t="s">
        <v>92</v>
      </c>
      <c r="BD5">
        <v>0</v>
      </c>
      <c r="BE5">
        <v>0</v>
      </c>
      <c r="BF5">
        <v>0</v>
      </c>
      <c r="BG5">
        <v>0</v>
      </c>
      <c r="BH5" t="s">
        <v>92</v>
      </c>
      <c r="BI5" t="s">
        <v>99</v>
      </c>
      <c r="BJ5">
        <v>0</v>
      </c>
      <c r="BK5">
        <v>0</v>
      </c>
      <c r="BL5">
        <v>0</v>
      </c>
      <c r="BM5" t="s">
        <v>92</v>
      </c>
      <c r="BN5">
        <v>0</v>
      </c>
      <c r="BO5">
        <v>0</v>
      </c>
      <c r="BP5" t="s">
        <v>96</v>
      </c>
      <c r="BQ5">
        <v>0</v>
      </c>
      <c r="BR5" t="s">
        <v>120</v>
      </c>
      <c r="BS5">
        <v>0</v>
      </c>
      <c r="BT5">
        <v>0</v>
      </c>
      <c r="BU5" t="s">
        <v>862</v>
      </c>
      <c r="BV5">
        <v>0</v>
      </c>
      <c r="BW5" t="s">
        <v>863</v>
      </c>
      <c r="BX5">
        <v>0</v>
      </c>
      <c r="BY5">
        <v>0</v>
      </c>
      <c r="BZ5" t="s">
        <v>117</v>
      </c>
      <c r="CA5">
        <v>0</v>
      </c>
      <c r="CB5" t="s">
        <v>122</v>
      </c>
      <c r="CC5">
        <v>0</v>
      </c>
      <c r="CD5">
        <v>0</v>
      </c>
      <c r="CE5" t="s">
        <v>856</v>
      </c>
      <c r="CF5">
        <v>0</v>
      </c>
      <c r="CG5" t="s">
        <v>861</v>
      </c>
      <c r="CH5">
        <v>0</v>
      </c>
      <c r="CI5" t="s">
        <v>99</v>
      </c>
    </row>
    <row r="6" spans="1:87">
      <c r="A6" t="s">
        <v>893</v>
      </c>
      <c r="B6">
        <v>1.877E-3</v>
      </c>
      <c r="C6">
        <v>1.09209E-6</v>
      </c>
      <c r="D6">
        <v>5.0190000000000001E-7</v>
      </c>
      <c r="E6">
        <v>5.9019000000000002E-7</v>
      </c>
      <c r="F6">
        <v>130</v>
      </c>
      <c r="G6">
        <v>64</v>
      </c>
      <c r="H6">
        <v>0</v>
      </c>
      <c r="I6">
        <v>66</v>
      </c>
      <c r="J6">
        <v>1176</v>
      </c>
      <c r="K6">
        <f t="shared" si="0"/>
        <v>152880</v>
      </c>
      <c r="L6">
        <v>2.6763000000000002E-7</v>
      </c>
      <c r="M6">
        <v>2.3426999999999999E-7</v>
      </c>
      <c r="N6" t="s">
        <v>500</v>
      </c>
      <c r="O6">
        <v>5.9019000000000002E-7</v>
      </c>
      <c r="P6">
        <v>2.0025000000000001E-7</v>
      </c>
      <c r="Q6">
        <v>1.6689000000000001E-7</v>
      </c>
      <c r="R6">
        <v>6.7379999999999999E-8</v>
      </c>
      <c r="S6">
        <v>6.7379999999999999E-8</v>
      </c>
      <c r="T6" t="s">
        <v>500</v>
      </c>
      <c r="U6">
        <v>0</v>
      </c>
      <c r="V6">
        <v>0</v>
      </c>
      <c r="W6">
        <v>0</v>
      </c>
      <c r="X6">
        <v>2.621E-7</v>
      </c>
      <c r="Y6">
        <v>1.6415E-7</v>
      </c>
      <c r="Z6" t="s">
        <v>127</v>
      </c>
      <c r="AA6">
        <v>4.9190999999999996E-7</v>
      </c>
      <c r="AB6">
        <v>0</v>
      </c>
      <c r="AC6">
        <v>0</v>
      </c>
      <c r="AD6" t="s">
        <v>92</v>
      </c>
      <c r="AE6" t="s">
        <v>848</v>
      </c>
      <c r="AF6" t="s">
        <v>129</v>
      </c>
      <c r="AG6">
        <v>0</v>
      </c>
      <c r="AH6">
        <v>0</v>
      </c>
      <c r="AI6" t="s">
        <v>92</v>
      </c>
      <c r="AJ6" t="s">
        <v>849</v>
      </c>
      <c r="AK6" t="s">
        <v>130</v>
      </c>
      <c r="AL6">
        <v>0</v>
      </c>
      <c r="AM6">
        <v>0</v>
      </c>
      <c r="AN6" t="s">
        <v>92</v>
      </c>
      <c r="AO6" t="s">
        <v>850</v>
      </c>
      <c r="AP6" t="s">
        <v>132</v>
      </c>
      <c r="AQ6">
        <v>0</v>
      </c>
      <c r="AR6">
        <v>0</v>
      </c>
      <c r="AS6" t="s">
        <v>92</v>
      </c>
      <c r="AT6" t="s">
        <v>849</v>
      </c>
      <c r="AU6" t="s">
        <v>130</v>
      </c>
      <c r="AV6">
        <v>0</v>
      </c>
      <c r="AW6">
        <v>0</v>
      </c>
      <c r="AX6" t="s">
        <v>92</v>
      </c>
      <c r="AY6">
        <v>0</v>
      </c>
      <c r="AZ6">
        <v>0</v>
      </c>
      <c r="BA6">
        <v>0</v>
      </c>
      <c r="BB6">
        <v>0</v>
      </c>
      <c r="BC6" t="s">
        <v>92</v>
      </c>
      <c r="BD6">
        <v>0</v>
      </c>
      <c r="BE6">
        <v>0</v>
      </c>
      <c r="BF6">
        <v>0</v>
      </c>
      <c r="BG6">
        <v>0</v>
      </c>
      <c r="BH6" t="s">
        <v>92</v>
      </c>
      <c r="BI6" t="s">
        <v>99</v>
      </c>
      <c r="BJ6">
        <v>0</v>
      </c>
      <c r="BK6">
        <v>0</v>
      </c>
      <c r="BL6">
        <v>0</v>
      </c>
      <c r="BM6" t="s">
        <v>92</v>
      </c>
      <c r="BN6">
        <v>0</v>
      </c>
      <c r="BO6">
        <v>0</v>
      </c>
      <c r="BP6">
        <v>0</v>
      </c>
      <c r="BQ6">
        <v>0</v>
      </c>
      <c r="BR6" t="s">
        <v>92</v>
      </c>
      <c r="BS6" t="s">
        <v>115</v>
      </c>
      <c r="BT6" t="s">
        <v>134</v>
      </c>
      <c r="BU6">
        <v>0</v>
      </c>
      <c r="BV6">
        <v>0</v>
      </c>
      <c r="BW6" t="s">
        <v>92</v>
      </c>
      <c r="BX6" t="s">
        <v>879</v>
      </c>
      <c r="BY6" t="s">
        <v>868</v>
      </c>
      <c r="BZ6">
        <v>0</v>
      </c>
      <c r="CA6">
        <v>0</v>
      </c>
      <c r="CB6" t="s">
        <v>92</v>
      </c>
      <c r="CC6" t="s">
        <v>118</v>
      </c>
      <c r="CD6" t="s">
        <v>136</v>
      </c>
      <c r="CE6">
        <v>0</v>
      </c>
      <c r="CF6">
        <v>0</v>
      </c>
      <c r="CG6" t="s">
        <v>92</v>
      </c>
      <c r="CH6" t="s">
        <v>866</v>
      </c>
      <c r="CI6" t="s">
        <v>99</v>
      </c>
    </row>
    <row r="7" spans="1:87">
      <c r="A7" t="s">
        <v>894</v>
      </c>
      <c r="B7">
        <v>1.9189999999999999E-3</v>
      </c>
      <c r="C7">
        <v>1.46251E-6</v>
      </c>
      <c r="D7">
        <v>6.9352999999999999E-7</v>
      </c>
      <c r="E7">
        <v>7.6898000000000005E-7</v>
      </c>
      <c r="F7">
        <v>195</v>
      </c>
      <c r="G7">
        <v>96</v>
      </c>
      <c r="H7">
        <v>0</v>
      </c>
      <c r="I7">
        <v>99</v>
      </c>
      <c r="J7">
        <v>1600</v>
      </c>
      <c r="K7">
        <f t="shared" si="0"/>
        <v>312000</v>
      </c>
      <c r="L7">
        <v>3.6978000000000002E-7</v>
      </c>
      <c r="M7">
        <v>3.2375000000000002E-7</v>
      </c>
      <c r="N7" t="s">
        <v>500</v>
      </c>
      <c r="O7">
        <v>7.6898000000000005E-7</v>
      </c>
      <c r="P7">
        <v>2.7626000000000001E-7</v>
      </c>
      <c r="Q7">
        <v>2.3022999999999999E-7</v>
      </c>
      <c r="R7">
        <v>9.3520000000000006E-8</v>
      </c>
      <c r="S7">
        <v>9.3520000000000006E-8</v>
      </c>
      <c r="T7" t="s">
        <v>500</v>
      </c>
      <c r="U7">
        <v>0</v>
      </c>
      <c r="V7">
        <v>0</v>
      </c>
      <c r="W7">
        <v>0</v>
      </c>
      <c r="X7">
        <v>3.4140999999999998E-7</v>
      </c>
      <c r="Y7">
        <v>2.1393000000000001E-7</v>
      </c>
      <c r="Z7" t="s">
        <v>141</v>
      </c>
      <c r="AA7">
        <v>6.4082999999999995E-7</v>
      </c>
      <c r="AB7" t="s">
        <v>108</v>
      </c>
      <c r="AC7">
        <v>0</v>
      </c>
      <c r="AD7" t="s">
        <v>92</v>
      </c>
      <c r="AE7" t="s">
        <v>848</v>
      </c>
      <c r="AF7" t="s">
        <v>129</v>
      </c>
      <c r="AG7" t="s">
        <v>110</v>
      </c>
      <c r="AH7">
        <v>0</v>
      </c>
      <c r="AI7" t="s">
        <v>92</v>
      </c>
      <c r="AJ7" t="s">
        <v>849</v>
      </c>
      <c r="AK7" t="s">
        <v>130</v>
      </c>
      <c r="AL7" t="s">
        <v>112</v>
      </c>
      <c r="AM7">
        <v>0</v>
      </c>
      <c r="AN7" t="s">
        <v>92</v>
      </c>
      <c r="AO7" t="s">
        <v>850</v>
      </c>
      <c r="AP7" t="s">
        <v>132</v>
      </c>
      <c r="AQ7" t="s">
        <v>110</v>
      </c>
      <c r="AR7">
        <v>0</v>
      </c>
      <c r="AS7" t="s">
        <v>92</v>
      </c>
      <c r="AT7" t="s">
        <v>849</v>
      </c>
      <c r="AU7" t="s">
        <v>130</v>
      </c>
      <c r="AV7">
        <v>0</v>
      </c>
      <c r="AW7">
        <v>0</v>
      </c>
      <c r="AX7" t="s">
        <v>92</v>
      </c>
      <c r="AY7">
        <v>0</v>
      </c>
      <c r="AZ7">
        <v>0</v>
      </c>
      <c r="BA7">
        <v>0</v>
      </c>
      <c r="BB7">
        <v>0</v>
      </c>
      <c r="BC7" t="s">
        <v>92</v>
      </c>
      <c r="BD7">
        <v>0</v>
      </c>
      <c r="BE7">
        <v>0</v>
      </c>
      <c r="BF7">
        <v>0</v>
      </c>
      <c r="BG7">
        <v>0</v>
      </c>
      <c r="BH7" t="s">
        <v>92</v>
      </c>
      <c r="BI7" t="s">
        <v>99</v>
      </c>
      <c r="BJ7">
        <v>0</v>
      </c>
      <c r="BK7">
        <v>0</v>
      </c>
      <c r="BL7">
        <v>0</v>
      </c>
      <c r="BM7" t="s">
        <v>92</v>
      </c>
      <c r="BN7">
        <v>0</v>
      </c>
      <c r="BO7">
        <v>0</v>
      </c>
      <c r="BP7" t="s">
        <v>96</v>
      </c>
      <c r="BQ7">
        <v>0</v>
      </c>
      <c r="BR7" t="s">
        <v>92</v>
      </c>
      <c r="BS7" t="s">
        <v>115</v>
      </c>
      <c r="BT7" t="s">
        <v>134</v>
      </c>
      <c r="BU7" t="s">
        <v>862</v>
      </c>
      <c r="BV7">
        <v>0</v>
      </c>
      <c r="BW7" t="s">
        <v>92</v>
      </c>
      <c r="BX7" t="s">
        <v>879</v>
      </c>
      <c r="BY7" t="s">
        <v>868</v>
      </c>
      <c r="BZ7" t="s">
        <v>117</v>
      </c>
      <c r="CA7">
        <v>0</v>
      </c>
      <c r="CB7" t="s">
        <v>92</v>
      </c>
      <c r="CC7" t="s">
        <v>118</v>
      </c>
      <c r="CD7" t="s">
        <v>136</v>
      </c>
      <c r="CE7" t="s">
        <v>856</v>
      </c>
      <c r="CF7">
        <v>0</v>
      </c>
      <c r="CG7" t="s">
        <v>92</v>
      </c>
      <c r="CH7" t="s">
        <v>866</v>
      </c>
      <c r="CI7" t="s">
        <v>99</v>
      </c>
    </row>
    <row r="8" spans="1:87">
      <c r="A8" t="s">
        <v>895</v>
      </c>
      <c r="B8">
        <v>1.9530000000000001E-3</v>
      </c>
      <c r="C8">
        <v>1.96941E-6</v>
      </c>
      <c r="D8">
        <v>1.02156E-6</v>
      </c>
      <c r="E8">
        <v>9.4784999999999995E-7</v>
      </c>
      <c r="F8">
        <v>260</v>
      </c>
      <c r="G8">
        <v>128</v>
      </c>
      <c r="H8">
        <v>0</v>
      </c>
      <c r="I8">
        <v>132</v>
      </c>
      <c r="J8">
        <v>2112</v>
      </c>
      <c r="K8">
        <f t="shared" si="0"/>
        <v>549120</v>
      </c>
      <c r="L8">
        <v>5.4356999999999999E-7</v>
      </c>
      <c r="M8">
        <v>4.7798999999999995E-7</v>
      </c>
      <c r="N8" t="s">
        <v>500</v>
      </c>
      <c r="O8">
        <v>9.4784999999999995E-7</v>
      </c>
      <c r="P8">
        <v>3.9365999999999999E-7</v>
      </c>
      <c r="Q8">
        <v>3.2808000000000001E-7</v>
      </c>
      <c r="R8">
        <v>1.4991E-7</v>
      </c>
      <c r="S8">
        <v>1.4991E-7</v>
      </c>
      <c r="T8" t="s">
        <v>500</v>
      </c>
      <c r="U8">
        <v>0</v>
      </c>
      <c r="V8">
        <v>0</v>
      </c>
      <c r="W8">
        <v>0</v>
      </c>
      <c r="X8">
        <v>4.2105999999999999E-7</v>
      </c>
      <c r="Y8">
        <v>2.635E-7</v>
      </c>
      <c r="Z8" t="s">
        <v>145</v>
      </c>
      <c r="AA8">
        <v>7.8996000000000001E-7</v>
      </c>
      <c r="AB8" t="s">
        <v>108</v>
      </c>
      <c r="AC8" t="s">
        <v>846</v>
      </c>
      <c r="AD8" t="s">
        <v>92</v>
      </c>
      <c r="AE8" t="s">
        <v>848</v>
      </c>
      <c r="AF8" t="s">
        <v>129</v>
      </c>
      <c r="AG8" t="s">
        <v>110</v>
      </c>
      <c r="AH8" t="s">
        <v>663</v>
      </c>
      <c r="AI8" t="s">
        <v>92</v>
      </c>
      <c r="AJ8" t="s">
        <v>849</v>
      </c>
      <c r="AK8" t="s">
        <v>130</v>
      </c>
      <c r="AL8" t="s">
        <v>112</v>
      </c>
      <c r="AM8" t="s">
        <v>847</v>
      </c>
      <c r="AN8" t="s">
        <v>92</v>
      </c>
      <c r="AO8" t="s">
        <v>850</v>
      </c>
      <c r="AP8" t="s">
        <v>132</v>
      </c>
      <c r="AQ8" t="s">
        <v>110</v>
      </c>
      <c r="AR8" t="s">
        <v>663</v>
      </c>
      <c r="AS8" t="s">
        <v>92</v>
      </c>
      <c r="AT8" t="s">
        <v>849</v>
      </c>
      <c r="AU8" t="s">
        <v>130</v>
      </c>
      <c r="AV8">
        <v>0</v>
      </c>
      <c r="AW8">
        <v>0</v>
      </c>
      <c r="AX8" t="s">
        <v>92</v>
      </c>
      <c r="AY8">
        <v>0</v>
      </c>
      <c r="AZ8">
        <v>0</v>
      </c>
      <c r="BA8">
        <v>0</v>
      </c>
      <c r="BB8">
        <v>0</v>
      </c>
      <c r="BC8" t="s">
        <v>92</v>
      </c>
      <c r="BD8">
        <v>0</v>
      </c>
      <c r="BE8">
        <v>0</v>
      </c>
      <c r="BF8">
        <v>0</v>
      </c>
      <c r="BG8">
        <v>0</v>
      </c>
      <c r="BH8" t="s">
        <v>92</v>
      </c>
      <c r="BI8" t="s">
        <v>99</v>
      </c>
      <c r="BJ8">
        <v>0</v>
      </c>
      <c r="BK8">
        <v>0</v>
      </c>
      <c r="BL8">
        <v>0</v>
      </c>
      <c r="BM8" t="s">
        <v>92</v>
      </c>
      <c r="BN8">
        <v>0</v>
      </c>
      <c r="BO8">
        <v>0</v>
      </c>
      <c r="BP8" t="s">
        <v>96</v>
      </c>
      <c r="BQ8" t="s">
        <v>101</v>
      </c>
      <c r="BR8" t="s">
        <v>92</v>
      </c>
      <c r="BS8" t="s">
        <v>115</v>
      </c>
      <c r="BT8" t="s">
        <v>134</v>
      </c>
      <c r="BU8" t="s">
        <v>862</v>
      </c>
      <c r="BV8" t="s">
        <v>857</v>
      </c>
      <c r="BW8" t="s">
        <v>92</v>
      </c>
      <c r="BX8" t="s">
        <v>879</v>
      </c>
      <c r="BY8" t="s">
        <v>868</v>
      </c>
      <c r="BZ8" t="s">
        <v>117</v>
      </c>
      <c r="CA8" t="s">
        <v>98</v>
      </c>
      <c r="CB8" t="s">
        <v>92</v>
      </c>
      <c r="CC8" t="s">
        <v>118</v>
      </c>
      <c r="CD8" t="s">
        <v>136</v>
      </c>
      <c r="CE8" t="s">
        <v>856</v>
      </c>
      <c r="CF8" t="s">
        <v>860</v>
      </c>
      <c r="CG8" t="s">
        <v>92</v>
      </c>
      <c r="CH8" t="s">
        <v>866</v>
      </c>
      <c r="CI8" t="s">
        <v>99</v>
      </c>
    </row>
    <row r="9" spans="1:87">
      <c r="A9" t="s">
        <v>896</v>
      </c>
      <c r="B9">
        <v>1.983E-3</v>
      </c>
      <c r="C9">
        <v>2.6859E-6</v>
      </c>
      <c r="D9">
        <v>1.4427E-6</v>
      </c>
      <c r="E9">
        <v>1.2432E-6</v>
      </c>
      <c r="F9">
        <v>325</v>
      </c>
      <c r="G9">
        <v>160</v>
      </c>
      <c r="H9">
        <v>0</v>
      </c>
      <c r="I9">
        <v>165</v>
      </c>
      <c r="J9">
        <v>2852</v>
      </c>
      <c r="K9">
        <f t="shared" si="0"/>
        <v>926900</v>
      </c>
      <c r="L9">
        <v>7.6963999999999995E-7</v>
      </c>
      <c r="M9">
        <v>6.7306000000000002E-7</v>
      </c>
      <c r="N9" t="s">
        <v>500</v>
      </c>
      <c r="O9">
        <v>1.2432E-6</v>
      </c>
      <c r="P9">
        <v>5.7955999999999998E-7</v>
      </c>
      <c r="Q9">
        <v>4.8297999999999995E-7</v>
      </c>
      <c r="R9">
        <v>1.9007999999999999E-7</v>
      </c>
      <c r="S9">
        <v>1.9007999999999999E-7</v>
      </c>
      <c r="T9" t="s">
        <v>500</v>
      </c>
      <c r="U9">
        <v>0</v>
      </c>
      <c r="V9">
        <v>0</v>
      </c>
      <c r="W9">
        <v>0</v>
      </c>
      <c r="X9">
        <v>5.5255999999999997E-7</v>
      </c>
      <c r="Y9">
        <v>3.4532000000000002E-7</v>
      </c>
      <c r="Z9" t="s">
        <v>149</v>
      </c>
      <c r="AA9">
        <v>1.03601E-6</v>
      </c>
      <c r="AB9" t="s">
        <v>108</v>
      </c>
      <c r="AC9" t="s">
        <v>846</v>
      </c>
      <c r="AD9" t="s">
        <v>851</v>
      </c>
      <c r="AE9" t="s">
        <v>848</v>
      </c>
      <c r="AF9" t="s">
        <v>129</v>
      </c>
      <c r="AG9" t="s">
        <v>110</v>
      </c>
      <c r="AH9" t="s">
        <v>663</v>
      </c>
      <c r="AI9" t="s">
        <v>111</v>
      </c>
      <c r="AJ9" t="s">
        <v>849</v>
      </c>
      <c r="AK9" t="s">
        <v>130</v>
      </c>
      <c r="AL9" t="s">
        <v>112</v>
      </c>
      <c r="AM9" t="s">
        <v>847</v>
      </c>
      <c r="AN9" t="s">
        <v>852</v>
      </c>
      <c r="AO9" t="s">
        <v>850</v>
      </c>
      <c r="AP9" t="s">
        <v>132</v>
      </c>
      <c r="AQ9" t="s">
        <v>110</v>
      </c>
      <c r="AR9" t="s">
        <v>663</v>
      </c>
      <c r="AS9" t="s">
        <v>111</v>
      </c>
      <c r="AT9" t="s">
        <v>849</v>
      </c>
      <c r="AU9" t="s">
        <v>130</v>
      </c>
      <c r="AV9">
        <v>0</v>
      </c>
      <c r="AW9">
        <v>0</v>
      </c>
      <c r="AX9" t="s">
        <v>92</v>
      </c>
      <c r="AY9">
        <v>0</v>
      </c>
      <c r="AZ9">
        <v>0</v>
      </c>
      <c r="BA9">
        <v>0</v>
      </c>
      <c r="BB9">
        <v>0</v>
      </c>
      <c r="BC9" t="s">
        <v>92</v>
      </c>
      <c r="BD9">
        <v>0</v>
      </c>
      <c r="BE9">
        <v>0</v>
      </c>
      <c r="BF9">
        <v>0</v>
      </c>
      <c r="BG9">
        <v>0</v>
      </c>
      <c r="BH9" t="s">
        <v>92</v>
      </c>
      <c r="BI9" t="s">
        <v>99</v>
      </c>
      <c r="BJ9">
        <v>0</v>
      </c>
      <c r="BK9">
        <v>0</v>
      </c>
      <c r="BL9">
        <v>0</v>
      </c>
      <c r="BM9" t="s">
        <v>92</v>
      </c>
      <c r="BN9">
        <v>0</v>
      </c>
      <c r="BO9">
        <v>0</v>
      </c>
      <c r="BP9" t="s">
        <v>96</v>
      </c>
      <c r="BQ9" t="s">
        <v>101</v>
      </c>
      <c r="BR9" t="s">
        <v>120</v>
      </c>
      <c r="BS9" t="s">
        <v>115</v>
      </c>
      <c r="BT9" t="s">
        <v>134</v>
      </c>
      <c r="BU9" t="s">
        <v>862</v>
      </c>
      <c r="BV9" t="s">
        <v>857</v>
      </c>
      <c r="BW9" t="s">
        <v>863</v>
      </c>
      <c r="BX9" t="s">
        <v>879</v>
      </c>
      <c r="BY9" t="s">
        <v>868</v>
      </c>
      <c r="BZ9" t="s">
        <v>117</v>
      </c>
      <c r="CA9" t="s">
        <v>98</v>
      </c>
      <c r="CB9" t="s">
        <v>122</v>
      </c>
      <c r="CC9" t="s">
        <v>118</v>
      </c>
      <c r="CD9" t="s">
        <v>136</v>
      </c>
      <c r="CE9" t="s">
        <v>856</v>
      </c>
      <c r="CF9" t="s">
        <v>860</v>
      </c>
      <c r="CG9" t="s">
        <v>861</v>
      </c>
      <c r="CH9" t="s">
        <v>866</v>
      </c>
      <c r="CI9" t="s">
        <v>99</v>
      </c>
    </row>
    <row r="10" spans="1:87">
      <c r="N10" s="9"/>
    </row>
    <row r="11" spans="1:87">
      <c r="O11" s="4"/>
    </row>
    <row r="12" spans="1:87">
      <c r="BZ12">
        <f>SUM(BZ7:CD7)</f>
        <v>0</v>
      </c>
    </row>
    <row r="13" spans="1:87">
      <c r="AV13">
        <f>SUM(AV7:BO7)</f>
        <v>0</v>
      </c>
      <c r="BP13">
        <f>SUM(BP7:BT7)</f>
        <v>0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3"/>
  <sheetViews>
    <sheetView workbookViewId="0"/>
  </sheetViews>
  <sheetFormatPr baseColWidth="10" defaultRowHeight="14.25"/>
  <cols>
    <col min="1" max="1" width="27.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897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898</v>
      </c>
      <c r="B4">
        <v>1.848E-3</v>
      </c>
      <c r="C4">
        <v>3.1780099999999997E-7</v>
      </c>
      <c r="D4">
        <v>0</v>
      </c>
      <c r="E4">
        <v>3.1780099999999997E-7</v>
      </c>
      <c r="F4">
        <v>64</v>
      </c>
      <c r="G4">
        <v>0</v>
      </c>
      <c r="H4">
        <v>32</v>
      </c>
      <c r="I4">
        <v>32</v>
      </c>
      <c r="J4">
        <v>256</v>
      </c>
      <c r="K4">
        <f t="shared" ref="K4:K9" si="0">J4*F4</f>
        <v>16384</v>
      </c>
      <c r="L4">
        <v>0</v>
      </c>
      <c r="M4">
        <v>0</v>
      </c>
      <c r="N4">
        <v>1.7870400000000001E-7</v>
      </c>
      <c r="O4">
        <v>1.3909699999999999E-7</v>
      </c>
      <c r="P4">
        <v>0</v>
      </c>
      <c r="Q4">
        <v>0</v>
      </c>
      <c r="R4">
        <v>0</v>
      </c>
      <c r="S4">
        <v>0</v>
      </c>
      <c r="T4">
        <v>7.931E-8</v>
      </c>
      <c r="U4">
        <v>5.9740000000000004E-8</v>
      </c>
      <c r="V4">
        <v>2.974E-8</v>
      </c>
      <c r="W4">
        <v>1.4896400000000001E-7</v>
      </c>
      <c r="X4">
        <v>5.9740000000000004E-8</v>
      </c>
      <c r="Y4">
        <v>4.957E-8</v>
      </c>
      <c r="Z4" t="s">
        <v>855</v>
      </c>
      <c r="AA4">
        <v>1.1926700000000001E-7</v>
      </c>
      <c r="AB4">
        <v>0</v>
      </c>
      <c r="AC4">
        <v>0</v>
      </c>
      <c r="AD4" t="s">
        <v>92</v>
      </c>
      <c r="AE4">
        <v>0</v>
      </c>
      <c r="AF4">
        <v>0</v>
      </c>
      <c r="AG4">
        <v>0</v>
      </c>
      <c r="AH4">
        <v>0</v>
      </c>
      <c r="AI4" t="s">
        <v>92</v>
      </c>
      <c r="AJ4">
        <v>0</v>
      </c>
      <c r="AK4">
        <v>0</v>
      </c>
      <c r="AL4">
        <v>0</v>
      </c>
      <c r="AM4">
        <v>0</v>
      </c>
      <c r="AN4" t="s">
        <v>92</v>
      </c>
      <c r="AO4">
        <v>0</v>
      </c>
      <c r="AP4">
        <v>0</v>
      </c>
      <c r="AQ4">
        <v>0</v>
      </c>
      <c r="AR4">
        <v>0</v>
      </c>
      <c r="AS4" t="s">
        <v>92</v>
      </c>
      <c r="AT4">
        <v>0</v>
      </c>
      <c r="AU4">
        <v>0</v>
      </c>
      <c r="AV4">
        <v>0</v>
      </c>
      <c r="AW4" t="s">
        <v>96</v>
      </c>
      <c r="AX4" t="s">
        <v>92</v>
      </c>
      <c r="AY4">
        <v>0</v>
      </c>
      <c r="AZ4">
        <v>0</v>
      </c>
      <c r="BA4">
        <v>0</v>
      </c>
      <c r="BB4" t="s">
        <v>97</v>
      </c>
      <c r="BC4" t="s">
        <v>92</v>
      </c>
      <c r="BD4">
        <v>0</v>
      </c>
      <c r="BE4">
        <v>0</v>
      </c>
      <c r="BF4">
        <v>0</v>
      </c>
      <c r="BG4" t="s">
        <v>98</v>
      </c>
      <c r="BH4" t="s">
        <v>92</v>
      </c>
      <c r="BI4" t="s">
        <v>99</v>
      </c>
      <c r="BJ4">
        <v>0</v>
      </c>
      <c r="BK4">
        <v>0</v>
      </c>
      <c r="BL4" t="s">
        <v>100</v>
      </c>
      <c r="BM4" t="s">
        <v>92</v>
      </c>
      <c r="BN4">
        <v>0</v>
      </c>
      <c r="BO4">
        <v>0</v>
      </c>
      <c r="BP4">
        <v>0</v>
      </c>
      <c r="BQ4" t="s">
        <v>97</v>
      </c>
      <c r="BR4" t="s">
        <v>92</v>
      </c>
      <c r="BS4">
        <v>0</v>
      </c>
      <c r="BT4">
        <v>0</v>
      </c>
      <c r="BU4">
        <v>0</v>
      </c>
      <c r="BV4" t="s">
        <v>857</v>
      </c>
      <c r="BW4" t="s">
        <v>92</v>
      </c>
      <c r="BX4">
        <v>0</v>
      </c>
      <c r="BY4">
        <v>0</v>
      </c>
      <c r="BZ4">
        <v>0</v>
      </c>
      <c r="CA4" t="s">
        <v>856</v>
      </c>
      <c r="CB4" t="s">
        <v>92</v>
      </c>
      <c r="CC4">
        <v>0</v>
      </c>
      <c r="CD4">
        <v>0</v>
      </c>
      <c r="CE4">
        <v>0</v>
      </c>
      <c r="CF4" t="s">
        <v>103</v>
      </c>
      <c r="CG4" t="s">
        <v>92</v>
      </c>
      <c r="CH4">
        <v>0</v>
      </c>
      <c r="CI4" t="s">
        <v>99</v>
      </c>
    </row>
    <row r="5" spans="1:87">
      <c r="A5" t="s">
        <v>899</v>
      </c>
      <c r="B5">
        <v>1.892E-3</v>
      </c>
      <c r="C5">
        <v>8.4271099999999998E-7</v>
      </c>
      <c r="D5">
        <v>0</v>
      </c>
      <c r="E5">
        <v>8.4271099999999998E-7</v>
      </c>
      <c r="F5">
        <v>128</v>
      </c>
      <c r="G5">
        <v>0</v>
      </c>
      <c r="H5">
        <v>64</v>
      </c>
      <c r="I5">
        <v>64</v>
      </c>
      <c r="J5">
        <v>640</v>
      </c>
      <c r="K5">
        <f t="shared" si="0"/>
        <v>81920</v>
      </c>
      <c r="L5">
        <v>0</v>
      </c>
      <c r="M5">
        <v>0</v>
      </c>
      <c r="N5">
        <v>4.7397699999999998E-7</v>
      </c>
      <c r="O5">
        <v>3.68734E-7</v>
      </c>
      <c r="P5">
        <v>0</v>
      </c>
      <c r="Q5">
        <v>0</v>
      </c>
      <c r="R5">
        <v>0</v>
      </c>
      <c r="S5">
        <v>0</v>
      </c>
      <c r="T5">
        <v>2.1054999999999999E-7</v>
      </c>
      <c r="U5">
        <v>1.5808E-7</v>
      </c>
      <c r="V5">
        <v>7.896E-8</v>
      </c>
      <c r="W5">
        <v>3.9501700000000002E-7</v>
      </c>
      <c r="X5">
        <v>1.5808E-7</v>
      </c>
      <c r="Y5">
        <v>1.3159999999999999E-7</v>
      </c>
      <c r="Z5" t="s">
        <v>900</v>
      </c>
      <c r="AA5">
        <v>3.1595400000000002E-7</v>
      </c>
      <c r="AB5">
        <v>0</v>
      </c>
      <c r="AC5">
        <v>0</v>
      </c>
      <c r="AD5" t="s">
        <v>92</v>
      </c>
      <c r="AE5">
        <v>0</v>
      </c>
      <c r="AF5">
        <v>0</v>
      </c>
      <c r="AG5">
        <v>0</v>
      </c>
      <c r="AH5">
        <v>0</v>
      </c>
      <c r="AI5" t="s">
        <v>92</v>
      </c>
      <c r="AJ5">
        <v>0</v>
      </c>
      <c r="AK5">
        <v>0</v>
      </c>
      <c r="AL5">
        <v>0</v>
      </c>
      <c r="AM5">
        <v>0</v>
      </c>
      <c r="AN5" t="s">
        <v>92</v>
      </c>
      <c r="AO5">
        <v>0</v>
      </c>
      <c r="AP5">
        <v>0</v>
      </c>
      <c r="AQ5">
        <v>0</v>
      </c>
      <c r="AR5">
        <v>0</v>
      </c>
      <c r="AS5" t="s">
        <v>92</v>
      </c>
      <c r="AT5">
        <v>0</v>
      </c>
      <c r="AU5">
        <v>0</v>
      </c>
      <c r="AV5" t="s">
        <v>101</v>
      </c>
      <c r="AW5">
        <v>0</v>
      </c>
      <c r="AX5" t="s">
        <v>115</v>
      </c>
      <c r="AY5">
        <v>0</v>
      </c>
      <c r="AZ5">
        <v>0</v>
      </c>
      <c r="BA5" t="s">
        <v>102</v>
      </c>
      <c r="BB5">
        <v>0</v>
      </c>
      <c r="BC5" t="s">
        <v>116</v>
      </c>
      <c r="BD5">
        <v>0</v>
      </c>
      <c r="BE5">
        <v>0</v>
      </c>
      <c r="BF5" t="s">
        <v>117</v>
      </c>
      <c r="BG5">
        <v>0</v>
      </c>
      <c r="BH5" t="s">
        <v>118</v>
      </c>
      <c r="BI5" t="s">
        <v>99</v>
      </c>
      <c r="BJ5">
        <v>0</v>
      </c>
      <c r="BK5" t="s">
        <v>103</v>
      </c>
      <c r="BL5">
        <v>0</v>
      </c>
      <c r="BM5" t="s">
        <v>119</v>
      </c>
      <c r="BN5">
        <v>0</v>
      </c>
      <c r="BO5">
        <v>0</v>
      </c>
      <c r="BP5" t="s">
        <v>102</v>
      </c>
      <c r="BQ5">
        <v>0</v>
      </c>
      <c r="BR5" t="s">
        <v>116</v>
      </c>
      <c r="BS5">
        <v>0</v>
      </c>
      <c r="BT5">
        <v>0</v>
      </c>
      <c r="BU5" t="s">
        <v>862</v>
      </c>
      <c r="BV5">
        <v>0</v>
      </c>
      <c r="BW5" t="s">
        <v>863</v>
      </c>
      <c r="BX5">
        <v>0</v>
      </c>
      <c r="BY5">
        <v>0</v>
      </c>
      <c r="BZ5" t="s">
        <v>860</v>
      </c>
      <c r="CA5">
        <v>0</v>
      </c>
      <c r="CB5" t="s">
        <v>866</v>
      </c>
      <c r="CC5">
        <v>0</v>
      </c>
      <c r="CD5">
        <v>0</v>
      </c>
      <c r="CE5" t="s">
        <v>100</v>
      </c>
      <c r="CF5">
        <v>0</v>
      </c>
      <c r="CG5" t="s">
        <v>123</v>
      </c>
      <c r="CH5">
        <v>0</v>
      </c>
      <c r="CI5" t="s">
        <v>99</v>
      </c>
    </row>
    <row r="6" spans="1:87">
      <c r="A6" t="s">
        <v>901</v>
      </c>
      <c r="B6">
        <v>1.905E-3</v>
      </c>
      <c r="C6">
        <v>1.0495700000000001E-6</v>
      </c>
      <c r="D6">
        <v>0</v>
      </c>
      <c r="E6">
        <v>1.0495700000000001E-6</v>
      </c>
      <c r="F6">
        <v>128</v>
      </c>
      <c r="G6">
        <v>0</v>
      </c>
      <c r="H6">
        <v>64</v>
      </c>
      <c r="I6">
        <v>64</v>
      </c>
      <c r="J6">
        <v>768</v>
      </c>
      <c r="K6">
        <f t="shared" si="0"/>
        <v>98304</v>
      </c>
      <c r="L6">
        <v>0</v>
      </c>
      <c r="M6">
        <v>0</v>
      </c>
      <c r="N6">
        <v>5.9050999999999996E-7</v>
      </c>
      <c r="O6">
        <v>4.5905999999999998E-7</v>
      </c>
      <c r="P6">
        <v>0</v>
      </c>
      <c r="Q6">
        <v>0</v>
      </c>
      <c r="R6">
        <v>0</v>
      </c>
      <c r="S6">
        <v>0</v>
      </c>
      <c r="T6">
        <v>2.6269999999999999E-7</v>
      </c>
      <c r="U6">
        <v>1.9656000000000001E-7</v>
      </c>
      <c r="V6">
        <v>9.8490000000000004E-8</v>
      </c>
      <c r="W6">
        <v>4.9202000000000003E-7</v>
      </c>
      <c r="X6">
        <v>1.9656000000000001E-7</v>
      </c>
      <c r="Y6">
        <v>1.6415E-7</v>
      </c>
      <c r="Z6" t="s">
        <v>902</v>
      </c>
      <c r="AA6">
        <v>3.9354000000000002E-7</v>
      </c>
      <c r="AB6">
        <v>0</v>
      </c>
      <c r="AC6">
        <v>0</v>
      </c>
      <c r="AD6" t="s">
        <v>92</v>
      </c>
      <c r="AE6">
        <v>0</v>
      </c>
      <c r="AF6">
        <v>0</v>
      </c>
      <c r="AG6">
        <v>0</v>
      </c>
      <c r="AH6">
        <v>0</v>
      </c>
      <c r="AI6" t="s">
        <v>92</v>
      </c>
      <c r="AJ6">
        <v>0</v>
      </c>
      <c r="AK6">
        <v>0</v>
      </c>
      <c r="AL6">
        <v>0</v>
      </c>
      <c r="AM6">
        <v>0</v>
      </c>
      <c r="AN6" t="s">
        <v>92</v>
      </c>
      <c r="AO6">
        <v>0</v>
      </c>
      <c r="AP6">
        <v>0</v>
      </c>
      <c r="AQ6">
        <v>0</v>
      </c>
      <c r="AR6">
        <v>0</v>
      </c>
      <c r="AS6" t="s">
        <v>92</v>
      </c>
      <c r="AT6">
        <v>0</v>
      </c>
      <c r="AU6">
        <v>0</v>
      </c>
      <c r="AV6">
        <v>0</v>
      </c>
      <c r="AW6">
        <v>0</v>
      </c>
      <c r="AX6" t="s">
        <v>92</v>
      </c>
      <c r="AY6" t="s">
        <v>120</v>
      </c>
      <c r="AZ6" t="s">
        <v>134</v>
      </c>
      <c r="BA6">
        <v>0</v>
      </c>
      <c r="BB6">
        <v>0</v>
      </c>
      <c r="BC6" t="s">
        <v>92</v>
      </c>
      <c r="BD6" t="s">
        <v>121</v>
      </c>
      <c r="BE6" t="s">
        <v>135</v>
      </c>
      <c r="BF6">
        <v>0</v>
      </c>
      <c r="BG6">
        <v>0</v>
      </c>
      <c r="BH6" t="s">
        <v>92</v>
      </c>
      <c r="BI6" t="s">
        <v>99</v>
      </c>
      <c r="BJ6" t="s">
        <v>136</v>
      </c>
      <c r="BK6">
        <v>0</v>
      </c>
      <c r="BL6">
        <v>0</v>
      </c>
      <c r="BM6" t="s">
        <v>92</v>
      </c>
      <c r="BN6" t="s">
        <v>123</v>
      </c>
      <c r="BO6" t="s">
        <v>137</v>
      </c>
      <c r="BP6">
        <v>0</v>
      </c>
      <c r="BQ6">
        <v>0</v>
      </c>
      <c r="BR6" t="s">
        <v>92</v>
      </c>
      <c r="BS6" t="s">
        <v>121</v>
      </c>
      <c r="BT6" t="s">
        <v>135</v>
      </c>
      <c r="BU6">
        <v>0</v>
      </c>
      <c r="BV6">
        <v>0</v>
      </c>
      <c r="BW6" t="s">
        <v>92</v>
      </c>
      <c r="BX6" t="s">
        <v>879</v>
      </c>
      <c r="BY6" t="s">
        <v>868</v>
      </c>
      <c r="BZ6">
        <v>0</v>
      </c>
      <c r="CA6">
        <v>0</v>
      </c>
      <c r="CB6" t="s">
        <v>92</v>
      </c>
      <c r="CC6" t="s">
        <v>861</v>
      </c>
      <c r="CD6" t="s">
        <v>867</v>
      </c>
      <c r="CE6">
        <v>0</v>
      </c>
      <c r="CF6">
        <v>0</v>
      </c>
      <c r="CG6" t="s">
        <v>92</v>
      </c>
      <c r="CH6" t="s">
        <v>119</v>
      </c>
      <c r="CI6" t="s">
        <v>99</v>
      </c>
    </row>
    <row r="7" spans="1:87">
      <c r="A7" t="s">
        <v>903</v>
      </c>
      <c r="B7">
        <v>1.9480000000000001E-3</v>
      </c>
      <c r="C7">
        <v>1.3676109999999999E-6</v>
      </c>
      <c r="D7">
        <v>0</v>
      </c>
      <c r="E7">
        <v>1.3676109999999999E-6</v>
      </c>
      <c r="F7">
        <v>192</v>
      </c>
      <c r="G7">
        <v>0</v>
      </c>
      <c r="H7">
        <v>96</v>
      </c>
      <c r="I7">
        <v>96</v>
      </c>
      <c r="J7">
        <v>1024</v>
      </c>
      <c r="K7">
        <f t="shared" si="0"/>
        <v>196608</v>
      </c>
      <c r="L7">
        <v>0</v>
      </c>
      <c r="M7">
        <v>0</v>
      </c>
      <c r="N7">
        <v>7.6946700000000004E-7</v>
      </c>
      <c r="O7">
        <v>5.9814399999999999E-7</v>
      </c>
      <c r="P7">
        <v>0</v>
      </c>
      <c r="Q7">
        <v>0</v>
      </c>
      <c r="R7">
        <v>0</v>
      </c>
      <c r="S7">
        <v>0</v>
      </c>
      <c r="T7">
        <v>3.4234999999999999E-7</v>
      </c>
      <c r="U7">
        <v>2.5604000000000001E-7</v>
      </c>
      <c r="V7">
        <v>1.2835999999999999E-7</v>
      </c>
      <c r="W7">
        <v>6.4110699999999997E-7</v>
      </c>
      <c r="X7">
        <v>2.5604000000000001E-7</v>
      </c>
      <c r="Y7">
        <v>2.1393000000000001E-7</v>
      </c>
      <c r="Z7" t="s">
        <v>904</v>
      </c>
      <c r="AA7">
        <v>5.1271400000000005E-7</v>
      </c>
      <c r="AB7">
        <v>0</v>
      </c>
      <c r="AC7">
        <v>0</v>
      </c>
      <c r="AD7" t="s">
        <v>92</v>
      </c>
      <c r="AE7">
        <v>0</v>
      </c>
      <c r="AF7">
        <v>0</v>
      </c>
      <c r="AG7">
        <v>0</v>
      </c>
      <c r="AH7">
        <v>0</v>
      </c>
      <c r="AI7" t="s">
        <v>92</v>
      </c>
      <c r="AJ7">
        <v>0</v>
      </c>
      <c r="AK7">
        <v>0</v>
      </c>
      <c r="AL7">
        <v>0</v>
      </c>
      <c r="AM7">
        <v>0</v>
      </c>
      <c r="AN7" t="s">
        <v>92</v>
      </c>
      <c r="AO7">
        <v>0</v>
      </c>
      <c r="AP7">
        <v>0</v>
      </c>
      <c r="AQ7">
        <v>0</v>
      </c>
      <c r="AR7">
        <v>0</v>
      </c>
      <c r="AS7" t="s">
        <v>92</v>
      </c>
      <c r="AT7">
        <v>0</v>
      </c>
      <c r="AU7">
        <v>0</v>
      </c>
      <c r="AV7" t="s">
        <v>101</v>
      </c>
      <c r="AW7">
        <v>0</v>
      </c>
      <c r="AX7" t="s">
        <v>92</v>
      </c>
      <c r="AY7" t="s">
        <v>120</v>
      </c>
      <c r="AZ7" t="s">
        <v>134</v>
      </c>
      <c r="BA7" t="s">
        <v>102</v>
      </c>
      <c r="BB7">
        <v>0</v>
      </c>
      <c r="BC7" t="s">
        <v>92</v>
      </c>
      <c r="BD7" t="s">
        <v>121</v>
      </c>
      <c r="BE7" t="s">
        <v>135</v>
      </c>
      <c r="BF7" t="s">
        <v>117</v>
      </c>
      <c r="BG7">
        <v>0</v>
      </c>
      <c r="BH7" t="s">
        <v>92</v>
      </c>
      <c r="BI7" t="s">
        <v>99</v>
      </c>
      <c r="BJ7" t="s">
        <v>136</v>
      </c>
      <c r="BK7" t="s">
        <v>103</v>
      </c>
      <c r="BL7">
        <v>0</v>
      </c>
      <c r="BM7" t="s">
        <v>92</v>
      </c>
      <c r="BN7" t="s">
        <v>123</v>
      </c>
      <c r="BO7" t="s">
        <v>137</v>
      </c>
      <c r="BP7" t="s">
        <v>102</v>
      </c>
      <c r="BQ7">
        <v>0</v>
      </c>
      <c r="BR7" t="s">
        <v>92</v>
      </c>
      <c r="BS7" t="s">
        <v>121</v>
      </c>
      <c r="BT7" t="s">
        <v>135</v>
      </c>
      <c r="BU7" t="s">
        <v>862</v>
      </c>
      <c r="BV7">
        <v>0</v>
      </c>
      <c r="BW7" t="s">
        <v>92</v>
      </c>
      <c r="BX7" t="s">
        <v>879</v>
      </c>
      <c r="BY7" t="s">
        <v>868</v>
      </c>
      <c r="BZ7" t="s">
        <v>860</v>
      </c>
      <c r="CA7">
        <v>0</v>
      </c>
      <c r="CB7" t="s">
        <v>92</v>
      </c>
      <c r="CC7" t="s">
        <v>861</v>
      </c>
      <c r="CD7" t="s">
        <v>867</v>
      </c>
      <c r="CE7" t="s">
        <v>100</v>
      </c>
      <c r="CF7">
        <v>0</v>
      </c>
      <c r="CG7" t="s">
        <v>92</v>
      </c>
      <c r="CH7" t="s">
        <v>119</v>
      </c>
      <c r="CI7" t="s">
        <v>99</v>
      </c>
    </row>
    <row r="8" spans="1:87">
      <c r="A8" t="s">
        <v>905</v>
      </c>
      <c r="B8">
        <v>1.9759999999999999E-3</v>
      </c>
      <c r="C8">
        <v>1.6854119999999999E-6</v>
      </c>
      <c r="D8">
        <v>0</v>
      </c>
      <c r="E8">
        <v>1.6854119999999999E-6</v>
      </c>
      <c r="F8">
        <v>256</v>
      </c>
      <c r="G8">
        <v>0</v>
      </c>
      <c r="H8">
        <v>128</v>
      </c>
      <c r="I8">
        <v>128</v>
      </c>
      <c r="J8">
        <v>1280</v>
      </c>
      <c r="K8">
        <f t="shared" si="0"/>
        <v>327680</v>
      </c>
      <c r="L8">
        <v>0</v>
      </c>
      <c r="M8">
        <v>0</v>
      </c>
      <c r="N8">
        <v>9.4817100000000003E-7</v>
      </c>
      <c r="O8">
        <v>7.3724099999999998E-7</v>
      </c>
      <c r="P8">
        <v>0</v>
      </c>
      <c r="Q8">
        <v>0</v>
      </c>
      <c r="R8">
        <v>0</v>
      </c>
      <c r="S8">
        <v>0</v>
      </c>
      <c r="T8">
        <v>4.2165999999999998E-7</v>
      </c>
      <c r="U8">
        <v>3.1577999999999999E-7</v>
      </c>
      <c r="V8">
        <v>1.5809999999999999E-7</v>
      </c>
      <c r="W8">
        <v>7.9007100000000001E-7</v>
      </c>
      <c r="X8">
        <v>3.1577999999999999E-7</v>
      </c>
      <c r="Y8">
        <v>2.635E-7</v>
      </c>
      <c r="Z8" t="s">
        <v>906</v>
      </c>
      <c r="AA8">
        <v>6.3198100000000005E-7</v>
      </c>
      <c r="AB8">
        <v>0</v>
      </c>
      <c r="AC8">
        <v>0</v>
      </c>
      <c r="AD8" t="s">
        <v>92</v>
      </c>
      <c r="AE8">
        <v>0</v>
      </c>
      <c r="AF8">
        <v>0</v>
      </c>
      <c r="AG8">
        <v>0</v>
      </c>
      <c r="AH8">
        <v>0</v>
      </c>
      <c r="AI8" t="s">
        <v>92</v>
      </c>
      <c r="AJ8">
        <v>0</v>
      </c>
      <c r="AK8">
        <v>0</v>
      </c>
      <c r="AL8">
        <v>0</v>
      </c>
      <c r="AM8">
        <v>0</v>
      </c>
      <c r="AN8" t="s">
        <v>92</v>
      </c>
      <c r="AO8">
        <v>0</v>
      </c>
      <c r="AP8">
        <v>0</v>
      </c>
      <c r="AQ8">
        <v>0</v>
      </c>
      <c r="AR8">
        <v>0</v>
      </c>
      <c r="AS8" t="s">
        <v>92</v>
      </c>
      <c r="AT8">
        <v>0</v>
      </c>
      <c r="AU8">
        <v>0</v>
      </c>
      <c r="AV8" t="s">
        <v>101</v>
      </c>
      <c r="AW8" t="s">
        <v>96</v>
      </c>
      <c r="AX8" t="s">
        <v>92</v>
      </c>
      <c r="AY8" t="s">
        <v>120</v>
      </c>
      <c r="AZ8" t="s">
        <v>134</v>
      </c>
      <c r="BA8" t="s">
        <v>102</v>
      </c>
      <c r="BB8" t="s">
        <v>97</v>
      </c>
      <c r="BC8" t="s">
        <v>92</v>
      </c>
      <c r="BD8" t="s">
        <v>121</v>
      </c>
      <c r="BE8" t="s">
        <v>135</v>
      </c>
      <c r="BF8" t="s">
        <v>117</v>
      </c>
      <c r="BG8" t="s">
        <v>98</v>
      </c>
      <c r="BH8" t="s">
        <v>92</v>
      </c>
      <c r="BI8" t="s">
        <v>99</v>
      </c>
      <c r="BJ8" t="s">
        <v>136</v>
      </c>
      <c r="BK8" t="s">
        <v>103</v>
      </c>
      <c r="BL8" t="s">
        <v>100</v>
      </c>
      <c r="BM8" t="s">
        <v>92</v>
      </c>
      <c r="BN8" t="s">
        <v>123</v>
      </c>
      <c r="BO8" t="s">
        <v>137</v>
      </c>
      <c r="BP8" t="s">
        <v>102</v>
      </c>
      <c r="BQ8" t="s">
        <v>97</v>
      </c>
      <c r="BR8" t="s">
        <v>92</v>
      </c>
      <c r="BS8" t="s">
        <v>121</v>
      </c>
      <c r="BT8" t="s">
        <v>135</v>
      </c>
      <c r="BU8" t="s">
        <v>862</v>
      </c>
      <c r="BV8" t="s">
        <v>857</v>
      </c>
      <c r="BW8" t="s">
        <v>92</v>
      </c>
      <c r="BX8" t="s">
        <v>879</v>
      </c>
      <c r="BY8" t="s">
        <v>868</v>
      </c>
      <c r="BZ8" t="s">
        <v>860</v>
      </c>
      <c r="CA8" t="s">
        <v>856</v>
      </c>
      <c r="CB8" t="s">
        <v>92</v>
      </c>
      <c r="CC8" t="s">
        <v>861</v>
      </c>
      <c r="CD8" t="s">
        <v>867</v>
      </c>
      <c r="CE8" t="s">
        <v>100</v>
      </c>
      <c r="CF8" t="s">
        <v>103</v>
      </c>
      <c r="CG8" t="s">
        <v>92</v>
      </c>
      <c r="CH8" t="s">
        <v>119</v>
      </c>
      <c r="CI8" t="s">
        <v>99</v>
      </c>
    </row>
    <row r="9" spans="1:87">
      <c r="A9" t="s">
        <v>907</v>
      </c>
      <c r="B9">
        <v>2.003E-3</v>
      </c>
      <c r="C9">
        <v>2.2100820000000002E-6</v>
      </c>
      <c r="D9">
        <v>0</v>
      </c>
      <c r="E9">
        <v>2.2100820000000002E-6</v>
      </c>
      <c r="F9">
        <v>320</v>
      </c>
      <c r="G9">
        <v>0</v>
      </c>
      <c r="H9">
        <v>160</v>
      </c>
      <c r="I9">
        <v>160</v>
      </c>
      <c r="J9">
        <v>1664</v>
      </c>
      <c r="K9">
        <f t="shared" si="0"/>
        <v>532480</v>
      </c>
      <c r="L9">
        <v>0</v>
      </c>
      <c r="M9">
        <v>0</v>
      </c>
      <c r="N9">
        <v>1.243191E-6</v>
      </c>
      <c r="O9">
        <v>9.6689099999999997E-7</v>
      </c>
      <c r="P9">
        <v>0</v>
      </c>
      <c r="Q9">
        <v>0</v>
      </c>
      <c r="R9">
        <v>0</v>
      </c>
      <c r="S9">
        <v>0</v>
      </c>
      <c r="T9">
        <v>5.5255999999999997E-7</v>
      </c>
      <c r="U9">
        <v>4.1437999999999998E-7</v>
      </c>
      <c r="V9">
        <v>2.0718999999999999E-7</v>
      </c>
      <c r="W9">
        <v>1.0360009999999999E-6</v>
      </c>
      <c r="X9">
        <v>4.1437999999999998E-7</v>
      </c>
      <c r="Y9">
        <v>3.4532000000000002E-7</v>
      </c>
      <c r="Z9" t="s">
        <v>874</v>
      </c>
      <c r="AA9">
        <v>8.2876099999999999E-7</v>
      </c>
      <c r="AB9">
        <v>0</v>
      </c>
      <c r="AC9">
        <v>0</v>
      </c>
      <c r="AD9" t="s">
        <v>92</v>
      </c>
      <c r="AE9">
        <v>0</v>
      </c>
      <c r="AF9">
        <v>0</v>
      </c>
      <c r="AG9">
        <v>0</v>
      </c>
      <c r="AH9">
        <v>0</v>
      </c>
      <c r="AI9" t="s">
        <v>92</v>
      </c>
      <c r="AJ9">
        <v>0</v>
      </c>
      <c r="AK9">
        <v>0</v>
      </c>
      <c r="AL9">
        <v>0</v>
      </c>
      <c r="AM9">
        <v>0</v>
      </c>
      <c r="AN9" t="s">
        <v>92</v>
      </c>
      <c r="AO9">
        <v>0</v>
      </c>
      <c r="AP9">
        <v>0</v>
      </c>
      <c r="AQ9">
        <v>0</v>
      </c>
      <c r="AR9">
        <v>0</v>
      </c>
      <c r="AS9" t="s">
        <v>92</v>
      </c>
      <c r="AT9">
        <v>0</v>
      </c>
      <c r="AU9">
        <v>0</v>
      </c>
      <c r="AV9" t="s">
        <v>101</v>
      </c>
      <c r="AW9" t="s">
        <v>96</v>
      </c>
      <c r="AX9" t="s">
        <v>115</v>
      </c>
      <c r="AY9" t="s">
        <v>120</v>
      </c>
      <c r="AZ9" t="s">
        <v>134</v>
      </c>
      <c r="BA9" t="s">
        <v>102</v>
      </c>
      <c r="BB9" t="s">
        <v>97</v>
      </c>
      <c r="BC9" t="s">
        <v>116</v>
      </c>
      <c r="BD9" t="s">
        <v>121</v>
      </c>
      <c r="BE9" t="s">
        <v>135</v>
      </c>
      <c r="BF9" t="s">
        <v>117</v>
      </c>
      <c r="BG9" t="s">
        <v>98</v>
      </c>
      <c r="BH9" t="s">
        <v>118</v>
      </c>
      <c r="BI9" t="s">
        <v>99</v>
      </c>
      <c r="BJ9" t="s">
        <v>136</v>
      </c>
      <c r="BK9" t="s">
        <v>103</v>
      </c>
      <c r="BL9" t="s">
        <v>100</v>
      </c>
      <c r="BM9" t="s">
        <v>119</v>
      </c>
      <c r="BN9" t="s">
        <v>123</v>
      </c>
      <c r="BO9" t="s">
        <v>137</v>
      </c>
      <c r="BP9" t="s">
        <v>102</v>
      </c>
      <c r="BQ9" t="s">
        <v>97</v>
      </c>
      <c r="BR9" t="s">
        <v>116</v>
      </c>
      <c r="BS9" t="s">
        <v>121</v>
      </c>
      <c r="BT9" t="s">
        <v>135</v>
      </c>
      <c r="BU9" t="s">
        <v>862</v>
      </c>
      <c r="BV9" t="s">
        <v>857</v>
      </c>
      <c r="BW9" t="s">
        <v>863</v>
      </c>
      <c r="BX9" t="s">
        <v>879</v>
      </c>
      <c r="BY9" t="s">
        <v>868</v>
      </c>
      <c r="BZ9" t="s">
        <v>860</v>
      </c>
      <c r="CA9" t="s">
        <v>856</v>
      </c>
      <c r="CB9" t="s">
        <v>866</v>
      </c>
      <c r="CC9" t="s">
        <v>861</v>
      </c>
      <c r="CD9" t="s">
        <v>867</v>
      </c>
      <c r="CE9" t="s">
        <v>100</v>
      </c>
      <c r="CF9" t="s">
        <v>103</v>
      </c>
      <c r="CG9" t="s">
        <v>123</v>
      </c>
      <c r="CH9" t="s">
        <v>119</v>
      </c>
      <c r="CI9" t="s">
        <v>99</v>
      </c>
    </row>
    <row r="10" spans="1:87">
      <c r="N10" s="9"/>
    </row>
    <row r="11" spans="1:87">
      <c r="O11" s="4"/>
    </row>
    <row r="12" spans="1:87">
      <c r="BZ12">
        <f>SUM(BZ7:CD7)</f>
        <v>0</v>
      </c>
    </row>
    <row r="13" spans="1:87">
      <c r="AV13">
        <f>SUM(AV7:BO7)</f>
        <v>0</v>
      </c>
      <c r="BP13">
        <f>SUM(BP7:BT7)</f>
        <v>0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99"/>
  <sheetViews>
    <sheetView tabSelected="1" topLeftCell="A9" zoomScaleNormal="100" workbookViewId="0">
      <selection activeCell="G14" sqref="G14"/>
    </sheetView>
  </sheetViews>
  <sheetFormatPr baseColWidth="10" defaultRowHeight="14.25"/>
  <cols>
    <col min="1" max="1" width="40.375" customWidth="1"/>
    <col min="2" max="2" width="11.125" customWidth="1"/>
    <col min="3" max="3" width="21.125" customWidth="1"/>
    <col min="4" max="4" width="19.75" customWidth="1"/>
    <col min="5" max="5" width="24.5" customWidth="1"/>
    <col min="6" max="6" width="21.5" customWidth="1"/>
    <col min="7" max="7" width="17.5" customWidth="1"/>
    <col min="8" max="8" width="17" customWidth="1"/>
    <col min="9" max="10" width="16.5" customWidth="1"/>
    <col min="11" max="11" width="14.125" customWidth="1"/>
    <col min="12" max="13" width="22.625" customWidth="1"/>
    <col min="14" max="15" width="22.75" customWidth="1"/>
    <col min="16" max="16" width="26.375" customWidth="1"/>
    <col min="17" max="17" width="23.625" customWidth="1"/>
    <col min="18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90">
      <c r="D1" s="38" t="s">
        <v>0</v>
      </c>
      <c r="E1" s="38"/>
      <c r="F1" s="38"/>
    </row>
    <row r="2" spans="1:90">
      <c r="D2" s="38"/>
      <c r="E2" s="38"/>
      <c r="F2" s="38"/>
    </row>
    <row r="3" spans="1:90" s="1" customFormat="1">
      <c r="A3" s="1" t="s">
        <v>1</v>
      </c>
      <c r="B3" s="1" t="s">
        <v>1461</v>
      </c>
      <c r="C3" s="1" t="s">
        <v>1458</v>
      </c>
      <c r="D3" s="1" t="s">
        <v>1459</v>
      </c>
      <c r="E3" s="1" t="s">
        <v>1460</v>
      </c>
      <c r="F3" s="1" t="s">
        <v>6</v>
      </c>
      <c r="G3" s="1" t="s">
        <v>7</v>
      </c>
      <c r="H3" s="1" t="s">
        <v>908</v>
      </c>
      <c r="I3" s="1" t="s">
        <v>8</v>
      </c>
      <c r="J3" s="1" t="s">
        <v>909</v>
      </c>
      <c r="K3" s="1" t="s">
        <v>9</v>
      </c>
      <c r="L3" s="1" t="s">
        <v>910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1" t="s">
        <v>41</v>
      </c>
      <c r="AS3" s="1" t="s">
        <v>42</v>
      </c>
      <c r="AT3" s="1" t="s">
        <v>43</v>
      </c>
      <c r="AU3" s="1" t="s">
        <v>44</v>
      </c>
      <c r="AV3" s="1" t="s">
        <v>45</v>
      </c>
      <c r="AW3" s="1" t="s">
        <v>46</v>
      </c>
      <c r="AX3" s="1" t="s">
        <v>47</v>
      </c>
      <c r="AY3" s="1" t="s">
        <v>48</v>
      </c>
      <c r="AZ3" s="1" t="s">
        <v>49</v>
      </c>
      <c r="BA3" s="1" t="s">
        <v>50</v>
      </c>
      <c r="BB3" s="1" t="s">
        <v>51</v>
      </c>
      <c r="BC3" s="1" t="s">
        <v>52</v>
      </c>
      <c r="BD3" s="1" t="s">
        <v>53</v>
      </c>
      <c r="BE3" s="1" t="s">
        <v>54</v>
      </c>
      <c r="BF3" s="1" t="s">
        <v>55</v>
      </c>
      <c r="BG3" s="1" t="s">
        <v>56</v>
      </c>
      <c r="BH3" s="1" t="s">
        <v>57</v>
      </c>
      <c r="BI3" s="1" t="s">
        <v>58</v>
      </c>
      <c r="BJ3" s="1" t="s">
        <v>59</v>
      </c>
      <c r="BK3" s="1" t="s">
        <v>60</v>
      </c>
      <c r="BL3" s="1" t="s">
        <v>61</v>
      </c>
      <c r="BM3" s="1" t="s">
        <v>62</v>
      </c>
      <c r="BN3" s="1" t="s">
        <v>63</v>
      </c>
      <c r="BO3" s="1" t="s">
        <v>64</v>
      </c>
      <c r="BP3" s="1" t="s">
        <v>65</v>
      </c>
      <c r="BQ3" s="1" t="s">
        <v>66</v>
      </c>
      <c r="BR3" s="1" t="s">
        <v>67</v>
      </c>
      <c r="BS3" s="1" t="s">
        <v>68</v>
      </c>
      <c r="BT3" s="1" t="s">
        <v>69</v>
      </c>
      <c r="BU3" s="1" t="s">
        <v>70</v>
      </c>
      <c r="BV3" s="1" t="s">
        <v>71</v>
      </c>
      <c r="BW3" s="1" t="s">
        <v>72</v>
      </c>
      <c r="BX3" s="1" t="s">
        <v>73</v>
      </c>
      <c r="BY3" s="1" t="s">
        <v>74</v>
      </c>
      <c r="BZ3" s="1" t="s">
        <v>75</v>
      </c>
      <c r="CA3" s="1" t="s">
        <v>76</v>
      </c>
      <c r="CB3" s="1" t="s">
        <v>77</v>
      </c>
      <c r="CC3" s="1" t="s">
        <v>78</v>
      </c>
      <c r="CD3" s="1" t="s">
        <v>79</v>
      </c>
      <c r="CE3" s="1" t="s">
        <v>80</v>
      </c>
      <c r="CF3" s="1" t="s">
        <v>81</v>
      </c>
      <c r="CG3" s="1" t="s">
        <v>82</v>
      </c>
      <c r="CH3" s="1" t="s">
        <v>83</v>
      </c>
      <c r="CI3" s="1" t="s">
        <v>84</v>
      </c>
      <c r="CJ3" s="1" t="s">
        <v>85</v>
      </c>
      <c r="CK3" s="1" t="s">
        <v>86</v>
      </c>
      <c r="CL3" s="1" t="s">
        <v>87</v>
      </c>
    </row>
    <row r="4" spans="1:90">
      <c r="A4" t="s">
        <v>88</v>
      </c>
      <c r="B4">
        <f>B12*10^3</f>
        <v>1.8109999999999999</v>
      </c>
      <c r="C4">
        <f>0.000000673591*10^6</f>
        <v>0.67359099999999994</v>
      </c>
      <c r="D4">
        <f>0.00000031606*10^6</f>
        <v>0.31606000000000001</v>
      </c>
      <c r="E4">
        <f>E13*10^6</f>
        <v>0.35753099999999999</v>
      </c>
      <c r="F4">
        <v>96</v>
      </c>
      <c r="G4">
        <v>32</v>
      </c>
      <c r="H4">
        <v>248</v>
      </c>
      <c r="I4">
        <v>32</v>
      </c>
      <c r="J4">
        <v>128</v>
      </c>
      <c r="K4">
        <v>32</v>
      </c>
      <c r="L4">
        <v>128</v>
      </c>
      <c r="M4">
        <v>504</v>
      </c>
      <c r="N4">
        <v>48384</v>
      </c>
      <c r="O4">
        <v>1.6738000000000001E-7</v>
      </c>
      <c r="P4">
        <v>1.4868000000000001E-7</v>
      </c>
      <c r="Q4">
        <v>1.7870400000000001E-7</v>
      </c>
      <c r="R4">
        <v>1.7882699999999999E-7</v>
      </c>
      <c r="S4">
        <v>1.186E-7</v>
      </c>
      <c r="T4">
        <v>9.9779999999999997E-8</v>
      </c>
      <c r="U4">
        <v>4.8779999999999997E-8</v>
      </c>
      <c r="V4">
        <v>4.8900000000000001E-8</v>
      </c>
      <c r="W4" t="s">
        <v>89</v>
      </c>
      <c r="X4">
        <v>5.9740000000000004E-8</v>
      </c>
      <c r="Y4">
        <v>2.974E-8</v>
      </c>
      <c r="Z4">
        <v>1.4896400000000001E-7</v>
      </c>
      <c r="AA4">
        <v>7.9650000000000002E-8</v>
      </c>
      <c r="AB4">
        <v>5.9480000000000001E-8</v>
      </c>
      <c r="AC4" t="s">
        <v>90</v>
      </c>
      <c r="AD4">
        <v>1.4908699999999999E-7</v>
      </c>
      <c r="AE4">
        <v>0</v>
      </c>
      <c r="AF4" t="s">
        <v>91</v>
      </c>
      <c r="AG4" t="s">
        <v>92</v>
      </c>
      <c r="AH4">
        <v>0</v>
      </c>
      <c r="AI4">
        <v>0</v>
      </c>
      <c r="AJ4">
        <v>0</v>
      </c>
      <c r="AK4" t="s">
        <v>93</v>
      </c>
      <c r="AL4" t="s">
        <v>92</v>
      </c>
      <c r="AM4">
        <v>0</v>
      </c>
      <c r="AN4">
        <v>0</v>
      </c>
      <c r="AO4">
        <v>0</v>
      </c>
      <c r="AP4" t="s">
        <v>94</v>
      </c>
      <c r="AQ4" t="s">
        <v>92</v>
      </c>
      <c r="AR4">
        <v>0</v>
      </c>
      <c r="AS4">
        <v>0</v>
      </c>
      <c r="AT4">
        <v>0</v>
      </c>
      <c r="AU4" t="s">
        <v>95</v>
      </c>
      <c r="AV4" t="s">
        <v>92</v>
      </c>
      <c r="AW4">
        <v>0</v>
      </c>
      <c r="AX4">
        <v>0</v>
      </c>
      <c r="AY4">
        <v>0</v>
      </c>
      <c r="AZ4" t="s">
        <v>96</v>
      </c>
      <c r="BA4" t="s">
        <v>92</v>
      </c>
      <c r="BB4">
        <v>0</v>
      </c>
      <c r="BC4">
        <v>0</v>
      </c>
      <c r="BD4">
        <v>0</v>
      </c>
      <c r="BE4" t="s">
        <v>97</v>
      </c>
      <c r="BF4" t="s">
        <v>92</v>
      </c>
      <c r="BG4">
        <v>0</v>
      </c>
      <c r="BH4">
        <v>0</v>
      </c>
      <c r="BI4">
        <v>0</v>
      </c>
      <c r="BJ4" t="s">
        <v>98</v>
      </c>
      <c r="BK4" t="s">
        <v>92</v>
      </c>
      <c r="BL4" t="s">
        <v>99</v>
      </c>
      <c r="BM4">
        <v>0</v>
      </c>
      <c r="BN4">
        <v>0</v>
      </c>
      <c r="BO4" t="s">
        <v>100</v>
      </c>
      <c r="BP4" t="s">
        <v>92</v>
      </c>
      <c r="BQ4">
        <v>0</v>
      </c>
      <c r="BR4">
        <v>0</v>
      </c>
      <c r="BS4">
        <v>0</v>
      </c>
      <c r="BT4" t="s">
        <v>101</v>
      </c>
      <c r="BU4" t="s">
        <v>92</v>
      </c>
      <c r="BV4">
        <v>0</v>
      </c>
      <c r="BW4">
        <v>0</v>
      </c>
      <c r="BX4">
        <v>0</v>
      </c>
      <c r="BY4" t="s">
        <v>102</v>
      </c>
      <c r="BZ4" t="s">
        <v>92</v>
      </c>
      <c r="CA4">
        <v>0</v>
      </c>
      <c r="CB4">
        <v>0</v>
      </c>
      <c r="CC4">
        <v>0</v>
      </c>
      <c r="CD4" t="s">
        <v>98</v>
      </c>
      <c r="CE4" t="s">
        <v>92</v>
      </c>
      <c r="CF4">
        <v>0</v>
      </c>
      <c r="CG4">
        <v>0</v>
      </c>
      <c r="CH4">
        <v>0</v>
      </c>
      <c r="CI4" t="s">
        <v>103</v>
      </c>
      <c r="CJ4" t="s">
        <v>92</v>
      </c>
      <c r="CK4">
        <v>0</v>
      </c>
      <c r="CL4" t="s">
        <v>99</v>
      </c>
    </row>
    <row r="5" spans="1:90">
      <c r="A5" t="s">
        <v>104</v>
      </c>
      <c r="B5">
        <f t="shared" ref="B5:B9" si="0">B13*10^3</f>
        <v>1.833</v>
      </c>
      <c r="C5">
        <f>0.000001547011*10^6</f>
        <v>1.5470110000000001</v>
      </c>
      <c r="D5">
        <f>0.00000059886*10^6</f>
        <v>0.59885999999999995</v>
      </c>
      <c r="E5">
        <f t="shared" ref="E5:E9" si="1">E14*10^6</f>
        <v>0.94815099999999997</v>
      </c>
      <c r="F5">
        <v>192</v>
      </c>
      <c r="G5">
        <v>64</v>
      </c>
      <c r="H5">
        <v>504</v>
      </c>
      <c r="I5">
        <v>64</v>
      </c>
      <c r="J5">
        <v>320</v>
      </c>
      <c r="K5">
        <v>64</v>
      </c>
      <c r="L5">
        <v>320</v>
      </c>
      <c r="M5">
        <v>1144</v>
      </c>
      <c r="N5">
        <v>219648</v>
      </c>
      <c r="O5">
        <v>3.2842000000000003E-7</v>
      </c>
      <c r="P5">
        <v>2.7043999999999998E-7</v>
      </c>
      <c r="Q5">
        <v>4.7397699999999998E-7</v>
      </c>
      <c r="R5">
        <v>4.7417400000000002E-7</v>
      </c>
      <c r="S5">
        <v>2.6211000000000001E-7</v>
      </c>
      <c r="T5">
        <v>2.0354000000000001E-7</v>
      </c>
      <c r="U5">
        <v>6.6310000000000003E-8</v>
      </c>
      <c r="V5">
        <v>6.6899999999999997E-8</v>
      </c>
      <c r="W5" t="s">
        <v>106</v>
      </c>
      <c r="X5">
        <v>1.5808E-7</v>
      </c>
      <c r="Y5">
        <v>7.896E-8</v>
      </c>
      <c r="Z5">
        <v>3.9501700000000002E-7</v>
      </c>
      <c r="AA5">
        <v>2.1080999999999999E-7</v>
      </c>
      <c r="AB5">
        <v>1.5792E-7</v>
      </c>
      <c r="AC5" t="s">
        <v>107</v>
      </c>
      <c r="AD5">
        <v>3.9500399999999998E-7</v>
      </c>
      <c r="AE5" t="s">
        <v>108</v>
      </c>
      <c r="AF5">
        <v>0</v>
      </c>
      <c r="AG5" t="s">
        <v>109</v>
      </c>
      <c r="AH5">
        <v>0</v>
      </c>
      <c r="AI5">
        <v>0</v>
      </c>
      <c r="AJ5" t="s">
        <v>110</v>
      </c>
      <c r="AK5">
        <v>0</v>
      </c>
      <c r="AL5" t="s">
        <v>111</v>
      </c>
      <c r="AM5">
        <v>0</v>
      </c>
      <c r="AN5">
        <v>0</v>
      </c>
      <c r="AO5" t="s">
        <v>112</v>
      </c>
      <c r="AP5">
        <v>0</v>
      </c>
      <c r="AQ5" t="s">
        <v>113</v>
      </c>
      <c r="AR5">
        <v>0</v>
      </c>
      <c r="AS5">
        <v>0</v>
      </c>
      <c r="AT5" t="s">
        <v>110</v>
      </c>
      <c r="AU5">
        <v>0</v>
      </c>
      <c r="AV5" t="s">
        <v>114</v>
      </c>
      <c r="AW5">
        <v>0</v>
      </c>
      <c r="AX5">
        <v>0</v>
      </c>
      <c r="AY5" t="s">
        <v>101</v>
      </c>
      <c r="AZ5">
        <v>0</v>
      </c>
      <c r="BA5" t="s">
        <v>115</v>
      </c>
      <c r="BB5">
        <v>0</v>
      </c>
      <c r="BC5">
        <v>0</v>
      </c>
      <c r="BD5" t="s">
        <v>102</v>
      </c>
      <c r="BE5">
        <v>0</v>
      </c>
      <c r="BF5" t="s">
        <v>116</v>
      </c>
      <c r="BG5">
        <v>0</v>
      </c>
      <c r="BH5">
        <v>0</v>
      </c>
      <c r="BI5" t="s">
        <v>117</v>
      </c>
      <c r="BJ5">
        <v>0</v>
      </c>
      <c r="BK5" t="s">
        <v>118</v>
      </c>
      <c r="BL5" t="s">
        <v>99</v>
      </c>
      <c r="BM5">
        <v>0</v>
      </c>
      <c r="BN5" t="s">
        <v>103</v>
      </c>
      <c r="BO5">
        <v>0</v>
      </c>
      <c r="BP5" t="s">
        <v>119</v>
      </c>
      <c r="BQ5">
        <v>0</v>
      </c>
      <c r="BR5">
        <v>0</v>
      </c>
      <c r="BS5" t="s">
        <v>96</v>
      </c>
      <c r="BT5">
        <v>0</v>
      </c>
      <c r="BU5" t="s">
        <v>120</v>
      </c>
      <c r="BV5">
        <v>0</v>
      </c>
      <c r="BW5">
        <v>0</v>
      </c>
      <c r="BX5" t="s">
        <v>97</v>
      </c>
      <c r="BY5">
        <v>0</v>
      </c>
      <c r="BZ5" t="s">
        <v>121</v>
      </c>
      <c r="CA5">
        <v>0</v>
      </c>
      <c r="CB5">
        <v>0</v>
      </c>
      <c r="CC5" t="s">
        <v>117</v>
      </c>
      <c r="CD5">
        <v>0</v>
      </c>
      <c r="CE5" t="s">
        <v>122</v>
      </c>
      <c r="CF5">
        <v>0</v>
      </c>
      <c r="CG5">
        <v>0</v>
      </c>
      <c r="CH5" t="s">
        <v>100</v>
      </c>
      <c r="CI5">
        <v>0</v>
      </c>
      <c r="CJ5" t="s">
        <v>123</v>
      </c>
      <c r="CK5">
        <v>0</v>
      </c>
      <c r="CL5" t="s">
        <v>99</v>
      </c>
    </row>
    <row r="6" spans="1:90">
      <c r="A6" t="s">
        <v>124</v>
      </c>
      <c r="B6">
        <f t="shared" si="0"/>
        <v>1.8320000000000001</v>
      </c>
      <c r="C6">
        <f>0.00000168524*10^6</f>
        <v>1.6852400000000001</v>
      </c>
      <c r="D6">
        <f>0.00000050454*10^6</f>
        <v>0.50453999999999999</v>
      </c>
      <c r="E6">
        <f t="shared" si="1"/>
        <v>1.1807000000000001</v>
      </c>
      <c r="F6">
        <v>192</v>
      </c>
      <c r="G6">
        <v>64</v>
      </c>
      <c r="H6">
        <v>384</v>
      </c>
      <c r="I6">
        <v>64</v>
      </c>
      <c r="J6">
        <v>384</v>
      </c>
      <c r="K6">
        <v>64</v>
      </c>
      <c r="L6">
        <v>384</v>
      </c>
      <c r="M6">
        <v>1152</v>
      </c>
      <c r="N6">
        <v>221184</v>
      </c>
      <c r="O6">
        <v>2.6985E-7</v>
      </c>
      <c r="P6">
        <v>2.3468999999999999E-7</v>
      </c>
      <c r="Q6">
        <v>5.9050999999999996E-7</v>
      </c>
      <c r="R6">
        <v>5.9019000000000002E-7</v>
      </c>
      <c r="S6">
        <v>2.0205000000000001E-7</v>
      </c>
      <c r="T6">
        <v>1.6749E-7</v>
      </c>
      <c r="U6">
        <v>6.7799999999999998E-8</v>
      </c>
      <c r="V6">
        <v>6.7200000000000006E-8</v>
      </c>
      <c r="W6" t="s">
        <v>126</v>
      </c>
      <c r="X6">
        <v>1.9656000000000001E-7</v>
      </c>
      <c r="Y6">
        <v>9.8490000000000004E-8</v>
      </c>
      <c r="Z6">
        <v>4.9202000000000003E-7</v>
      </c>
      <c r="AA6">
        <v>2.621E-7</v>
      </c>
      <c r="AB6">
        <v>1.9698000000000001E-7</v>
      </c>
      <c r="AC6" t="s">
        <v>127</v>
      </c>
      <c r="AD6">
        <v>4.9190999999999996E-7</v>
      </c>
      <c r="AE6">
        <v>0</v>
      </c>
      <c r="AF6">
        <v>0</v>
      </c>
      <c r="AG6" t="s">
        <v>92</v>
      </c>
      <c r="AH6" t="s">
        <v>128</v>
      </c>
      <c r="AI6" t="s">
        <v>129</v>
      </c>
      <c r="AJ6">
        <v>0</v>
      </c>
      <c r="AK6">
        <v>0</v>
      </c>
      <c r="AL6" t="s">
        <v>92</v>
      </c>
      <c r="AM6" t="s">
        <v>118</v>
      </c>
      <c r="AN6" t="s">
        <v>130</v>
      </c>
      <c r="AO6">
        <v>0</v>
      </c>
      <c r="AP6">
        <v>0</v>
      </c>
      <c r="AQ6" t="s">
        <v>92</v>
      </c>
      <c r="AR6" t="s">
        <v>131</v>
      </c>
      <c r="AS6" t="s">
        <v>132</v>
      </c>
      <c r="AT6">
        <v>0</v>
      </c>
      <c r="AU6">
        <v>0</v>
      </c>
      <c r="AV6" t="s">
        <v>92</v>
      </c>
      <c r="AW6" t="s">
        <v>133</v>
      </c>
      <c r="AX6" t="s">
        <v>130</v>
      </c>
      <c r="AY6">
        <v>0</v>
      </c>
      <c r="AZ6">
        <v>0</v>
      </c>
      <c r="BA6" t="s">
        <v>92</v>
      </c>
      <c r="BB6" t="s">
        <v>120</v>
      </c>
      <c r="BC6" t="s">
        <v>134</v>
      </c>
      <c r="BD6">
        <v>0</v>
      </c>
      <c r="BE6">
        <v>0</v>
      </c>
      <c r="BF6" t="s">
        <v>92</v>
      </c>
      <c r="BG6" t="s">
        <v>121</v>
      </c>
      <c r="BH6" t="s">
        <v>135</v>
      </c>
      <c r="BI6">
        <v>0</v>
      </c>
      <c r="BJ6">
        <v>0</v>
      </c>
      <c r="BK6" t="s">
        <v>92</v>
      </c>
      <c r="BL6" t="s">
        <v>99</v>
      </c>
      <c r="BM6" t="s">
        <v>136</v>
      </c>
      <c r="BN6">
        <v>0</v>
      </c>
      <c r="BO6">
        <v>0</v>
      </c>
      <c r="BP6" t="s">
        <v>92</v>
      </c>
      <c r="BQ6" t="s">
        <v>123</v>
      </c>
      <c r="BR6" t="s">
        <v>137</v>
      </c>
      <c r="BS6">
        <v>0</v>
      </c>
      <c r="BT6">
        <v>0</v>
      </c>
      <c r="BU6" t="s">
        <v>92</v>
      </c>
      <c r="BV6" t="s">
        <v>115</v>
      </c>
      <c r="BW6" t="s">
        <v>134</v>
      </c>
      <c r="BX6">
        <v>0</v>
      </c>
      <c r="BY6">
        <v>0</v>
      </c>
      <c r="BZ6" t="s">
        <v>92</v>
      </c>
      <c r="CA6" t="s">
        <v>116</v>
      </c>
      <c r="CB6" t="s">
        <v>135</v>
      </c>
      <c r="CC6">
        <v>0</v>
      </c>
      <c r="CD6">
        <v>0</v>
      </c>
      <c r="CE6" t="s">
        <v>92</v>
      </c>
      <c r="CF6" t="s">
        <v>118</v>
      </c>
      <c r="CG6" t="s">
        <v>136</v>
      </c>
      <c r="CH6">
        <v>0</v>
      </c>
      <c r="CI6">
        <v>0</v>
      </c>
      <c r="CJ6" t="s">
        <v>92</v>
      </c>
      <c r="CK6" t="s">
        <v>119</v>
      </c>
      <c r="CL6" t="s">
        <v>99</v>
      </c>
    </row>
    <row r="7" spans="1:90">
      <c r="A7" t="s">
        <v>138</v>
      </c>
      <c r="B7">
        <f t="shared" si="0"/>
        <v>1.8560000000000001</v>
      </c>
      <c r="C7">
        <f>0.000002234661*10^6</f>
        <v>2.234661</v>
      </c>
      <c r="D7">
        <f>0.00000069617*10^6</f>
        <v>0.69617000000000007</v>
      </c>
      <c r="E7">
        <f t="shared" si="1"/>
        <v>1.5384909999999998</v>
      </c>
      <c r="F7">
        <v>288</v>
      </c>
      <c r="G7">
        <v>96</v>
      </c>
      <c r="H7">
        <v>544</v>
      </c>
      <c r="I7">
        <v>96</v>
      </c>
      <c r="J7">
        <v>512</v>
      </c>
      <c r="K7">
        <v>96</v>
      </c>
      <c r="L7">
        <v>512</v>
      </c>
      <c r="M7">
        <v>1568</v>
      </c>
      <c r="N7">
        <v>451584</v>
      </c>
      <c r="O7">
        <v>3.72E-7</v>
      </c>
      <c r="P7">
        <v>3.2417000000000002E-7</v>
      </c>
      <c r="Q7">
        <v>7.6946700000000004E-7</v>
      </c>
      <c r="R7">
        <v>7.6902399999999999E-7</v>
      </c>
      <c r="S7">
        <v>2.7805999999999999E-7</v>
      </c>
      <c r="T7">
        <v>2.3083000000000001E-7</v>
      </c>
      <c r="U7">
        <v>9.3940000000000006E-8</v>
      </c>
      <c r="V7">
        <v>9.3340000000000001E-8</v>
      </c>
      <c r="W7" t="s">
        <v>140</v>
      </c>
      <c r="X7">
        <v>2.5604000000000001E-7</v>
      </c>
      <c r="Y7">
        <v>1.2835999999999999E-7</v>
      </c>
      <c r="Z7">
        <v>6.4110699999999997E-7</v>
      </c>
      <c r="AA7">
        <v>3.4140999999999998E-7</v>
      </c>
      <c r="AB7">
        <v>2.5671999999999999E-7</v>
      </c>
      <c r="AC7" t="s">
        <v>141</v>
      </c>
      <c r="AD7">
        <v>6.40874E-7</v>
      </c>
      <c r="AE7" t="s">
        <v>108</v>
      </c>
      <c r="AF7">
        <v>0</v>
      </c>
      <c r="AG7" t="s">
        <v>92</v>
      </c>
      <c r="AH7" t="s">
        <v>128</v>
      </c>
      <c r="AI7" t="s">
        <v>129</v>
      </c>
      <c r="AJ7" t="s">
        <v>110</v>
      </c>
      <c r="AK7">
        <v>0</v>
      </c>
      <c r="AL7" t="s">
        <v>92</v>
      </c>
      <c r="AM7" t="s">
        <v>118</v>
      </c>
      <c r="AN7" t="s">
        <v>130</v>
      </c>
      <c r="AO7" t="s">
        <v>112</v>
      </c>
      <c r="AP7">
        <v>0</v>
      </c>
      <c r="AQ7" t="s">
        <v>92</v>
      </c>
      <c r="AR7" t="s">
        <v>131</v>
      </c>
      <c r="AS7" t="s">
        <v>132</v>
      </c>
      <c r="AT7" t="s">
        <v>110</v>
      </c>
      <c r="AU7">
        <v>0</v>
      </c>
      <c r="AV7" t="s">
        <v>92</v>
      </c>
      <c r="AW7" t="s">
        <v>133</v>
      </c>
      <c r="AX7" t="s">
        <v>130</v>
      </c>
      <c r="AY7" t="s">
        <v>101</v>
      </c>
      <c r="AZ7">
        <v>0</v>
      </c>
      <c r="BA7" t="s">
        <v>92</v>
      </c>
      <c r="BB7" t="s">
        <v>120</v>
      </c>
      <c r="BC7" t="s">
        <v>134</v>
      </c>
      <c r="BD7" t="s">
        <v>102</v>
      </c>
      <c r="BE7">
        <v>0</v>
      </c>
      <c r="BF7" t="s">
        <v>92</v>
      </c>
      <c r="BG7" t="s">
        <v>121</v>
      </c>
      <c r="BH7" t="s">
        <v>135</v>
      </c>
      <c r="BI7" t="s">
        <v>117</v>
      </c>
      <c r="BJ7">
        <v>0</v>
      </c>
      <c r="BK7" t="s">
        <v>92</v>
      </c>
      <c r="BL7" t="s">
        <v>99</v>
      </c>
      <c r="BM7" t="s">
        <v>136</v>
      </c>
      <c r="BN7" t="s">
        <v>103</v>
      </c>
      <c r="BO7">
        <v>0</v>
      </c>
      <c r="BP7" t="s">
        <v>92</v>
      </c>
      <c r="BQ7" t="s">
        <v>123</v>
      </c>
      <c r="BR7" t="s">
        <v>137</v>
      </c>
      <c r="BS7" t="s">
        <v>96</v>
      </c>
      <c r="BT7">
        <v>0</v>
      </c>
      <c r="BU7" t="s">
        <v>92</v>
      </c>
      <c r="BV7" t="s">
        <v>115</v>
      </c>
      <c r="BW7" t="s">
        <v>134</v>
      </c>
      <c r="BX7" t="s">
        <v>97</v>
      </c>
      <c r="BY7">
        <v>0</v>
      </c>
      <c r="BZ7" t="s">
        <v>92</v>
      </c>
      <c r="CA7" t="s">
        <v>116</v>
      </c>
      <c r="CB7" t="s">
        <v>135</v>
      </c>
      <c r="CC7" t="s">
        <v>117</v>
      </c>
      <c r="CD7">
        <v>0</v>
      </c>
      <c r="CE7" t="s">
        <v>92</v>
      </c>
      <c r="CF7" t="s">
        <v>118</v>
      </c>
      <c r="CG7" t="s">
        <v>136</v>
      </c>
      <c r="CH7" t="s">
        <v>100</v>
      </c>
      <c r="CI7">
        <v>0</v>
      </c>
      <c r="CJ7" t="s">
        <v>92</v>
      </c>
      <c r="CK7" t="s">
        <v>119</v>
      </c>
      <c r="CL7" t="s">
        <v>99</v>
      </c>
    </row>
    <row r="8" spans="1:90">
      <c r="A8" t="s">
        <v>142</v>
      </c>
      <c r="B8">
        <f t="shared" si="0"/>
        <v>1.877</v>
      </c>
      <c r="C8">
        <f>0.000002908252*10^6</f>
        <v>2.9082520000000001</v>
      </c>
      <c r="D8">
        <f>0.00000101223*10^6</f>
        <v>1.01223</v>
      </c>
      <c r="E8">
        <f t="shared" si="1"/>
        <v>1.8960219999999999</v>
      </c>
      <c r="F8">
        <v>384</v>
      </c>
      <c r="G8">
        <v>128</v>
      </c>
      <c r="H8">
        <v>792</v>
      </c>
      <c r="I8">
        <v>128</v>
      </c>
      <c r="J8">
        <v>640</v>
      </c>
      <c r="K8">
        <v>128</v>
      </c>
      <c r="L8">
        <v>640</v>
      </c>
      <c r="M8">
        <v>2072</v>
      </c>
      <c r="N8">
        <v>795648</v>
      </c>
      <c r="O8">
        <v>5.3937999999999995E-7</v>
      </c>
      <c r="P8">
        <v>4.7285E-7</v>
      </c>
      <c r="Q8">
        <v>9.4817100000000003E-7</v>
      </c>
      <c r="R8">
        <v>9.4785099999999998E-7</v>
      </c>
      <c r="S8">
        <v>3.9666000000000001E-7</v>
      </c>
      <c r="T8">
        <v>3.3061000000000002E-7</v>
      </c>
      <c r="U8">
        <v>1.4272E-7</v>
      </c>
      <c r="V8">
        <v>1.4224000000000001E-7</v>
      </c>
      <c r="W8" t="s">
        <v>144</v>
      </c>
      <c r="X8">
        <v>3.1577999999999999E-7</v>
      </c>
      <c r="Y8">
        <v>1.5809999999999999E-7</v>
      </c>
      <c r="Z8">
        <v>7.9007100000000001E-7</v>
      </c>
      <c r="AA8">
        <v>4.2105999999999999E-7</v>
      </c>
      <c r="AB8">
        <v>3.1619999999999999E-7</v>
      </c>
      <c r="AC8" t="s">
        <v>145</v>
      </c>
      <c r="AD8">
        <v>7.8996100000000004E-7</v>
      </c>
      <c r="AE8" t="s">
        <v>108</v>
      </c>
      <c r="AF8" t="s">
        <v>91</v>
      </c>
      <c r="AG8" t="s">
        <v>92</v>
      </c>
      <c r="AH8" t="s">
        <v>128</v>
      </c>
      <c r="AI8" t="s">
        <v>129</v>
      </c>
      <c r="AJ8" t="s">
        <v>110</v>
      </c>
      <c r="AK8" t="s">
        <v>93</v>
      </c>
      <c r="AL8" t="s">
        <v>92</v>
      </c>
      <c r="AM8" t="s">
        <v>118</v>
      </c>
      <c r="AN8" t="s">
        <v>130</v>
      </c>
      <c r="AO8" t="s">
        <v>112</v>
      </c>
      <c r="AP8" t="s">
        <v>94</v>
      </c>
      <c r="AQ8" t="s">
        <v>92</v>
      </c>
      <c r="AR8" t="s">
        <v>131</v>
      </c>
      <c r="AS8" t="s">
        <v>132</v>
      </c>
      <c r="AT8" t="s">
        <v>110</v>
      </c>
      <c r="AU8" t="s">
        <v>95</v>
      </c>
      <c r="AV8" t="s">
        <v>92</v>
      </c>
      <c r="AW8" t="s">
        <v>133</v>
      </c>
      <c r="AX8" t="s">
        <v>130</v>
      </c>
      <c r="AY8" t="s">
        <v>101</v>
      </c>
      <c r="AZ8" t="s">
        <v>96</v>
      </c>
      <c r="BA8" t="s">
        <v>92</v>
      </c>
      <c r="BB8" t="s">
        <v>120</v>
      </c>
      <c r="BC8" t="s">
        <v>134</v>
      </c>
      <c r="BD8" t="s">
        <v>102</v>
      </c>
      <c r="BE8" t="s">
        <v>97</v>
      </c>
      <c r="BF8" t="s">
        <v>92</v>
      </c>
      <c r="BG8" t="s">
        <v>121</v>
      </c>
      <c r="BH8" t="s">
        <v>135</v>
      </c>
      <c r="BI8" t="s">
        <v>117</v>
      </c>
      <c r="BJ8" t="s">
        <v>98</v>
      </c>
      <c r="BK8" t="s">
        <v>92</v>
      </c>
      <c r="BL8" t="s">
        <v>99</v>
      </c>
      <c r="BM8" t="s">
        <v>136</v>
      </c>
      <c r="BN8" t="s">
        <v>103</v>
      </c>
      <c r="BO8" t="s">
        <v>100</v>
      </c>
      <c r="BP8" t="s">
        <v>92</v>
      </c>
      <c r="BQ8" t="s">
        <v>123</v>
      </c>
      <c r="BR8" t="s">
        <v>137</v>
      </c>
      <c r="BS8" t="s">
        <v>96</v>
      </c>
      <c r="BT8" t="s">
        <v>101</v>
      </c>
      <c r="BU8" t="s">
        <v>92</v>
      </c>
      <c r="BV8" t="s">
        <v>115</v>
      </c>
      <c r="BW8" t="s">
        <v>134</v>
      </c>
      <c r="BX8" t="s">
        <v>97</v>
      </c>
      <c r="BY8" t="s">
        <v>102</v>
      </c>
      <c r="BZ8" t="s">
        <v>92</v>
      </c>
      <c r="CA8" t="s">
        <v>116</v>
      </c>
      <c r="CB8" t="s">
        <v>135</v>
      </c>
      <c r="CC8" t="s">
        <v>117</v>
      </c>
      <c r="CD8" t="s">
        <v>98</v>
      </c>
      <c r="CE8" t="s">
        <v>92</v>
      </c>
      <c r="CF8" t="s">
        <v>118</v>
      </c>
      <c r="CG8" t="s">
        <v>136</v>
      </c>
      <c r="CH8" t="s">
        <v>100</v>
      </c>
      <c r="CI8" t="s">
        <v>103</v>
      </c>
      <c r="CJ8" t="s">
        <v>92</v>
      </c>
      <c r="CK8" t="s">
        <v>119</v>
      </c>
      <c r="CL8" t="s">
        <v>99</v>
      </c>
    </row>
    <row r="9" spans="1:90">
      <c r="A9" t="s">
        <v>146</v>
      </c>
      <c r="B9">
        <f t="shared" si="0"/>
        <v>1.897</v>
      </c>
      <c r="C9">
        <f>0.000003905842*10^6</f>
        <v>3.9058419999999998</v>
      </c>
      <c r="D9">
        <f>0.00000141946*10^6</f>
        <v>1.4194600000000002</v>
      </c>
      <c r="E9">
        <f t="shared" si="1"/>
        <v>2.4863819999999999</v>
      </c>
      <c r="F9">
        <v>480</v>
      </c>
      <c r="G9">
        <v>160</v>
      </c>
      <c r="H9">
        <v>1136</v>
      </c>
      <c r="I9">
        <v>160</v>
      </c>
      <c r="J9">
        <v>832</v>
      </c>
      <c r="K9">
        <v>160</v>
      </c>
      <c r="L9">
        <v>832</v>
      </c>
      <c r="M9">
        <v>2800</v>
      </c>
      <c r="N9">
        <v>1344000</v>
      </c>
      <c r="O9">
        <v>7.6565000000000003E-7</v>
      </c>
      <c r="P9">
        <v>6.5380999999999995E-7</v>
      </c>
      <c r="Q9">
        <v>1.243191E-6</v>
      </c>
      <c r="R9">
        <v>1.243191E-6</v>
      </c>
      <c r="S9">
        <v>5.8276000000000001E-7</v>
      </c>
      <c r="T9">
        <v>4.7081000000000002E-7</v>
      </c>
      <c r="U9">
        <v>1.8288999999999999E-7</v>
      </c>
      <c r="V9">
        <v>1.8300000000000001E-7</v>
      </c>
      <c r="W9" t="s">
        <v>148</v>
      </c>
      <c r="X9">
        <v>4.1437999999999998E-7</v>
      </c>
      <c r="Y9">
        <v>2.0718999999999999E-7</v>
      </c>
      <c r="Z9">
        <v>1.0360009999999999E-6</v>
      </c>
      <c r="AA9">
        <v>5.5255999999999997E-7</v>
      </c>
      <c r="AB9">
        <v>4.1437999999999998E-7</v>
      </c>
      <c r="AC9" t="s">
        <v>149</v>
      </c>
      <c r="AD9">
        <v>1.0360009999999999E-6</v>
      </c>
      <c r="AE9" t="s">
        <v>108</v>
      </c>
      <c r="AF9" t="s">
        <v>91</v>
      </c>
      <c r="AG9" t="s">
        <v>109</v>
      </c>
      <c r="AH9" t="s">
        <v>128</v>
      </c>
      <c r="AI9" t="s">
        <v>129</v>
      </c>
      <c r="AJ9" t="s">
        <v>110</v>
      </c>
      <c r="AK9" t="s">
        <v>93</v>
      </c>
      <c r="AL9" t="s">
        <v>111</v>
      </c>
      <c r="AM9" t="s">
        <v>118</v>
      </c>
      <c r="AN9" t="s">
        <v>130</v>
      </c>
      <c r="AO9" t="s">
        <v>112</v>
      </c>
      <c r="AP9" t="s">
        <v>94</v>
      </c>
      <c r="AQ9" t="s">
        <v>113</v>
      </c>
      <c r="AR9" t="s">
        <v>131</v>
      </c>
      <c r="AS9" t="s">
        <v>132</v>
      </c>
      <c r="AT9" t="s">
        <v>110</v>
      </c>
      <c r="AU9" t="s">
        <v>95</v>
      </c>
      <c r="AV9" t="s">
        <v>114</v>
      </c>
      <c r="AW9" t="s">
        <v>133</v>
      </c>
      <c r="AX9" t="s">
        <v>130</v>
      </c>
      <c r="AY9" t="s">
        <v>101</v>
      </c>
      <c r="AZ9" t="s">
        <v>96</v>
      </c>
      <c r="BA9" t="s">
        <v>115</v>
      </c>
      <c r="BB9" t="s">
        <v>120</v>
      </c>
      <c r="BC9" t="s">
        <v>134</v>
      </c>
      <c r="BD9" t="s">
        <v>102</v>
      </c>
      <c r="BE9" t="s">
        <v>97</v>
      </c>
      <c r="BF9" t="s">
        <v>116</v>
      </c>
      <c r="BG9" t="s">
        <v>121</v>
      </c>
      <c r="BH9" t="s">
        <v>135</v>
      </c>
      <c r="BI9" t="s">
        <v>117</v>
      </c>
      <c r="BJ9" t="s">
        <v>98</v>
      </c>
      <c r="BK9" t="s">
        <v>118</v>
      </c>
      <c r="BL9" t="s">
        <v>99</v>
      </c>
      <c r="BM9" t="s">
        <v>136</v>
      </c>
      <c r="BN9" t="s">
        <v>103</v>
      </c>
      <c r="BO9" t="s">
        <v>100</v>
      </c>
      <c r="BP9" t="s">
        <v>119</v>
      </c>
      <c r="BQ9" t="s">
        <v>123</v>
      </c>
      <c r="BR9" t="s">
        <v>137</v>
      </c>
      <c r="BS9" t="s">
        <v>96</v>
      </c>
      <c r="BT9" t="s">
        <v>101</v>
      </c>
      <c r="BU9" t="s">
        <v>120</v>
      </c>
      <c r="BV9" t="s">
        <v>115</v>
      </c>
      <c r="BW9" t="s">
        <v>134</v>
      </c>
      <c r="BX9" t="s">
        <v>97</v>
      </c>
      <c r="BY9" t="s">
        <v>102</v>
      </c>
      <c r="BZ9" t="s">
        <v>121</v>
      </c>
      <c r="CA9" t="s">
        <v>116</v>
      </c>
      <c r="CB9" t="s">
        <v>135</v>
      </c>
      <c r="CC9" t="s">
        <v>117</v>
      </c>
      <c r="CD9" t="s">
        <v>98</v>
      </c>
      <c r="CE9" t="s">
        <v>122</v>
      </c>
      <c r="CF9" t="s">
        <v>118</v>
      </c>
      <c r="CG9" t="s">
        <v>136</v>
      </c>
      <c r="CH9" t="s">
        <v>100</v>
      </c>
      <c r="CI9" t="s">
        <v>103</v>
      </c>
      <c r="CJ9" t="s">
        <v>123</v>
      </c>
      <c r="CK9" t="s">
        <v>119</v>
      </c>
      <c r="CL9" t="s">
        <v>99</v>
      </c>
    </row>
    <row r="10" spans="1:90">
      <c r="B10" s="2"/>
    </row>
    <row r="11" spans="1:90">
      <c r="B11" s="2"/>
      <c r="T11" s="2"/>
      <c r="U11" s="2"/>
      <c r="V11" s="2"/>
      <c r="W11" s="2"/>
      <c r="X11" s="2"/>
      <c r="Y11" s="2"/>
      <c r="Z11" s="2"/>
    </row>
    <row r="12" spans="1:90">
      <c r="B12">
        <v>1.8109999999999999E-3</v>
      </c>
    </row>
    <row r="13" spans="1:90">
      <c r="B13">
        <v>1.833E-3</v>
      </c>
      <c r="E13">
        <v>3.5753099999999997E-7</v>
      </c>
    </row>
    <row r="14" spans="1:90">
      <c r="B14">
        <v>1.8320000000000001E-3</v>
      </c>
      <c r="E14">
        <v>9.48151E-7</v>
      </c>
    </row>
    <row r="15" spans="1:90">
      <c r="B15">
        <v>1.856E-3</v>
      </c>
      <c r="E15">
        <v>1.1807E-6</v>
      </c>
    </row>
    <row r="16" spans="1:90">
      <c r="B16">
        <v>1.877E-3</v>
      </c>
      <c r="E16">
        <v>1.5384909999999999E-6</v>
      </c>
      <c r="F16" t="s">
        <v>1462</v>
      </c>
      <c r="G16" t="s">
        <v>1463</v>
      </c>
    </row>
    <row r="17" spans="2:90">
      <c r="B17">
        <v>1.897E-3</v>
      </c>
      <c r="E17">
        <v>1.8960219999999999E-6</v>
      </c>
    </row>
    <row r="18" spans="2:90">
      <c r="E18">
        <v>2.486382E-6</v>
      </c>
    </row>
    <row r="19" spans="2:90" hidden="1">
      <c r="C19">
        <v>6.3386099999999996E-7</v>
      </c>
      <c r="D19">
        <v>3.1605999999999999E-7</v>
      </c>
      <c r="E19">
        <v>3.1780099999999997E-7</v>
      </c>
      <c r="F19">
        <v>88</v>
      </c>
      <c r="G19">
        <v>32</v>
      </c>
      <c r="H19">
        <v>248</v>
      </c>
      <c r="I19">
        <v>32</v>
      </c>
      <c r="J19">
        <v>128</v>
      </c>
      <c r="K19">
        <v>24</v>
      </c>
      <c r="L19">
        <v>96</v>
      </c>
      <c r="M19">
        <v>472</v>
      </c>
      <c r="N19">
        <v>41536</v>
      </c>
      <c r="O19">
        <v>1.6738000000000001E-7</v>
      </c>
      <c r="P19">
        <v>1.4868000000000001E-7</v>
      </c>
      <c r="Q19">
        <v>1.7870400000000001E-7</v>
      </c>
      <c r="R19">
        <v>1.3909699999999999E-7</v>
      </c>
      <c r="S19">
        <v>1.186E-7</v>
      </c>
      <c r="T19">
        <v>9.9779999999999997E-8</v>
      </c>
      <c r="U19">
        <v>4.8779999999999997E-8</v>
      </c>
      <c r="V19">
        <v>4.8900000000000001E-8</v>
      </c>
      <c r="W19" t="s">
        <v>89</v>
      </c>
      <c r="X19">
        <v>5.9740000000000004E-8</v>
      </c>
      <c r="Y19">
        <v>2.974E-8</v>
      </c>
      <c r="Z19">
        <v>1.4896400000000001E-7</v>
      </c>
      <c r="AA19">
        <v>5.9740000000000004E-8</v>
      </c>
      <c r="AB19">
        <v>4.957E-8</v>
      </c>
      <c r="AC19" t="s">
        <v>855</v>
      </c>
      <c r="AD19">
        <v>1.1926700000000001E-7</v>
      </c>
      <c r="AE19">
        <v>0</v>
      </c>
      <c r="AF19" t="s">
        <v>91</v>
      </c>
      <c r="AG19" t="s">
        <v>92</v>
      </c>
      <c r="AH19">
        <v>0</v>
      </c>
      <c r="AI19">
        <v>0</v>
      </c>
      <c r="AJ19">
        <v>0</v>
      </c>
      <c r="AK19" t="s">
        <v>93</v>
      </c>
      <c r="AL19" t="s">
        <v>92</v>
      </c>
      <c r="AM19">
        <v>0</v>
      </c>
      <c r="AN19">
        <v>0</v>
      </c>
      <c r="AO19">
        <v>0</v>
      </c>
      <c r="AP19" t="s">
        <v>94</v>
      </c>
      <c r="AQ19" t="s">
        <v>92</v>
      </c>
      <c r="AR19">
        <v>0</v>
      </c>
      <c r="AS19">
        <v>0</v>
      </c>
      <c r="AT19">
        <v>0</v>
      </c>
      <c r="AU19" t="s">
        <v>95</v>
      </c>
      <c r="AV19" t="s">
        <v>92</v>
      </c>
      <c r="AW19">
        <v>0</v>
      </c>
      <c r="AX19">
        <v>0</v>
      </c>
      <c r="AY19">
        <v>0</v>
      </c>
      <c r="AZ19" t="s">
        <v>96</v>
      </c>
      <c r="BA19" t="s">
        <v>92</v>
      </c>
      <c r="BB19">
        <v>0</v>
      </c>
      <c r="BC19">
        <v>0</v>
      </c>
      <c r="BD19">
        <v>0</v>
      </c>
      <c r="BE19" t="s">
        <v>97</v>
      </c>
      <c r="BF19" t="s">
        <v>92</v>
      </c>
      <c r="BG19">
        <v>0</v>
      </c>
      <c r="BH19">
        <v>0</v>
      </c>
      <c r="BI19">
        <v>0</v>
      </c>
      <c r="BJ19" t="s">
        <v>98</v>
      </c>
      <c r="BK19" t="s">
        <v>92</v>
      </c>
      <c r="BL19" t="s">
        <v>99</v>
      </c>
      <c r="BM19">
        <v>0</v>
      </c>
      <c r="BN19">
        <v>0</v>
      </c>
      <c r="BO19" t="s">
        <v>100</v>
      </c>
      <c r="BP19" t="s">
        <v>92</v>
      </c>
      <c r="BQ19">
        <v>0</v>
      </c>
      <c r="BR19">
        <v>0</v>
      </c>
      <c r="BS19">
        <v>0</v>
      </c>
      <c r="BT19" t="s">
        <v>97</v>
      </c>
      <c r="BU19" t="s">
        <v>92</v>
      </c>
      <c r="BV19">
        <v>0</v>
      </c>
      <c r="BW19">
        <v>0</v>
      </c>
      <c r="BX19">
        <v>0</v>
      </c>
      <c r="BY19" t="s">
        <v>857</v>
      </c>
      <c r="BZ19" t="s">
        <v>92</v>
      </c>
      <c r="CA19">
        <v>0</v>
      </c>
      <c r="CB19">
        <v>0</v>
      </c>
      <c r="CC19">
        <v>0</v>
      </c>
      <c r="CD19" t="s">
        <v>856</v>
      </c>
      <c r="CE19" t="s">
        <v>92</v>
      </c>
      <c r="CF19">
        <v>0</v>
      </c>
      <c r="CG19">
        <v>0</v>
      </c>
      <c r="CH19">
        <v>0</v>
      </c>
      <c r="CI19" t="s">
        <v>103</v>
      </c>
      <c r="CJ19" t="s">
        <v>92</v>
      </c>
      <c r="CK19">
        <v>0</v>
      </c>
      <c r="CL19" t="s">
        <v>99</v>
      </c>
    </row>
    <row r="20" spans="2:90" hidden="1">
      <c r="C20">
        <v>1.4415709999999999E-6</v>
      </c>
      <c r="D20">
        <v>5.9885999999999995E-7</v>
      </c>
      <c r="E20">
        <v>8.4271099999999998E-7</v>
      </c>
      <c r="F20">
        <v>176</v>
      </c>
      <c r="G20">
        <v>64</v>
      </c>
      <c r="H20">
        <v>504</v>
      </c>
      <c r="I20">
        <v>64</v>
      </c>
      <c r="J20">
        <v>320</v>
      </c>
      <c r="K20">
        <v>48</v>
      </c>
      <c r="L20">
        <v>240</v>
      </c>
      <c r="M20">
        <v>1064</v>
      </c>
      <c r="N20">
        <v>187264</v>
      </c>
      <c r="O20">
        <v>3.2842000000000003E-7</v>
      </c>
      <c r="P20">
        <v>2.7043999999999998E-7</v>
      </c>
      <c r="Q20" t="s">
        <v>105</v>
      </c>
      <c r="R20">
        <v>3.68734E-7</v>
      </c>
      <c r="S20">
        <v>2.6211000000000001E-7</v>
      </c>
      <c r="T20">
        <v>2.0354000000000001E-7</v>
      </c>
      <c r="U20">
        <v>6.6310000000000003E-8</v>
      </c>
      <c r="V20">
        <v>6.6899999999999997E-8</v>
      </c>
      <c r="W20" t="s">
        <v>106</v>
      </c>
      <c r="X20">
        <v>1.5808E-7</v>
      </c>
      <c r="Y20">
        <v>7.896E-8</v>
      </c>
      <c r="Z20">
        <v>3.9501700000000002E-7</v>
      </c>
      <c r="AA20">
        <v>1.5808E-7</v>
      </c>
      <c r="AB20">
        <v>1.3159999999999999E-7</v>
      </c>
      <c r="AC20" t="s">
        <v>900</v>
      </c>
      <c r="AD20">
        <v>3.1595400000000002E-7</v>
      </c>
      <c r="AE20" t="s">
        <v>108</v>
      </c>
      <c r="AF20">
        <v>0</v>
      </c>
      <c r="AG20" t="s">
        <v>109</v>
      </c>
      <c r="AH20">
        <v>0</v>
      </c>
      <c r="AI20">
        <v>0</v>
      </c>
      <c r="AJ20" t="s">
        <v>110</v>
      </c>
      <c r="AK20">
        <v>0</v>
      </c>
      <c r="AL20" t="s">
        <v>111</v>
      </c>
      <c r="AM20">
        <v>0</v>
      </c>
      <c r="AN20">
        <v>0</v>
      </c>
      <c r="AO20" t="s">
        <v>112</v>
      </c>
      <c r="AP20">
        <v>0</v>
      </c>
      <c r="AQ20" t="s">
        <v>113</v>
      </c>
      <c r="AR20">
        <v>0</v>
      </c>
      <c r="AS20">
        <v>0</v>
      </c>
      <c r="AT20" t="s">
        <v>110</v>
      </c>
      <c r="AU20">
        <v>0</v>
      </c>
      <c r="AV20" t="s">
        <v>114</v>
      </c>
      <c r="AW20">
        <v>0</v>
      </c>
      <c r="AX20">
        <v>0</v>
      </c>
      <c r="AY20" t="s">
        <v>101</v>
      </c>
      <c r="AZ20">
        <v>0</v>
      </c>
      <c r="BA20" t="s">
        <v>115</v>
      </c>
      <c r="BB20">
        <v>0</v>
      </c>
      <c r="BC20">
        <v>0</v>
      </c>
      <c r="BD20" t="s">
        <v>102</v>
      </c>
      <c r="BE20">
        <v>0</v>
      </c>
      <c r="BF20" t="s">
        <v>116</v>
      </c>
      <c r="BG20">
        <v>0</v>
      </c>
      <c r="BH20">
        <v>0</v>
      </c>
      <c r="BI20" t="s">
        <v>117</v>
      </c>
      <c r="BJ20">
        <v>0</v>
      </c>
      <c r="BK20" t="s">
        <v>118</v>
      </c>
      <c r="BL20" t="s">
        <v>99</v>
      </c>
      <c r="BM20">
        <v>0</v>
      </c>
      <c r="BN20" t="s">
        <v>103</v>
      </c>
      <c r="BO20">
        <v>0</v>
      </c>
      <c r="BP20" t="s">
        <v>119</v>
      </c>
      <c r="BQ20">
        <v>0</v>
      </c>
      <c r="BR20">
        <v>0</v>
      </c>
      <c r="BS20" t="s">
        <v>102</v>
      </c>
      <c r="BT20">
        <v>0</v>
      </c>
      <c r="BU20" t="s">
        <v>116</v>
      </c>
      <c r="BV20">
        <v>0</v>
      </c>
      <c r="BW20">
        <v>0</v>
      </c>
      <c r="BX20" t="s">
        <v>862</v>
      </c>
      <c r="BY20">
        <v>0</v>
      </c>
      <c r="BZ20" t="s">
        <v>863</v>
      </c>
      <c r="CA20">
        <v>0</v>
      </c>
      <c r="CB20">
        <v>0</v>
      </c>
      <c r="CC20" t="s">
        <v>860</v>
      </c>
      <c r="CD20">
        <v>0</v>
      </c>
      <c r="CE20" t="s">
        <v>866</v>
      </c>
      <c r="CF20">
        <v>0</v>
      </c>
      <c r="CG20">
        <v>0</v>
      </c>
      <c r="CH20" t="s">
        <v>100</v>
      </c>
      <c r="CI20">
        <v>0</v>
      </c>
      <c r="CJ20" t="s">
        <v>123</v>
      </c>
      <c r="CK20">
        <v>0</v>
      </c>
      <c r="CL20" t="s">
        <v>99</v>
      </c>
    </row>
    <row r="21" spans="2:90" hidden="1">
      <c r="C21">
        <v>1.5541099999999999E-6</v>
      </c>
      <c r="D21">
        <v>5.0454000000000004E-7</v>
      </c>
      <c r="E21">
        <v>1.0495700000000001E-6</v>
      </c>
      <c r="F21">
        <v>176</v>
      </c>
      <c r="G21">
        <v>64</v>
      </c>
      <c r="H21">
        <v>384</v>
      </c>
      <c r="I21">
        <v>64</v>
      </c>
      <c r="J21">
        <v>384</v>
      </c>
      <c r="K21">
        <v>48</v>
      </c>
      <c r="L21">
        <v>288</v>
      </c>
      <c r="M21">
        <v>1056</v>
      </c>
      <c r="N21">
        <v>185856</v>
      </c>
      <c r="O21">
        <v>2.6985E-7</v>
      </c>
      <c r="P21">
        <v>2.3468999999999999E-7</v>
      </c>
      <c r="Q21" t="s">
        <v>125</v>
      </c>
      <c r="R21">
        <v>4.5905999999999998E-7</v>
      </c>
      <c r="S21">
        <v>2.0205000000000001E-7</v>
      </c>
      <c r="T21">
        <v>1.6749E-7</v>
      </c>
      <c r="U21">
        <v>6.7799999999999998E-8</v>
      </c>
      <c r="V21">
        <v>6.7200000000000006E-8</v>
      </c>
      <c r="W21" t="s">
        <v>126</v>
      </c>
      <c r="X21">
        <v>1.9656000000000001E-7</v>
      </c>
      <c r="Y21">
        <v>9.8490000000000004E-8</v>
      </c>
      <c r="Z21">
        <v>4.9202000000000003E-7</v>
      </c>
      <c r="AA21">
        <v>1.9656000000000001E-7</v>
      </c>
      <c r="AB21">
        <v>1.6415E-7</v>
      </c>
      <c r="AC21" t="s">
        <v>902</v>
      </c>
      <c r="AD21">
        <v>3.9354000000000002E-7</v>
      </c>
      <c r="AE21">
        <v>0</v>
      </c>
      <c r="AF21">
        <v>0</v>
      </c>
      <c r="AG21" t="s">
        <v>92</v>
      </c>
      <c r="AH21" t="s">
        <v>128</v>
      </c>
      <c r="AI21" t="s">
        <v>129</v>
      </c>
      <c r="AJ21">
        <v>0</v>
      </c>
      <c r="AK21">
        <v>0</v>
      </c>
      <c r="AL21" t="s">
        <v>92</v>
      </c>
      <c r="AM21" t="s">
        <v>118</v>
      </c>
      <c r="AN21" t="s">
        <v>130</v>
      </c>
      <c r="AO21">
        <v>0</v>
      </c>
      <c r="AP21">
        <v>0</v>
      </c>
      <c r="AQ21" t="s">
        <v>92</v>
      </c>
      <c r="AR21" t="s">
        <v>131</v>
      </c>
      <c r="AS21" t="s">
        <v>132</v>
      </c>
      <c r="AT21">
        <v>0</v>
      </c>
      <c r="AU21">
        <v>0</v>
      </c>
      <c r="AV21" t="s">
        <v>92</v>
      </c>
      <c r="AW21" t="s">
        <v>133</v>
      </c>
      <c r="AX21" t="s">
        <v>130</v>
      </c>
      <c r="AY21">
        <v>0</v>
      </c>
      <c r="AZ21">
        <v>0</v>
      </c>
      <c r="BA21" t="s">
        <v>92</v>
      </c>
      <c r="BB21" t="s">
        <v>120</v>
      </c>
      <c r="BC21" t="s">
        <v>134</v>
      </c>
      <c r="BD21">
        <v>0</v>
      </c>
      <c r="BE21">
        <v>0</v>
      </c>
      <c r="BF21" t="s">
        <v>92</v>
      </c>
      <c r="BG21" t="s">
        <v>121</v>
      </c>
      <c r="BH21" t="s">
        <v>135</v>
      </c>
      <c r="BI21">
        <v>0</v>
      </c>
      <c r="BJ21">
        <v>0</v>
      </c>
      <c r="BK21" t="s">
        <v>92</v>
      </c>
      <c r="BL21" t="s">
        <v>99</v>
      </c>
      <c r="BM21" t="s">
        <v>136</v>
      </c>
      <c r="BN21">
        <v>0</v>
      </c>
      <c r="BO21">
        <v>0</v>
      </c>
      <c r="BP21" t="s">
        <v>92</v>
      </c>
      <c r="BQ21" t="s">
        <v>123</v>
      </c>
      <c r="BR21" t="s">
        <v>137</v>
      </c>
      <c r="BS21">
        <v>0</v>
      </c>
      <c r="BT21">
        <v>0</v>
      </c>
      <c r="BU21" t="s">
        <v>92</v>
      </c>
      <c r="BV21" t="s">
        <v>121</v>
      </c>
      <c r="BW21" t="s">
        <v>135</v>
      </c>
      <c r="BX21">
        <v>0</v>
      </c>
      <c r="BY21">
        <v>0</v>
      </c>
      <c r="BZ21" t="s">
        <v>92</v>
      </c>
      <c r="CA21" t="s">
        <v>879</v>
      </c>
      <c r="CB21" t="s">
        <v>868</v>
      </c>
      <c r="CC21">
        <v>0</v>
      </c>
      <c r="CD21">
        <v>0</v>
      </c>
      <c r="CE21" t="s">
        <v>92</v>
      </c>
      <c r="CF21" t="s">
        <v>861</v>
      </c>
      <c r="CG21" t="s">
        <v>867</v>
      </c>
      <c r="CH21">
        <v>0</v>
      </c>
      <c r="CI21">
        <v>0</v>
      </c>
      <c r="CJ21" t="s">
        <v>92</v>
      </c>
      <c r="CK21" t="s">
        <v>119</v>
      </c>
      <c r="CL21" t="s">
        <v>99</v>
      </c>
    </row>
    <row r="22" spans="2:90" hidden="1">
      <c r="C22">
        <v>2.0637810000000002E-6</v>
      </c>
      <c r="D22">
        <v>6.9617000000000002E-7</v>
      </c>
      <c r="E22">
        <v>1.3676109999999999E-6</v>
      </c>
      <c r="F22">
        <v>264</v>
      </c>
      <c r="G22">
        <v>96</v>
      </c>
      <c r="H22">
        <v>544</v>
      </c>
      <c r="I22">
        <v>96</v>
      </c>
      <c r="J22">
        <v>512</v>
      </c>
      <c r="K22">
        <v>72</v>
      </c>
      <c r="L22">
        <v>384</v>
      </c>
      <c r="M22">
        <v>1440</v>
      </c>
      <c r="N22">
        <v>380160</v>
      </c>
      <c r="O22">
        <v>3.72E-7</v>
      </c>
      <c r="P22">
        <v>3.2417000000000002E-7</v>
      </c>
      <c r="Q22" t="s">
        <v>139</v>
      </c>
      <c r="R22">
        <v>5.9814399999999999E-7</v>
      </c>
      <c r="S22">
        <v>2.7805999999999999E-7</v>
      </c>
      <c r="T22">
        <v>2.3083000000000001E-7</v>
      </c>
      <c r="U22">
        <v>9.3940000000000006E-8</v>
      </c>
      <c r="V22">
        <v>9.3340000000000001E-8</v>
      </c>
      <c r="W22" t="s">
        <v>140</v>
      </c>
      <c r="X22">
        <v>2.5604000000000001E-7</v>
      </c>
      <c r="Y22">
        <v>1.2835999999999999E-7</v>
      </c>
      <c r="Z22">
        <v>6.4110699999999997E-7</v>
      </c>
      <c r="AA22">
        <v>2.5604000000000001E-7</v>
      </c>
      <c r="AB22">
        <v>2.1393000000000001E-7</v>
      </c>
      <c r="AC22" t="s">
        <v>904</v>
      </c>
      <c r="AD22">
        <v>5.1271400000000005E-7</v>
      </c>
      <c r="AE22" t="s">
        <v>108</v>
      </c>
      <c r="AF22">
        <v>0</v>
      </c>
      <c r="AG22" t="s">
        <v>92</v>
      </c>
      <c r="AH22" t="s">
        <v>128</v>
      </c>
      <c r="AI22" t="s">
        <v>129</v>
      </c>
      <c r="AJ22" t="s">
        <v>110</v>
      </c>
      <c r="AK22">
        <v>0</v>
      </c>
      <c r="AL22" t="s">
        <v>92</v>
      </c>
      <c r="AM22" t="s">
        <v>118</v>
      </c>
      <c r="AN22" t="s">
        <v>130</v>
      </c>
      <c r="AO22" t="s">
        <v>112</v>
      </c>
      <c r="AP22">
        <v>0</v>
      </c>
      <c r="AQ22" t="s">
        <v>92</v>
      </c>
      <c r="AR22" t="s">
        <v>131</v>
      </c>
      <c r="AS22" t="s">
        <v>132</v>
      </c>
      <c r="AT22" t="s">
        <v>110</v>
      </c>
      <c r="AU22">
        <v>0</v>
      </c>
      <c r="AV22" t="s">
        <v>92</v>
      </c>
      <c r="AW22" t="s">
        <v>133</v>
      </c>
      <c r="AX22" t="s">
        <v>130</v>
      </c>
      <c r="AY22" t="s">
        <v>101</v>
      </c>
      <c r="AZ22">
        <v>0</v>
      </c>
      <c r="BA22" t="s">
        <v>92</v>
      </c>
      <c r="BB22" t="s">
        <v>120</v>
      </c>
      <c r="BC22" t="s">
        <v>134</v>
      </c>
      <c r="BD22" t="s">
        <v>102</v>
      </c>
      <c r="BE22">
        <v>0</v>
      </c>
      <c r="BF22" t="s">
        <v>92</v>
      </c>
      <c r="BG22" t="s">
        <v>121</v>
      </c>
      <c r="BH22" t="s">
        <v>135</v>
      </c>
      <c r="BI22" t="s">
        <v>117</v>
      </c>
      <c r="BJ22">
        <v>0</v>
      </c>
      <c r="BK22" t="s">
        <v>92</v>
      </c>
      <c r="BL22" t="s">
        <v>99</v>
      </c>
      <c r="BM22" t="s">
        <v>136</v>
      </c>
      <c r="BN22" t="s">
        <v>103</v>
      </c>
      <c r="BO22">
        <v>0</v>
      </c>
      <c r="BP22" t="s">
        <v>92</v>
      </c>
      <c r="BQ22" t="s">
        <v>123</v>
      </c>
      <c r="BR22" t="s">
        <v>137</v>
      </c>
      <c r="BS22" t="s">
        <v>102</v>
      </c>
      <c r="BT22">
        <v>0</v>
      </c>
      <c r="BU22" t="s">
        <v>92</v>
      </c>
      <c r="BV22" t="s">
        <v>121</v>
      </c>
      <c r="BW22" t="s">
        <v>135</v>
      </c>
      <c r="BX22" t="s">
        <v>862</v>
      </c>
      <c r="BY22">
        <v>0</v>
      </c>
      <c r="BZ22" t="s">
        <v>92</v>
      </c>
      <c r="CA22" t="s">
        <v>879</v>
      </c>
      <c r="CB22" t="s">
        <v>868</v>
      </c>
      <c r="CC22" t="s">
        <v>860</v>
      </c>
      <c r="CD22">
        <v>0</v>
      </c>
      <c r="CE22" t="s">
        <v>92</v>
      </c>
      <c r="CF22" t="s">
        <v>861</v>
      </c>
      <c r="CG22" t="s">
        <v>867</v>
      </c>
      <c r="CH22" t="s">
        <v>100</v>
      </c>
      <c r="CI22">
        <v>0</v>
      </c>
      <c r="CJ22" t="s">
        <v>92</v>
      </c>
      <c r="CK22" t="s">
        <v>119</v>
      </c>
      <c r="CL22" t="s">
        <v>99</v>
      </c>
    </row>
    <row r="23" spans="2:90" hidden="1">
      <c r="C23">
        <v>2.6976420000000001E-6</v>
      </c>
      <c r="D23">
        <v>1.01223E-6</v>
      </c>
      <c r="E23">
        <v>1.6854119999999999E-6</v>
      </c>
      <c r="F23">
        <v>352</v>
      </c>
      <c r="G23">
        <v>128</v>
      </c>
      <c r="H23">
        <v>792</v>
      </c>
      <c r="I23">
        <v>128</v>
      </c>
      <c r="J23">
        <v>640</v>
      </c>
      <c r="K23">
        <v>96</v>
      </c>
      <c r="L23">
        <v>480</v>
      </c>
      <c r="M23">
        <v>1912</v>
      </c>
      <c r="N23">
        <v>673024</v>
      </c>
      <c r="O23">
        <v>5.3937999999999995E-7</v>
      </c>
      <c r="P23">
        <v>4.7285E-7</v>
      </c>
      <c r="Q23" t="s">
        <v>143</v>
      </c>
      <c r="R23">
        <v>7.3724099999999998E-7</v>
      </c>
      <c r="S23">
        <v>3.9666000000000001E-7</v>
      </c>
      <c r="T23">
        <v>3.3061000000000002E-7</v>
      </c>
      <c r="U23">
        <v>1.4272E-7</v>
      </c>
      <c r="V23">
        <v>1.4224000000000001E-7</v>
      </c>
      <c r="W23" t="s">
        <v>144</v>
      </c>
      <c r="X23">
        <v>3.1577999999999999E-7</v>
      </c>
      <c r="Y23">
        <v>1.5809999999999999E-7</v>
      </c>
      <c r="Z23">
        <v>7.9007100000000001E-7</v>
      </c>
      <c r="AA23">
        <v>3.1577999999999999E-7</v>
      </c>
      <c r="AB23">
        <v>2.635E-7</v>
      </c>
      <c r="AC23" t="s">
        <v>906</v>
      </c>
      <c r="AD23">
        <v>6.3198100000000005E-7</v>
      </c>
      <c r="AE23" t="s">
        <v>108</v>
      </c>
      <c r="AF23" t="s">
        <v>91</v>
      </c>
      <c r="AG23" t="s">
        <v>92</v>
      </c>
      <c r="AH23" t="s">
        <v>128</v>
      </c>
      <c r="AI23" t="s">
        <v>129</v>
      </c>
      <c r="AJ23" t="s">
        <v>110</v>
      </c>
      <c r="AK23" t="s">
        <v>93</v>
      </c>
      <c r="AL23" t="s">
        <v>92</v>
      </c>
      <c r="AM23" t="s">
        <v>118</v>
      </c>
      <c r="AN23" t="s">
        <v>130</v>
      </c>
      <c r="AO23" t="s">
        <v>112</v>
      </c>
      <c r="AP23" t="s">
        <v>94</v>
      </c>
      <c r="AQ23" t="s">
        <v>92</v>
      </c>
      <c r="AR23" t="s">
        <v>131</v>
      </c>
      <c r="AS23" t="s">
        <v>132</v>
      </c>
      <c r="AT23" t="s">
        <v>110</v>
      </c>
      <c r="AU23" t="s">
        <v>95</v>
      </c>
      <c r="AV23" t="s">
        <v>92</v>
      </c>
      <c r="AW23" t="s">
        <v>133</v>
      </c>
      <c r="AX23" t="s">
        <v>130</v>
      </c>
      <c r="AY23" t="s">
        <v>101</v>
      </c>
      <c r="AZ23" t="s">
        <v>96</v>
      </c>
      <c r="BA23" t="s">
        <v>92</v>
      </c>
      <c r="BB23" t="s">
        <v>120</v>
      </c>
      <c r="BC23" t="s">
        <v>134</v>
      </c>
      <c r="BD23" t="s">
        <v>102</v>
      </c>
      <c r="BE23" t="s">
        <v>97</v>
      </c>
      <c r="BF23" t="s">
        <v>92</v>
      </c>
      <c r="BG23" t="s">
        <v>121</v>
      </c>
      <c r="BH23" t="s">
        <v>135</v>
      </c>
      <c r="BI23" t="s">
        <v>117</v>
      </c>
      <c r="BJ23" t="s">
        <v>98</v>
      </c>
      <c r="BK23" t="s">
        <v>92</v>
      </c>
      <c r="BL23" t="s">
        <v>99</v>
      </c>
      <c r="BM23" t="s">
        <v>136</v>
      </c>
      <c r="BN23" t="s">
        <v>103</v>
      </c>
      <c r="BO23" t="s">
        <v>100</v>
      </c>
      <c r="BP23" t="s">
        <v>92</v>
      </c>
      <c r="BQ23" t="s">
        <v>123</v>
      </c>
      <c r="BR23" t="s">
        <v>137</v>
      </c>
      <c r="BS23" t="s">
        <v>102</v>
      </c>
      <c r="BT23" t="s">
        <v>97</v>
      </c>
      <c r="BU23" t="s">
        <v>92</v>
      </c>
      <c r="BV23" t="s">
        <v>121</v>
      </c>
      <c r="BW23" t="s">
        <v>135</v>
      </c>
      <c r="BX23" t="s">
        <v>862</v>
      </c>
      <c r="BY23" t="s">
        <v>857</v>
      </c>
      <c r="BZ23" t="s">
        <v>92</v>
      </c>
      <c r="CA23" t="s">
        <v>879</v>
      </c>
      <c r="CB23" t="s">
        <v>868</v>
      </c>
      <c r="CC23" t="s">
        <v>860</v>
      </c>
      <c r="CD23" t="s">
        <v>856</v>
      </c>
      <c r="CE23" t="s">
        <v>92</v>
      </c>
      <c r="CF23" t="s">
        <v>861</v>
      </c>
      <c r="CG23" t="s">
        <v>867</v>
      </c>
      <c r="CH23" t="s">
        <v>100</v>
      </c>
      <c r="CI23" t="s">
        <v>103</v>
      </c>
      <c r="CJ23" t="s">
        <v>92</v>
      </c>
      <c r="CK23" t="s">
        <v>119</v>
      </c>
      <c r="CL23" t="s">
        <v>99</v>
      </c>
    </row>
    <row r="24" spans="2:90" hidden="1">
      <c r="C24">
        <v>3.629542E-6</v>
      </c>
      <c r="D24">
        <v>1.4194600000000001E-6</v>
      </c>
      <c r="E24">
        <v>2.2100820000000002E-6</v>
      </c>
      <c r="F24">
        <v>440</v>
      </c>
      <c r="G24">
        <v>160</v>
      </c>
      <c r="H24">
        <v>1136</v>
      </c>
      <c r="I24">
        <v>160</v>
      </c>
      <c r="J24">
        <v>832</v>
      </c>
      <c r="K24">
        <v>120</v>
      </c>
      <c r="L24">
        <v>624</v>
      </c>
      <c r="M24">
        <v>2592</v>
      </c>
      <c r="N24">
        <v>1140480</v>
      </c>
      <c r="O24">
        <v>7.6565000000000003E-7</v>
      </c>
      <c r="P24">
        <v>6.5380999999999995E-7</v>
      </c>
      <c r="Q24" t="s">
        <v>147</v>
      </c>
      <c r="R24">
        <v>9.6689099999999997E-7</v>
      </c>
      <c r="S24">
        <v>5.8276000000000001E-7</v>
      </c>
      <c r="T24">
        <v>4.7081000000000002E-7</v>
      </c>
      <c r="U24">
        <v>1.8288999999999999E-7</v>
      </c>
      <c r="V24">
        <v>1.8300000000000001E-7</v>
      </c>
      <c r="W24" t="s">
        <v>148</v>
      </c>
      <c r="X24">
        <v>4.1437999999999998E-7</v>
      </c>
      <c r="Y24">
        <v>2.0718999999999999E-7</v>
      </c>
      <c r="Z24">
        <v>1.0360009999999999E-6</v>
      </c>
      <c r="AA24">
        <v>4.1437999999999998E-7</v>
      </c>
      <c r="AB24">
        <v>3.4532000000000002E-7</v>
      </c>
      <c r="AC24" t="s">
        <v>874</v>
      </c>
      <c r="AD24">
        <v>8.2876099999999999E-7</v>
      </c>
      <c r="AE24" t="s">
        <v>108</v>
      </c>
      <c r="AF24" t="s">
        <v>91</v>
      </c>
      <c r="AG24" t="s">
        <v>109</v>
      </c>
      <c r="AH24" t="s">
        <v>128</v>
      </c>
      <c r="AI24" t="s">
        <v>129</v>
      </c>
      <c r="AJ24" t="s">
        <v>110</v>
      </c>
      <c r="AK24" t="s">
        <v>93</v>
      </c>
      <c r="AL24" t="s">
        <v>111</v>
      </c>
      <c r="AM24" t="s">
        <v>118</v>
      </c>
      <c r="AN24" t="s">
        <v>130</v>
      </c>
      <c r="AO24" t="s">
        <v>112</v>
      </c>
      <c r="AP24" t="s">
        <v>94</v>
      </c>
      <c r="AQ24" t="s">
        <v>113</v>
      </c>
      <c r="AR24" t="s">
        <v>131</v>
      </c>
      <c r="AS24" t="s">
        <v>132</v>
      </c>
      <c r="AT24" t="s">
        <v>110</v>
      </c>
      <c r="AU24" t="s">
        <v>95</v>
      </c>
      <c r="AV24" t="s">
        <v>114</v>
      </c>
      <c r="AW24" t="s">
        <v>133</v>
      </c>
      <c r="AX24" t="s">
        <v>130</v>
      </c>
      <c r="AY24" t="s">
        <v>101</v>
      </c>
      <c r="AZ24" t="s">
        <v>96</v>
      </c>
      <c r="BA24" t="s">
        <v>115</v>
      </c>
      <c r="BB24" t="s">
        <v>120</v>
      </c>
      <c r="BC24" t="s">
        <v>134</v>
      </c>
      <c r="BD24" t="s">
        <v>102</v>
      </c>
      <c r="BE24" t="s">
        <v>97</v>
      </c>
      <c r="BF24" t="s">
        <v>116</v>
      </c>
      <c r="BG24" t="s">
        <v>121</v>
      </c>
      <c r="BH24" t="s">
        <v>135</v>
      </c>
      <c r="BI24" t="s">
        <v>117</v>
      </c>
      <c r="BJ24" t="s">
        <v>98</v>
      </c>
      <c r="BK24" t="s">
        <v>118</v>
      </c>
      <c r="BL24" t="s">
        <v>99</v>
      </c>
      <c r="BM24" t="s">
        <v>136</v>
      </c>
      <c r="BN24" t="s">
        <v>103</v>
      </c>
      <c r="BO24" t="s">
        <v>100</v>
      </c>
      <c r="BP24" t="s">
        <v>119</v>
      </c>
      <c r="BQ24" t="s">
        <v>123</v>
      </c>
      <c r="BR24" t="s">
        <v>137</v>
      </c>
      <c r="BS24" t="s">
        <v>102</v>
      </c>
      <c r="BT24" t="s">
        <v>97</v>
      </c>
      <c r="BU24" t="s">
        <v>116</v>
      </c>
      <c r="BV24" t="s">
        <v>121</v>
      </c>
      <c r="BW24" t="s">
        <v>135</v>
      </c>
      <c r="BX24" t="s">
        <v>862</v>
      </c>
      <c r="BY24" t="s">
        <v>857</v>
      </c>
      <c r="BZ24" t="s">
        <v>863</v>
      </c>
      <c r="CA24" t="s">
        <v>879</v>
      </c>
      <c r="CB24" t="s">
        <v>868</v>
      </c>
      <c r="CC24" t="s">
        <v>860</v>
      </c>
      <c r="CD24" t="s">
        <v>856</v>
      </c>
      <c r="CE24" t="s">
        <v>866</v>
      </c>
      <c r="CF24" t="s">
        <v>861</v>
      </c>
      <c r="CG24" t="s">
        <v>867</v>
      </c>
      <c r="CH24" t="s">
        <v>100</v>
      </c>
      <c r="CI24" t="s">
        <v>103</v>
      </c>
      <c r="CJ24" t="s">
        <v>123</v>
      </c>
      <c r="CK24" t="s">
        <v>119</v>
      </c>
      <c r="CL24" t="s">
        <v>99</v>
      </c>
    </row>
    <row r="26" spans="2:90">
      <c r="F26" t="s">
        <v>88</v>
      </c>
      <c r="G26">
        <v>2.6580000000000002E-3</v>
      </c>
    </row>
    <row r="27" spans="2:90">
      <c r="F27" t="s">
        <v>124</v>
      </c>
      <c r="G27">
        <v>2.6870000000000002E-3</v>
      </c>
    </row>
    <row r="28" spans="2:90">
      <c r="F28" t="s">
        <v>138</v>
      </c>
      <c r="G28">
        <v>2.7339999999999999E-3</v>
      </c>
    </row>
    <row r="29" spans="2:90">
      <c r="F29" t="s">
        <v>142</v>
      </c>
      <c r="G29">
        <v>2.7529999999999998E-3</v>
      </c>
    </row>
    <row r="30" spans="2:90">
      <c r="F30" t="s">
        <v>146</v>
      </c>
      <c r="G30">
        <v>2.7680000000000001E-3</v>
      </c>
      <c r="I30" t="s">
        <v>911</v>
      </c>
    </row>
    <row r="31" spans="2:90">
      <c r="F31" t="s">
        <v>104</v>
      </c>
      <c r="G31">
        <v>2.6800000000000001E-3</v>
      </c>
      <c r="I31" t="s">
        <v>912</v>
      </c>
      <c r="J31" t="s">
        <v>913</v>
      </c>
    </row>
    <row r="32" spans="2:90">
      <c r="G32">
        <v>96</v>
      </c>
      <c r="H32">
        <v>2</v>
      </c>
      <c r="I32">
        <v>1.8109999999999999E-3</v>
      </c>
      <c r="J32">
        <f>O32*10^3</f>
        <v>2.6389999999999998</v>
      </c>
      <c r="K32">
        <v>2.6229999999999999E-3</v>
      </c>
      <c r="L32">
        <v>2.6129999999999999E-3</v>
      </c>
      <c r="M32">
        <v>2.6849999999999999E-3</v>
      </c>
      <c r="N32">
        <v>2.6580000000000002E-3</v>
      </c>
      <c r="O32">
        <v>2.6389999999999999E-3</v>
      </c>
    </row>
    <row r="33" spans="7:15">
      <c r="G33">
        <v>192</v>
      </c>
      <c r="H33">
        <v>5</v>
      </c>
      <c r="I33">
        <v>1.833E-3</v>
      </c>
      <c r="J33">
        <f t="shared" ref="J33:J61" si="2">O33*10^3</f>
        <v>2.6719999999999997</v>
      </c>
      <c r="K33">
        <v>2.7100000000000002E-3</v>
      </c>
      <c r="L33">
        <v>2.6570000000000001E-3</v>
      </c>
      <c r="M33">
        <v>2.6800000000000001E-3</v>
      </c>
      <c r="N33">
        <v>2.6800000000000001E-3</v>
      </c>
      <c r="O33">
        <v>2.6719999999999999E-3</v>
      </c>
    </row>
    <row r="34" spans="7:15">
      <c r="G34">
        <v>192</v>
      </c>
      <c r="H34">
        <v>24</v>
      </c>
      <c r="I34">
        <v>1.8320000000000001E-3</v>
      </c>
      <c r="J34">
        <f t="shared" si="2"/>
        <v>2.637</v>
      </c>
      <c r="K34">
        <v>2.7369999999999998E-3</v>
      </c>
      <c r="L34">
        <v>2.6830000000000001E-3</v>
      </c>
      <c r="M34">
        <v>2.7100000000000002E-3</v>
      </c>
      <c r="N34">
        <v>2.6870000000000002E-3</v>
      </c>
      <c r="O34">
        <v>2.637E-3</v>
      </c>
    </row>
    <row r="35" spans="7:15">
      <c r="G35">
        <v>288</v>
      </c>
      <c r="H35">
        <v>25</v>
      </c>
      <c r="I35">
        <v>1.856E-3</v>
      </c>
      <c r="J35">
        <f t="shared" si="2"/>
        <v>2.73</v>
      </c>
      <c r="K35">
        <v>2.7160000000000001E-3</v>
      </c>
      <c r="L35">
        <v>2.6940000000000002E-3</v>
      </c>
      <c r="M35">
        <v>2.7569999999999999E-3</v>
      </c>
      <c r="N35">
        <v>2.7339999999999999E-3</v>
      </c>
      <c r="O35">
        <v>2.7299999999999998E-3</v>
      </c>
    </row>
    <row r="36" spans="7:15">
      <c r="G36">
        <v>384</v>
      </c>
      <c r="H36">
        <v>27</v>
      </c>
      <c r="I36">
        <v>1.877E-3</v>
      </c>
      <c r="J36">
        <f t="shared" si="2"/>
        <v>2.7430000000000003</v>
      </c>
      <c r="K36">
        <v>2.7469999999999999E-3</v>
      </c>
      <c r="L36">
        <v>2.7369999999999998E-3</v>
      </c>
      <c r="M36">
        <v>2.725E-3</v>
      </c>
      <c r="N36">
        <v>2.7529999999999998E-3</v>
      </c>
      <c r="O36">
        <v>2.7430000000000002E-3</v>
      </c>
    </row>
    <row r="37" spans="7:15">
      <c r="G37">
        <v>480</v>
      </c>
      <c r="H37">
        <v>31</v>
      </c>
      <c r="I37">
        <v>1.897E-3</v>
      </c>
      <c r="J37">
        <f t="shared" si="2"/>
        <v>2.7690000000000001</v>
      </c>
      <c r="K37">
        <v>2.7160000000000001E-3</v>
      </c>
      <c r="L37">
        <v>2.7309999999999999E-3</v>
      </c>
      <c r="M37">
        <v>2.738E-3</v>
      </c>
      <c r="N37">
        <v>2.7680000000000001E-3</v>
      </c>
      <c r="O37">
        <v>2.7690000000000002E-3</v>
      </c>
    </row>
    <row r="38" spans="7:15">
      <c r="G38">
        <v>96</v>
      </c>
      <c r="J38">
        <f t="shared" si="2"/>
        <v>2.6229999999999998</v>
      </c>
      <c r="O38">
        <v>2.6229999999999999E-3</v>
      </c>
    </row>
    <row r="39" spans="7:15">
      <c r="G39">
        <v>192</v>
      </c>
      <c r="J39">
        <f t="shared" si="2"/>
        <v>2.71</v>
      </c>
      <c r="O39">
        <v>2.7100000000000002E-3</v>
      </c>
    </row>
    <row r="40" spans="7:15">
      <c r="G40">
        <v>192</v>
      </c>
      <c r="J40">
        <f t="shared" si="2"/>
        <v>2.7369999999999997</v>
      </c>
      <c r="O40">
        <v>2.7369999999999998E-3</v>
      </c>
    </row>
    <row r="41" spans="7:15">
      <c r="G41">
        <v>288</v>
      </c>
      <c r="J41">
        <f t="shared" si="2"/>
        <v>2.7160000000000002</v>
      </c>
      <c r="O41">
        <v>2.7160000000000001E-3</v>
      </c>
    </row>
    <row r="42" spans="7:15">
      <c r="G42">
        <v>384</v>
      </c>
      <c r="J42">
        <f t="shared" si="2"/>
        <v>2.7469999999999999</v>
      </c>
      <c r="O42">
        <v>2.7469999999999999E-3</v>
      </c>
    </row>
    <row r="43" spans="7:15">
      <c r="G43">
        <v>480</v>
      </c>
      <c r="J43">
        <f t="shared" si="2"/>
        <v>2.7160000000000002</v>
      </c>
      <c r="O43">
        <v>2.7160000000000001E-3</v>
      </c>
    </row>
    <row r="44" spans="7:15">
      <c r="G44">
        <v>96</v>
      </c>
      <c r="J44">
        <f t="shared" si="2"/>
        <v>2.613</v>
      </c>
      <c r="O44">
        <v>2.6129999999999999E-3</v>
      </c>
    </row>
    <row r="45" spans="7:15">
      <c r="G45">
        <v>192</v>
      </c>
      <c r="J45">
        <f t="shared" si="2"/>
        <v>2.657</v>
      </c>
      <c r="O45">
        <v>2.6570000000000001E-3</v>
      </c>
    </row>
    <row r="46" spans="7:15">
      <c r="G46">
        <v>192</v>
      </c>
      <c r="J46">
        <f t="shared" si="2"/>
        <v>2.6830000000000003</v>
      </c>
      <c r="O46">
        <v>2.6830000000000001E-3</v>
      </c>
    </row>
    <row r="47" spans="7:15">
      <c r="G47">
        <v>288</v>
      </c>
      <c r="J47">
        <f t="shared" si="2"/>
        <v>2.6940000000000004</v>
      </c>
      <c r="O47">
        <v>2.6940000000000002E-3</v>
      </c>
    </row>
    <row r="48" spans="7:15">
      <c r="G48">
        <v>384</v>
      </c>
      <c r="J48">
        <f t="shared" si="2"/>
        <v>2.7369999999999997</v>
      </c>
      <c r="O48">
        <v>2.7369999999999998E-3</v>
      </c>
    </row>
    <row r="49" spans="7:15">
      <c r="G49">
        <v>480</v>
      </c>
      <c r="J49">
        <f t="shared" si="2"/>
        <v>2.7309999999999999</v>
      </c>
      <c r="O49">
        <v>2.7309999999999999E-3</v>
      </c>
    </row>
    <row r="50" spans="7:15">
      <c r="G50">
        <v>96</v>
      </c>
      <c r="J50">
        <f t="shared" si="2"/>
        <v>2.6850000000000001</v>
      </c>
      <c r="O50">
        <v>2.6849999999999999E-3</v>
      </c>
    </row>
    <row r="51" spans="7:15">
      <c r="G51">
        <v>192</v>
      </c>
      <c r="J51">
        <f t="shared" si="2"/>
        <v>2.68</v>
      </c>
      <c r="O51">
        <v>2.6800000000000001E-3</v>
      </c>
    </row>
    <row r="52" spans="7:15">
      <c r="G52">
        <v>192</v>
      </c>
      <c r="J52">
        <f t="shared" si="2"/>
        <v>2.71</v>
      </c>
      <c r="O52">
        <v>2.7100000000000002E-3</v>
      </c>
    </row>
    <row r="53" spans="7:15">
      <c r="G53">
        <v>288</v>
      </c>
      <c r="J53">
        <f t="shared" si="2"/>
        <v>2.7570000000000001</v>
      </c>
      <c r="O53">
        <v>2.7569999999999999E-3</v>
      </c>
    </row>
    <row r="54" spans="7:15">
      <c r="G54">
        <v>384</v>
      </c>
      <c r="J54">
        <f t="shared" si="2"/>
        <v>2.7250000000000001</v>
      </c>
      <c r="O54">
        <v>2.725E-3</v>
      </c>
    </row>
    <row r="55" spans="7:15">
      <c r="G55">
        <v>480</v>
      </c>
      <c r="J55">
        <f t="shared" si="2"/>
        <v>2.738</v>
      </c>
      <c r="O55">
        <v>2.738E-3</v>
      </c>
    </row>
    <row r="56" spans="7:15">
      <c r="G56">
        <v>96</v>
      </c>
      <c r="J56">
        <f t="shared" si="2"/>
        <v>2.6580000000000004</v>
      </c>
      <c r="O56">
        <v>2.6580000000000002E-3</v>
      </c>
    </row>
    <row r="57" spans="7:15">
      <c r="G57">
        <v>192</v>
      </c>
      <c r="J57">
        <f t="shared" si="2"/>
        <v>2.68</v>
      </c>
      <c r="O57">
        <v>2.6800000000000001E-3</v>
      </c>
    </row>
    <row r="58" spans="7:15">
      <c r="G58">
        <v>192</v>
      </c>
      <c r="J58">
        <f t="shared" si="2"/>
        <v>2.6870000000000003</v>
      </c>
      <c r="O58">
        <v>2.6870000000000002E-3</v>
      </c>
    </row>
    <row r="59" spans="7:15">
      <c r="G59">
        <v>288</v>
      </c>
      <c r="J59">
        <f t="shared" si="2"/>
        <v>2.734</v>
      </c>
      <c r="O59">
        <v>2.7339999999999999E-3</v>
      </c>
    </row>
    <row r="60" spans="7:15">
      <c r="G60">
        <v>384</v>
      </c>
      <c r="J60">
        <f t="shared" si="2"/>
        <v>2.7529999999999997</v>
      </c>
      <c r="O60">
        <v>2.7529999999999998E-3</v>
      </c>
    </row>
    <row r="61" spans="7:15">
      <c r="G61">
        <v>480</v>
      </c>
      <c r="J61">
        <f t="shared" si="2"/>
        <v>2.7680000000000002</v>
      </c>
      <c r="O61">
        <v>2.7680000000000001E-3</v>
      </c>
    </row>
    <row r="70" spans="1:15">
      <c r="A70" t="s">
        <v>244</v>
      </c>
      <c r="C70" s="7">
        <v>1.6100000000000001E-3</v>
      </c>
      <c r="D70" s="7">
        <v>2.8200000000000002E-4</v>
      </c>
      <c r="E70" s="7">
        <v>3.0800000000000002E-6</v>
      </c>
      <c r="F70" s="7">
        <f t="shared" ref="F70:F87" si="3">SUM(C70:E70)</f>
        <v>1.8950799999999999E-3</v>
      </c>
      <c r="G70" s="7">
        <v>1.9E-3</v>
      </c>
      <c r="I70" t="s">
        <v>244</v>
      </c>
      <c r="K70" s="7">
        <v>1.5900000000000001E-3</v>
      </c>
      <c r="L70" s="7">
        <v>2.22E-4</v>
      </c>
      <c r="M70" s="7">
        <v>3.01E-6</v>
      </c>
      <c r="N70" s="7">
        <f t="shared" ref="N70:N87" si="4">SUM(K70:M70)</f>
        <v>1.8150099999999999E-3</v>
      </c>
      <c r="O70" s="7">
        <v>1.81E-3</v>
      </c>
    </row>
    <row r="71" spans="1:15">
      <c r="A71" s="7" t="s">
        <v>245</v>
      </c>
      <c r="B71" s="7" t="s">
        <v>246</v>
      </c>
      <c r="C71" s="7">
        <v>1.08E-3</v>
      </c>
      <c r="D71" s="7">
        <v>1.3200000000000001E-4</v>
      </c>
      <c r="E71" s="7">
        <v>2.0099999999999998E-6</v>
      </c>
      <c r="F71" s="7">
        <f t="shared" si="3"/>
        <v>1.21401E-3</v>
      </c>
      <c r="G71" s="7">
        <v>1.2099999999999999E-3</v>
      </c>
      <c r="I71" s="7" t="s">
        <v>245</v>
      </c>
      <c r="J71" s="7" t="s">
        <v>246</v>
      </c>
      <c r="K71" s="7">
        <v>1.07E-3</v>
      </c>
      <c r="L71" s="7">
        <v>1.21E-4</v>
      </c>
      <c r="M71" s="7">
        <v>1.9999999999999999E-6</v>
      </c>
      <c r="N71" s="7">
        <f t="shared" si="4"/>
        <v>1.193E-3</v>
      </c>
      <c r="O71" s="7">
        <v>1.1900000000000001E-3</v>
      </c>
    </row>
    <row r="72" spans="1:15">
      <c r="A72" s="7" t="s">
        <v>247</v>
      </c>
      <c r="B72" t="s">
        <v>248</v>
      </c>
      <c r="C72" s="7">
        <v>8.5999999999999998E-4</v>
      </c>
      <c r="D72" s="7">
        <v>6.0699999999999998E-5</v>
      </c>
      <c r="E72" s="7">
        <v>1.5200000000000001E-6</v>
      </c>
      <c r="F72" s="7">
        <f t="shared" si="3"/>
        <v>9.2221999999999996E-4</v>
      </c>
      <c r="G72" s="7">
        <v>9.2199999999999997E-4</v>
      </c>
      <c r="I72" s="7" t="s">
        <v>247</v>
      </c>
      <c r="J72" t="s">
        <v>248</v>
      </c>
      <c r="K72" s="7">
        <v>8.5899999999999995E-4</v>
      </c>
      <c r="L72" s="7">
        <v>5.5899999999999997E-5</v>
      </c>
      <c r="M72" s="7">
        <v>1.5200000000000001E-6</v>
      </c>
      <c r="N72" s="7">
        <f t="shared" si="4"/>
        <v>9.1641999999999993E-4</v>
      </c>
      <c r="O72" s="7">
        <v>9.1600000000000004E-4</v>
      </c>
    </row>
    <row r="73" spans="1:15">
      <c r="A73" s="7" t="s">
        <v>249</v>
      </c>
      <c r="B73" s="7" t="s">
        <v>250</v>
      </c>
      <c r="C73" s="7">
        <v>6.2500000000000001E-5</v>
      </c>
      <c r="D73" s="7">
        <v>1.01E-5</v>
      </c>
      <c r="E73" s="7">
        <v>9.9999999999999995E-8</v>
      </c>
      <c r="F73" s="7">
        <f t="shared" si="3"/>
        <v>7.2700000000000005E-5</v>
      </c>
      <c r="G73" s="7">
        <v>7.2700000000000005E-5</v>
      </c>
      <c r="I73" s="7" t="s">
        <v>249</v>
      </c>
      <c r="J73" s="7" t="s">
        <v>250</v>
      </c>
      <c r="K73" s="7">
        <v>6.05E-5</v>
      </c>
      <c r="L73" s="7">
        <v>4.34E-6</v>
      </c>
      <c r="M73" s="7">
        <v>9.76E-8</v>
      </c>
      <c r="N73" s="7">
        <f t="shared" si="4"/>
        <v>6.4937599999999993E-5</v>
      </c>
      <c r="O73" s="7">
        <v>6.4999999999999994E-5</v>
      </c>
    </row>
    <row r="74" spans="1:15">
      <c r="A74" s="7" t="s">
        <v>251</v>
      </c>
      <c r="B74" s="7" t="s">
        <v>252</v>
      </c>
      <c r="C74" s="7">
        <v>3.6699999999999998E-5</v>
      </c>
      <c r="D74" s="7">
        <v>6.3E-7</v>
      </c>
      <c r="E74" s="7">
        <v>5.4100000000000001E-8</v>
      </c>
      <c r="F74" s="7">
        <f t="shared" si="3"/>
        <v>3.7384099999999993E-5</v>
      </c>
      <c r="G74" s="7">
        <v>3.7299999999999999E-5</v>
      </c>
      <c r="I74" s="7" t="s">
        <v>251</v>
      </c>
      <c r="J74" s="7" t="s">
        <v>252</v>
      </c>
      <c r="K74" s="7">
        <v>3.65E-5</v>
      </c>
      <c r="L74" s="7">
        <v>3.5900000000000003E-7</v>
      </c>
      <c r="M74" s="7">
        <v>5.3599999999999997E-8</v>
      </c>
      <c r="N74" s="7">
        <f t="shared" si="4"/>
        <v>3.6912600000000003E-5</v>
      </c>
      <c r="O74" s="7">
        <v>3.6900000000000002E-5</v>
      </c>
    </row>
    <row r="75" spans="1:15">
      <c r="A75" s="7" t="s">
        <v>253</v>
      </c>
      <c r="B75" s="7" t="s">
        <v>254</v>
      </c>
      <c r="C75" s="7">
        <v>6.2600000000000004E-5</v>
      </c>
      <c r="D75" s="7">
        <v>1.46E-6</v>
      </c>
      <c r="E75" s="7">
        <v>9.3699999999999999E-8</v>
      </c>
      <c r="F75" s="7">
        <f t="shared" si="3"/>
        <v>6.4153700000000002E-5</v>
      </c>
      <c r="G75" s="7">
        <v>6.4200000000000002E-5</v>
      </c>
      <c r="I75" s="7" t="s">
        <v>253</v>
      </c>
      <c r="J75" s="7" t="s">
        <v>254</v>
      </c>
      <c r="K75" s="7">
        <v>6.2299999999999996E-5</v>
      </c>
      <c r="L75" s="7">
        <v>1.08E-6</v>
      </c>
      <c r="M75" s="7">
        <v>9.3100000000000006E-8</v>
      </c>
      <c r="N75" s="7">
        <f t="shared" si="4"/>
        <v>6.3473099999999987E-5</v>
      </c>
      <c r="O75" s="7">
        <v>6.3499999999999999E-5</v>
      </c>
    </row>
    <row r="76" spans="1:15">
      <c r="A76" s="7" t="s">
        <v>255</v>
      </c>
      <c r="B76" t="s">
        <v>256</v>
      </c>
      <c r="C76" s="7">
        <v>4.1399999999999997E-5</v>
      </c>
      <c r="D76" s="7">
        <v>4.9400000000000001E-6</v>
      </c>
      <c r="E76" s="7">
        <v>6.9800000000000003E-8</v>
      </c>
      <c r="F76" s="7">
        <f t="shared" si="3"/>
        <v>4.6409799999999991E-5</v>
      </c>
      <c r="G76" s="7">
        <v>4.6400000000000003E-5</v>
      </c>
      <c r="I76" s="7" t="s">
        <v>255</v>
      </c>
      <c r="J76" t="s">
        <v>256</v>
      </c>
      <c r="K76" s="7">
        <v>3.9799999999999998E-5</v>
      </c>
      <c r="L76" s="7">
        <v>3.32E-6</v>
      </c>
      <c r="M76" s="7">
        <v>6.5999999999999995E-8</v>
      </c>
      <c r="N76" s="7">
        <f t="shared" si="4"/>
        <v>4.3186000000000003E-5</v>
      </c>
      <c r="O76" s="7">
        <v>4.32E-5</v>
      </c>
    </row>
    <row r="77" spans="1:15">
      <c r="A77" s="7" t="s">
        <v>257</v>
      </c>
      <c r="B77" s="7" t="s">
        <v>258</v>
      </c>
      <c r="C77" s="7">
        <v>1.76E-4</v>
      </c>
      <c r="D77" s="7">
        <v>2.9600000000000001E-5</v>
      </c>
      <c r="E77" s="7">
        <v>4.08E-7</v>
      </c>
      <c r="F77" s="7">
        <f t="shared" si="3"/>
        <v>2.0600800000000001E-4</v>
      </c>
      <c r="G77" s="7">
        <v>2.0599999999999999E-4</v>
      </c>
      <c r="I77" s="7" t="s">
        <v>257</v>
      </c>
      <c r="J77" s="7" t="s">
        <v>258</v>
      </c>
      <c r="K77" s="7">
        <v>1.74E-4</v>
      </c>
      <c r="L77" s="7">
        <v>2.0000000000000002E-5</v>
      </c>
      <c r="M77" s="7">
        <v>3.96E-7</v>
      </c>
      <c r="N77" s="7">
        <f t="shared" si="4"/>
        <v>1.94396E-4</v>
      </c>
      <c r="O77" s="7">
        <v>1.94E-4</v>
      </c>
    </row>
    <row r="78" spans="1:15">
      <c r="A78" s="7" t="s">
        <v>259</v>
      </c>
      <c r="B78" t="s">
        <v>260</v>
      </c>
      <c r="C78" s="7">
        <v>4.7400000000000001E-8</v>
      </c>
      <c r="D78" s="7">
        <v>1.04E-7</v>
      </c>
      <c r="E78" s="7">
        <v>4.1499999999999999E-9</v>
      </c>
      <c r="F78" s="7">
        <f t="shared" si="3"/>
        <v>1.5554999999999999E-7</v>
      </c>
      <c r="G78" s="7">
        <v>1.55E-7</v>
      </c>
      <c r="I78" s="7" t="s">
        <v>259</v>
      </c>
      <c r="J78" t="s">
        <v>260</v>
      </c>
      <c r="K78" s="7">
        <v>4.7400000000000001E-8</v>
      </c>
      <c r="L78" s="7">
        <v>1.04E-7</v>
      </c>
      <c r="M78" s="7">
        <v>4.1499999999999999E-9</v>
      </c>
      <c r="N78" s="7">
        <f t="shared" si="4"/>
        <v>1.5554999999999999E-7</v>
      </c>
      <c r="O78" s="7">
        <v>1.55E-7</v>
      </c>
    </row>
    <row r="79" spans="1:15">
      <c r="A79" s="7" t="s">
        <v>261</v>
      </c>
      <c r="B79" t="s">
        <v>262</v>
      </c>
      <c r="C79" s="7">
        <v>1.3500000000000001E-9</v>
      </c>
      <c r="D79">
        <v>0</v>
      </c>
      <c r="E79" s="7">
        <v>1.8299999999999999E-10</v>
      </c>
      <c r="F79" s="7">
        <f t="shared" si="3"/>
        <v>1.533E-9</v>
      </c>
      <c r="G79" s="7">
        <v>1.5300000000000001E-9</v>
      </c>
      <c r="I79" s="7" t="s">
        <v>261</v>
      </c>
      <c r="J79" t="s">
        <v>262</v>
      </c>
      <c r="K79" s="7">
        <v>1.3500000000000001E-9</v>
      </c>
      <c r="L79">
        <v>0</v>
      </c>
      <c r="M79" s="7">
        <v>1.8299999999999999E-10</v>
      </c>
      <c r="N79" s="7">
        <f t="shared" si="4"/>
        <v>1.533E-9</v>
      </c>
      <c r="O79" s="7">
        <v>1.5300000000000001E-9</v>
      </c>
    </row>
    <row r="80" spans="1:15">
      <c r="A80" s="7" t="s">
        <v>263</v>
      </c>
      <c r="B80" t="s">
        <v>264</v>
      </c>
      <c r="C80" s="7">
        <v>2.1199999999999999E-7</v>
      </c>
      <c r="D80" s="7">
        <v>1.1200000000000001E-6</v>
      </c>
      <c r="E80" s="7">
        <v>1.0800000000000001E-8</v>
      </c>
      <c r="F80" s="7">
        <f t="shared" si="3"/>
        <v>1.3428000000000001E-6</v>
      </c>
      <c r="G80" s="7">
        <v>1.3400000000000001E-6</v>
      </c>
      <c r="I80" s="7" t="s">
        <v>263</v>
      </c>
      <c r="J80" t="s">
        <v>264</v>
      </c>
      <c r="K80" s="7">
        <v>2.1199999999999999E-7</v>
      </c>
      <c r="L80" s="7">
        <v>1.1200000000000001E-6</v>
      </c>
      <c r="M80" s="7">
        <v>1.0800000000000001E-8</v>
      </c>
      <c r="N80" s="7">
        <f t="shared" si="4"/>
        <v>1.3428000000000001E-6</v>
      </c>
      <c r="O80" s="7">
        <v>1.3400000000000001E-6</v>
      </c>
    </row>
    <row r="81" spans="1:15">
      <c r="A81" s="7" t="s">
        <v>265</v>
      </c>
      <c r="B81" t="s">
        <v>266</v>
      </c>
      <c r="C81" s="7">
        <v>2.23E-7</v>
      </c>
      <c r="D81" s="7">
        <v>8.6400000000000001E-7</v>
      </c>
      <c r="E81" s="7">
        <v>1.35E-8</v>
      </c>
      <c r="F81" s="7">
        <f t="shared" si="3"/>
        <v>1.1004999999999999E-6</v>
      </c>
      <c r="G81" s="7">
        <v>1.1000000000000001E-6</v>
      </c>
      <c r="I81" s="7" t="s">
        <v>265</v>
      </c>
      <c r="J81" t="s">
        <v>266</v>
      </c>
      <c r="K81" s="7">
        <v>2.23E-7</v>
      </c>
      <c r="L81" s="7">
        <v>8.6400000000000001E-7</v>
      </c>
      <c r="M81" s="7">
        <v>1.35E-8</v>
      </c>
      <c r="N81" s="7">
        <f t="shared" si="4"/>
        <v>1.1004999999999999E-6</v>
      </c>
      <c r="O81" s="7">
        <v>1.1000000000000001E-6</v>
      </c>
    </row>
    <row r="82" spans="1:15">
      <c r="A82" s="7" t="s">
        <v>267</v>
      </c>
      <c r="B82" t="s">
        <v>268</v>
      </c>
      <c r="C82" s="7">
        <v>2.8699999999999998E-9</v>
      </c>
      <c r="D82">
        <v>0</v>
      </c>
      <c r="E82" s="7">
        <v>5.1099999999999999E-10</v>
      </c>
      <c r="F82" s="7">
        <f t="shared" si="3"/>
        <v>3.3809999999999998E-9</v>
      </c>
      <c r="G82" s="7">
        <v>3.3799999999999999E-9</v>
      </c>
      <c r="I82" s="7" t="s">
        <v>267</v>
      </c>
      <c r="J82" t="s">
        <v>268</v>
      </c>
      <c r="K82" s="7">
        <v>2.8699999999999998E-9</v>
      </c>
      <c r="L82">
        <v>0</v>
      </c>
      <c r="M82" s="7">
        <v>5.1099999999999999E-10</v>
      </c>
      <c r="N82" s="7">
        <f t="shared" si="4"/>
        <v>3.3809999999999998E-9</v>
      </c>
      <c r="O82" s="7">
        <v>3.3799999999999999E-9</v>
      </c>
    </row>
    <row r="83" spans="1:15">
      <c r="A83" s="7" t="s">
        <v>269</v>
      </c>
      <c r="B83" t="s">
        <v>270</v>
      </c>
      <c r="C83" s="7">
        <v>3.8399999999999998E-12</v>
      </c>
      <c r="D83">
        <v>0</v>
      </c>
      <c r="E83" s="7">
        <v>3E-11</v>
      </c>
      <c r="F83" s="7">
        <f t="shared" si="3"/>
        <v>3.3839999999999996E-11</v>
      </c>
      <c r="G83" s="7">
        <v>3.3800000000000002E-11</v>
      </c>
      <c r="I83" s="7" t="s">
        <v>269</v>
      </c>
      <c r="J83" t="s">
        <v>270</v>
      </c>
      <c r="K83" s="7">
        <v>3.8399999999999998E-12</v>
      </c>
      <c r="L83">
        <v>0</v>
      </c>
      <c r="M83" s="7">
        <v>3E-11</v>
      </c>
      <c r="N83" s="7">
        <f t="shared" si="4"/>
        <v>3.3839999999999996E-11</v>
      </c>
      <c r="O83" s="7">
        <v>3.3800000000000002E-11</v>
      </c>
    </row>
    <row r="84" spans="1:15">
      <c r="A84" t="s">
        <v>271</v>
      </c>
      <c r="B84" t="s">
        <v>272</v>
      </c>
      <c r="C84" s="7">
        <v>1.37E-8</v>
      </c>
      <c r="D84" s="7">
        <v>6.6300000000000005E-8</v>
      </c>
      <c r="E84" s="7">
        <v>1.0500000000000001E-9</v>
      </c>
      <c r="F84" s="7">
        <f t="shared" si="3"/>
        <v>8.1050000000000001E-8</v>
      </c>
      <c r="G84" s="7">
        <v>8.0999999999999997E-8</v>
      </c>
      <c r="I84" t="s">
        <v>271</v>
      </c>
      <c r="J84" t="s">
        <v>272</v>
      </c>
      <c r="K84" s="7">
        <v>1.37E-8</v>
      </c>
      <c r="L84" s="7">
        <v>6.6300000000000005E-8</v>
      </c>
      <c r="M84" s="7">
        <v>1.0500000000000001E-9</v>
      </c>
      <c r="N84" s="7">
        <f t="shared" si="4"/>
        <v>8.1050000000000001E-8</v>
      </c>
      <c r="O84" s="7">
        <v>8.0999999999999997E-8</v>
      </c>
    </row>
    <row r="85" spans="1:15">
      <c r="A85" t="s">
        <v>273</v>
      </c>
      <c r="B85" t="s">
        <v>274</v>
      </c>
      <c r="C85" s="7">
        <v>3.3500000000000001E-6</v>
      </c>
      <c r="D85" s="7">
        <v>5.4E-6</v>
      </c>
      <c r="E85" s="7">
        <v>2.66E-8</v>
      </c>
      <c r="F85" s="7">
        <f t="shared" si="3"/>
        <v>8.7766E-6</v>
      </c>
      <c r="G85" s="7">
        <v>8.7800000000000006E-6</v>
      </c>
      <c r="I85" t="s">
        <v>273</v>
      </c>
      <c r="J85" t="s">
        <v>274</v>
      </c>
      <c r="K85" s="7">
        <v>3.3500000000000001E-6</v>
      </c>
      <c r="L85" s="7">
        <v>5.4E-6</v>
      </c>
      <c r="M85" s="7">
        <v>2.66E-8</v>
      </c>
      <c r="N85" s="7">
        <f t="shared" si="4"/>
        <v>8.7766E-6</v>
      </c>
      <c r="O85" s="7">
        <v>8.7800000000000006E-6</v>
      </c>
    </row>
    <row r="86" spans="1:15">
      <c r="A86" t="s">
        <v>275</v>
      </c>
      <c r="B86" t="s">
        <v>276</v>
      </c>
      <c r="C86" s="7">
        <v>1.17E-4</v>
      </c>
      <c r="D86" s="7">
        <v>1.6699999999999999E-5</v>
      </c>
      <c r="E86" s="7">
        <v>1.8300000000000001E-7</v>
      </c>
      <c r="F86" s="7">
        <f t="shared" si="3"/>
        <v>1.3388300000000001E-4</v>
      </c>
      <c r="G86" s="7">
        <v>1.34E-4</v>
      </c>
      <c r="I86" t="s">
        <v>275</v>
      </c>
      <c r="J86" t="s">
        <v>276</v>
      </c>
      <c r="K86" s="7">
        <v>1.13E-4</v>
      </c>
      <c r="L86" s="7">
        <v>6.4899999999999997E-6</v>
      </c>
      <c r="M86" s="7">
        <v>1.68E-7</v>
      </c>
      <c r="N86" s="7">
        <f t="shared" si="4"/>
        <v>1.19658E-4</v>
      </c>
      <c r="O86" s="7">
        <v>1.1900000000000001E-4</v>
      </c>
    </row>
    <row r="87" spans="1:15">
      <c r="A87" t="s">
        <v>277</v>
      </c>
      <c r="B87" t="s">
        <v>278</v>
      </c>
      <c r="C87" s="7">
        <v>5.94E-5</v>
      </c>
      <c r="D87" s="7">
        <v>5.3200000000000005E-7</v>
      </c>
      <c r="E87" s="7">
        <v>8.5199999999999995E-8</v>
      </c>
      <c r="F87" s="7">
        <f t="shared" si="3"/>
        <v>6.0017199999999999E-5</v>
      </c>
      <c r="G87" s="7">
        <v>6.0000000000000002E-5</v>
      </c>
      <c r="I87" t="s">
        <v>277</v>
      </c>
      <c r="J87" t="s">
        <v>278</v>
      </c>
      <c r="K87" s="7">
        <v>5.9299999999999998E-5</v>
      </c>
      <c r="L87" s="7">
        <v>7.7499999999999999E-8</v>
      </c>
      <c r="M87" s="7">
        <v>8.4400000000000001E-8</v>
      </c>
      <c r="N87" s="7">
        <f t="shared" si="4"/>
        <v>5.9461900000000001E-5</v>
      </c>
      <c r="O87" s="7">
        <v>5.94E-5</v>
      </c>
    </row>
    <row r="91" spans="1:15" ht="15">
      <c r="E91" t="s">
        <v>244</v>
      </c>
      <c r="G91" s="8">
        <f>('Target+Source1+Source2'!K70-'Target+Source1+Source2'!C70)/C$70*100</f>
        <v>-1.2422360248447237</v>
      </c>
      <c r="H91" s="8">
        <f>('Target+Source1+Source2'!L70-'Target+Source1+Source2'!D70)/D$70*100</f>
        <v>-21.276595744680858</v>
      </c>
      <c r="I91" s="8">
        <f>('Target+Source1+Source2'!M70-'Target+Source1+Source2'!E70)/E$70*100</f>
        <v>-2.2727272727272783</v>
      </c>
      <c r="J91" s="8">
        <f>('Target+Source1+Source2'!N70-'Target+Source1+Source2'!F70)/F$70*100</f>
        <v>-4.2251514447938874</v>
      </c>
    </row>
    <row r="92" spans="1:15" ht="15">
      <c r="E92" s="7" t="s">
        <v>245</v>
      </c>
      <c r="F92" s="7" t="s">
        <v>246</v>
      </c>
      <c r="G92" s="8">
        <f>('Target+Source1+Source2'!K71-'Target+Source1+Source2'!C71)/C$70*100</f>
        <v>-0.62111801242236186</v>
      </c>
      <c r="H92" s="8">
        <f>('Target+Source1+Source2'!L71-'Target+Source1+Source2'!D71)/D$70*100</f>
        <v>-3.9007092198581588</v>
      </c>
      <c r="I92" s="8">
        <f>('Target+Source1+Source2'!M71-'Target+Source1+Source2'!E71)/E$70*100</f>
        <v>-0.32467532467532151</v>
      </c>
      <c r="J92" s="8">
        <f>('Target+Source1+Source2'!N71-'Target+Source1+Source2'!F71)/F$70*100</f>
        <v>-1.1086603204086323</v>
      </c>
    </row>
    <row r="93" spans="1:15" ht="15">
      <c r="E93" s="7" t="s">
        <v>247</v>
      </c>
      <c r="F93" t="s">
        <v>248</v>
      </c>
      <c r="G93" s="8">
        <f>('Target+Source1+Source2'!K72-'Target+Source1+Source2'!C72)/C$70*100</f>
        <v>-6.2111801242237537E-2</v>
      </c>
      <c r="H93" s="8">
        <f>('Target+Source1+Source2'!L72-'Target+Source1+Source2'!D72)/D$70*100</f>
        <v>-1.7021276595744685</v>
      </c>
      <c r="I93" s="8">
        <f>('Target+Source1+Source2'!M72-'Target+Source1+Source2'!E72)/E$70*100</f>
        <v>0</v>
      </c>
      <c r="J93" s="8">
        <f>('Target+Source1+Source2'!N72-'Target+Source1+Source2'!F72)/F$70*100</f>
        <v>-0.30605568102666025</v>
      </c>
    </row>
    <row r="94" spans="1:15" ht="15">
      <c r="E94" s="7" t="s">
        <v>249</v>
      </c>
      <c r="F94" s="7" t="s">
        <v>250</v>
      </c>
      <c r="G94" s="8">
        <f>('Target+Source1+Source2'!K73-'Target+Source1+Source2'!C73)/C$70*100</f>
        <v>-0.12422360248447212</v>
      </c>
      <c r="H94" s="8">
        <f>('Target+Source1+Source2'!L73-'Target+Source1+Source2'!D73)/D$70*100</f>
        <v>-2.0425531914893615</v>
      </c>
      <c r="I94" s="8">
        <f>('Target+Source1+Source2'!M73-'Target+Source1+Source2'!E73)/E$70*100</f>
        <v>-7.7922077922077754E-2</v>
      </c>
      <c r="J94" s="8">
        <f>('Target+Source1+Source2'!N73-'Target+Source1+Source2'!F73)/F$70*100</f>
        <v>-0.40960803765540305</v>
      </c>
    </row>
    <row r="95" spans="1:15" ht="15">
      <c r="E95" s="7" t="s">
        <v>251</v>
      </c>
      <c r="F95" s="7" t="s">
        <v>252</v>
      </c>
      <c r="G95" s="8">
        <f>('Target+Source1+Source2'!K74-'Target+Source1+Source2'!C74)/C$70*100</f>
        <v>-1.2422360248447086E-2</v>
      </c>
      <c r="H95" s="8">
        <f>('Target+Source1+Source2'!L74-'Target+Source1+Source2'!D74)/D$70*100</f>
        <v>-9.609929078014183E-2</v>
      </c>
      <c r="I95" s="8">
        <f>('Target+Source1+Source2'!M74-'Target+Source1+Source2'!E74)/E$70*100</f>
        <v>-1.6233766233766378E-2</v>
      </c>
      <c r="J95" s="8">
        <f>('Target+Source1+Source2'!N74-'Target+Source1+Source2'!F74)/F$70*100</f>
        <v>-2.4880216138632158E-2</v>
      </c>
    </row>
    <row r="96" spans="1:15" ht="15">
      <c r="E96" s="7" t="s">
        <v>253</v>
      </c>
      <c r="F96" s="7" t="s">
        <v>254</v>
      </c>
      <c r="G96" s="8">
        <f>('Target+Source1+Source2'!K75-'Target+Source1+Source2'!C75)/C$70*100</f>
        <v>-1.8633540372671259E-2</v>
      </c>
      <c r="H96" s="8">
        <f>('Target+Source1+Source2'!L75-'Target+Source1+Source2'!D75)/D$70*100</f>
        <v>-0.13475177304964536</v>
      </c>
      <c r="I96" s="8">
        <f>('Target+Source1+Source2'!M75-'Target+Source1+Source2'!E75)/E$70*100</f>
        <v>-1.9480519480519223E-2</v>
      </c>
      <c r="J96" s="8">
        <f>('Target+Source1+Source2'!N75-'Target+Source1+Source2'!F75)/F$70*100</f>
        <v>-3.5914051121853176E-2</v>
      </c>
    </row>
    <row r="97" spans="5:10" ht="15">
      <c r="E97" s="7" t="s">
        <v>255</v>
      </c>
      <c r="F97" s="7" t="s">
        <v>256</v>
      </c>
      <c r="G97" s="8">
        <f>('Target+Source1+Source2'!K76-'Target+Source1+Source2'!C76)/C$70*100</f>
        <v>-9.9378881987577508E-2</v>
      </c>
      <c r="H97" s="8">
        <f>('Target+Source1+Source2'!L76-'Target+Source1+Source2'!D76)/D$70*100</f>
        <v>-0.57446808510638303</v>
      </c>
      <c r="I97" s="8">
        <f>('Target+Source1+Source2'!M76-'Target+Source1+Source2'!E76)/E$70*100</f>
        <v>-0.12337662337662363</v>
      </c>
      <c r="J97" s="8">
        <f>('Target+Source1+Source2'!N76-'Target+Source1+Source2'!F76)/F$70*100</f>
        <v>-0.17011419042995482</v>
      </c>
    </row>
    <row r="98" spans="5:10" ht="15">
      <c r="E98" s="7" t="s">
        <v>257</v>
      </c>
      <c r="F98" s="7" t="s">
        <v>258</v>
      </c>
      <c r="G98" s="8">
        <f>('Target+Source1+Source2'!K77-'Target+Source1+Source2'!C77)/C$70*100</f>
        <v>-0.12422360248447169</v>
      </c>
      <c r="H98" s="8">
        <f>('Target+Source1+Source2'!L77-'Target+Source1+Source2'!D77)/D$70*100</f>
        <v>-3.4042553191489358</v>
      </c>
      <c r="I98" s="8">
        <f>('Target+Source1+Source2'!M77-'Target+Source1+Source2'!E77)/E$70*100</f>
        <v>-0.38961038961038963</v>
      </c>
      <c r="J98" s="8">
        <f>('Target+Source1+Source2'!N77-'Target+Source1+Source2'!F77)/F$70*100</f>
        <v>-0.61274458070371751</v>
      </c>
    </row>
    <row r="99" spans="5:10" ht="15">
      <c r="E99" s="7" t="s">
        <v>259</v>
      </c>
      <c r="F99" t="s">
        <v>260</v>
      </c>
      <c r="G99" s="8">
        <f>('Target+Source1+Source2'!K78-'Target+Source1+Source2'!C78)/C$70*100</f>
        <v>0</v>
      </c>
      <c r="H99" s="8">
        <f>('Target+Source1+Source2'!L78-'Target+Source1+Source2'!D78)/D$70*100</f>
        <v>0</v>
      </c>
      <c r="I99" s="8">
        <f>('Target+Source1+Source2'!M78-'Target+Source1+Source2'!E78)/E$70*100</f>
        <v>0</v>
      </c>
      <c r="J99" s="8">
        <f>('Target+Source1+Source2'!N78-'Target+Source1+Source2'!F78)/F$70*100</f>
        <v>0</v>
      </c>
    </row>
    <row r="100" spans="5:10" ht="15">
      <c r="E100" s="7" t="s">
        <v>261</v>
      </c>
      <c r="F100" t="s">
        <v>262</v>
      </c>
      <c r="G100" s="8">
        <f>('Target+Source1+Source2'!K79-'Target+Source1+Source2'!C79)/C$70*100</f>
        <v>0</v>
      </c>
      <c r="H100" s="8">
        <f>('Target+Source1+Source2'!L79-'Target+Source1+Source2'!D79)/D$70*100</f>
        <v>0</v>
      </c>
      <c r="I100" s="8">
        <f>('Target+Source1+Source2'!M79-'Target+Source1+Source2'!E79)/E$70*100</f>
        <v>0</v>
      </c>
      <c r="J100" s="8">
        <f>('Target+Source1+Source2'!N79-'Target+Source1+Source2'!F79)/F$70*100</f>
        <v>0</v>
      </c>
    </row>
    <row r="101" spans="5:10" ht="15">
      <c r="E101" s="7" t="s">
        <v>263</v>
      </c>
      <c r="F101" t="s">
        <v>264</v>
      </c>
      <c r="G101" s="8">
        <f>('Target+Source1+Source2'!K80-'Target+Source1+Source2'!C80)/C$70*100</f>
        <v>0</v>
      </c>
      <c r="H101" s="8">
        <f>('Target+Source1+Source2'!L80-'Target+Source1+Source2'!D80)/D$70*100</f>
        <v>0</v>
      </c>
      <c r="I101" s="8">
        <f>('Target+Source1+Source2'!M80-'Target+Source1+Source2'!E80)/E$70*100</f>
        <v>0</v>
      </c>
      <c r="J101" s="8">
        <f>('Target+Source1+Source2'!N80-'Target+Source1+Source2'!F80)/F$70*100</f>
        <v>0</v>
      </c>
    </row>
    <row r="102" spans="5:10" ht="15">
      <c r="E102" s="7" t="s">
        <v>265</v>
      </c>
      <c r="F102" t="s">
        <v>266</v>
      </c>
      <c r="G102" s="8">
        <f>('Target+Source1+Source2'!K81-'Target+Source1+Source2'!C81)/C$70*100</f>
        <v>0</v>
      </c>
      <c r="H102" s="8">
        <f>('Target+Source1+Source2'!L81-'Target+Source1+Source2'!D81)/D$70*100</f>
        <v>0</v>
      </c>
      <c r="I102" s="8">
        <f>('Target+Source1+Source2'!M81-'Target+Source1+Source2'!E81)/E$70*100</f>
        <v>0</v>
      </c>
      <c r="J102" s="8">
        <f>('Target+Source1+Source2'!N81-'Target+Source1+Source2'!F81)/F$70*100</f>
        <v>0</v>
      </c>
    </row>
    <row r="103" spans="5:10" ht="15">
      <c r="E103" s="7" t="s">
        <v>267</v>
      </c>
      <c r="F103" t="s">
        <v>268</v>
      </c>
      <c r="G103" s="8">
        <f>('Target+Source1+Source2'!K82-'Target+Source1+Source2'!C82)/C$70*100</f>
        <v>0</v>
      </c>
      <c r="H103" s="8">
        <f>('Target+Source1+Source2'!L82-'Target+Source1+Source2'!D82)/D$70*100</f>
        <v>0</v>
      </c>
      <c r="I103" s="8">
        <f>('Target+Source1+Source2'!M82-'Target+Source1+Source2'!E82)/E$70*100</f>
        <v>0</v>
      </c>
      <c r="J103" s="8">
        <f>('Target+Source1+Source2'!N82-'Target+Source1+Source2'!F82)/F$70*100</f>
        <v>0</v>
      </c>
    </row>
    <row r="104" spans="5:10" ht="15">
      <c r="E104" s="7" t="s">
        <v>269</v>
      </c>
      <c r="F104" t="s">
        <v>270</v>
      </c>
      <c r="G104" s="8">
        <f>('Target+Source1+Source2'!K83-'Target+Source1+Source2'!C83)/C$70*100</f>
        <v>0</v>
      </c>
      <c r="H104" s="8">
        <f>('Target+Source1+Source2'!L83-'Target+Source1+Source2'!D83)/D$70*100</f>
        <v>0</v>
      </c>
      <c r="I104" s="8">
        <f>('Target+Source1+Source2'!M83-'Target+Source1+Source2'!E83)/E$70*100</f>
        <v>0</v>
      </c>
      <c r="J104" s="8">
        <f>('Target+Source1+Source2'!N83-'Target+Source1+Source2'!F83)/F$70*100</f>
        <v>0</v>
      </c>
    </row>
    <row r="105" spans="5:10" ht="15">
      <c r="E105" t="s">
        <v>271</v>
      </c>
      <c r="F105" t="s">
        <v>272</v>
      </c>
      <c r="G105" s="8">
        <f>('Target+Source1+Source2'!K84-'Target+Source1+Source2'!C84)/C$70*100</f>
        <v>0</v>
      </c>
      <c r="H105" s="8">
        <f>('Target+Source1+Source2'!L84-'Target+Source1+Source2'!D84)/D$70*100</f>
        <v>0</v>
      </c>
      <c r="I105" s="8">
        <f>('Target+Source1+Source2'!M84-'Target+Source1+Source2'!E84)/E$70*100</f>
        <v>0</v>
      </c>
      <c r="J105" s="8">
        <f>('Target+Source1+Source2'!N84-'Target+Source1+Source2'!F84)/F$70*100</f>
        <v>0</v>
      </c>
    </row>
    <row r="106" spans="5:10" ht="15">
      <c r="E106" t="s">
        <v>273</v>
      </c>
      <c r="F106" t="s">
        <v>274</v>
      </c>
      <c r="G106" s="8">
        <f>('Target+Source1+Source2'!K85-'Target+Source1+Source2'!C85)/C$70*100</f>
        <v>0</v>
      </c>
      <c r="H106" s="8">
        <f>('Target+Source1+Source2'!L85-'Target+Source1+Source2'!D85)/D$70*100</f>
        <v>0</v>
      </c>
      <c r="I106" s="8">
        <f>('Target+Source1+Source2'!M85-'Target+Source1+Source2'!E85)/E$70*100</f>
        <v>0</v>
      </c>
      <c r="J106" s="8">
        <f>('Target+Source1+Source2'!N85-'Target+Source1+Source2'!F85)/F$70*100</f>
        <v>0</v>
      </c>
    </row>
    <row r="107" spans="5:10" ht="15">
      <c r="E107" t="s">
        <v>275</v>
      </c>
      <c r="F107" t="s">
        <v>276</v>
      </c>
      <c r="G107" s="8">
        <f>('Target+Source1+Source2'!K86-'Target+Source1+Source2'!C86)/C$70*100</f>
        <v>-0.24844720496894424</v>
      </c>
      <c r="H107" s="8">
        <f>('Target+Source1+Source2'!L86-'Target+Source1+Source2'!D86)/D$70*100</f>
        <v>-3.620567375886524</v>
      </c>
      <c r="I107" s="8">
        <f>('Target+Source1+Source2'!M86-'Target+Source1+Source2'!E86)/E$70*100</f>
        <v>-0.48701298701298751</v>
      </c>
      <c r="J107" s="8">
        <f>('Target+Source1+Source2'!N86-'Target+Source1+Source2'!F86)/F$70*100</f>
        <v>-0.75062794182831372</v>
      </c>
    </row>
    <row r="108" spans="5:10" ht="15">
      <c r="E108" t="s">
        <v>277</v>
      </c>
      <c r="F108" t="s">
        <v>278</v>
      </c>
      <c r="G108" s="8">
        <f>('Target+Source1+Source2'!K87-'Target+Source1+Source2'!C87)/C$70*100</f>
        <v>-6.211180124223753E-3</v>
      </c>
      <c r="H108" s="8">
        <f>('Target+Source1+Source2'!L87-'Target+Source1+Source2'!D87)/D$70*100</f>
        <v>-0.16117021276595744</v>
      </c>
      <c r="I108" s="8">
        <f>('Target+Source1+Source2'!M87-'Target+Source1+Source2'!E87)/E$70*100</f>
        <v>-2.5974025974025775E-2</v>
      </c>
      <c r="J108" s="8">
        <f>('Target+Source1+Source2'!N87-'Target+Source1+Source2'!F87)/F$70*100</f>
        <v>-2.9302193047259111E-2</v>
      </c>
    </row>
    <row r="114" spans="1:15">
      <c r="A114" t="s">
        <v>244</v>
      </c>
      <c r="C114" s="7">
        <v>1.6100000000000001E-3</v>
      </c>
      <c r="D114" s="7">
        <v>2.8200000000000002E-4</v>
      </c>
      <c r="E114" s="7">
        <v>3.0800000000000002E-6</v>
      </c>
      <c r="F114" s="7">
        <f t="shared" ref="F114:F131" si="5">SUM(C114:E114)</f>
        <v>1.8950799999999999E-3</v>
      </c>
      <c r="G114" s="7">
        <v>1.9E-3</v>
      </c>
      <c r="I114" t="s">
        <v>244</v>
      </c>
      <c r="K114" s="7">
        <v>1.57E-3</v>
      </c>
      <c r="L114" s="7">
        <v>1.73E-4</v>
      </c>
      <c r="M114" s="7">
        <v>2.9500000000000001E-6</v>
      </c>
      <c r="N114" s="7">
        <f t="shared" ref="N114:N131" si="6">SUM(K114:M114)</f>
        <v>1.74595E-3</v>
      </c>
      <c r="O114" s="7">
        <v>1.75E-3</v>
      </c>
    </row>
    <row r="115" spans="1:15">
      <c r="A115" s="7" t="s">
        <v>245</v>
      </c>
      <c r="B115" s="7" t="s">
        <v>246</v>
      </c>
      <c r="C115" s="7">
        <v>1.08E-3</v>
      </c>
      <c r="D115" s="7">
        <v>1.3200000000000001E-4</v>
      </c>
      <c r="E115" s="7">
        <v>2.0099999999999998E-6</v>
      </c>
      <c r="F115" s="7">
        <f t="shared" si="5"/>
        <v>1.21401E-3</v>
      </c>
      <c r="G115" s="7">
        <v>1.2099999999999999E-3</v>
      </c>
      <c r="I115" s="7" t="s">
        <v>245</v>
      </c>
      <c r="J115" s="7" t="s">
        <v>246</v>
      </c>
      <c r="K115" s="7">
        <v>1.06E-3</v>
      </c>
      <c r="L115" s="7">
        <v>8.03E-5</v>
      </c>
      <c r="M115" s="7">
        <v>1.9400000000000001E-6</v>
      </c>
      <c r="N115" s="7">
        <f t="shared" si="6"/>
        <v>1.1422399999999999E-3</v>
      </c>
      <c r="O115" s="7">
        <v>1.14E-3</v>
      </c>
    </row>
    <row r="116" spans="1:15">
      <c r="A116" s="7" t="s">
        <v>247</v>
      </c>
      <c r="B116" t="s">
        <v>248</v>
      </c>
      <c r="C116" s="7">
        <v>8.5999999999999998E-4</v>
      </c>
      <c r="D116" s="7">
        <v>6.0699999999999998E-5</v>
      </c>
      <c r="E116" s="7">
        <v>1.5200000000000001E-6</v>
      </c>
      <c r="F116" s="7">
        <f t="shared" si="5"/>
        <v>9.2221999999999996E-4</v>
      </c>
      <c r="G116" s="7">
        <v>9.2199999999999997E-4</v>
      </c>
      <c r="I116" s="7" t="s">
        <v>247</v>
      </c>
      <c r="J116" t="s">
        <v>248</v>
      </c>
      <c r="K116" s="7">
        <v>8.5599999999999999E-4</v>
      </c>
      <c r="L116" s="7">
        <v>1.63E-5</v>
      </c>
      <c r="M116" s="7">
        <v>1.46E-6</v>
      </c>
      <c r="N116" s="7">
        <f t="shared" si="6"/>
        <v>8.7376000000000001E-4</v>
      </c>
      <c r="O116" s="7">
        <v>8.7399999999999999E-4</v>
      </c>
    </row>
    <row r="117" spans="1:15">
      <c r="A117" s="7" t="s">
        <v>249</v>
      </c>
      <c r="B117" s="7" t="s">
        <v>250</v>
      </c>
      <c r="C117" s="7">
        <v>6.2500000000000001E-5</v>
      </c>
      <c r="D117" s="7">
        <v>1.01E-5</v>
      </c>
      <c r="E117" s="7">
        <v>9.9999999999999995E-8</v>
      </c>
      <c r="F117" s="7">
        <f t="shared" si="5"/>
        <v>7.2700000000000005E-5</v>
      </c>
      <c r="G117" s="7">
        <v>7.2700000000000005E-5</v>
      </c>
      <c r="I117" s="7" t="s">
        <v>249</v>
      </c>
      <c r="J117" s="7" t="s">
        <v>250</v>
      </c>
      <c r="K117" s="7">
        <v>5.9899999999999999E-5</v>
      </c>
      <c r="L117" s="7">
        <v>2.4899999999999999E-6</v>
      </c>
      <c r="M117" s="7">
        <v>9.6800000000000007E-8</v>
      </c>
      <c r="N117" s="7">
        <f t="shared" si="6"/>
        <v>6.2486799999999999E-5</v>
      </c>
      <c r="O117" s="7">
        <v>6.2500000000000001E-5</v>
      </c>
    </row>
    <row r="118" spans="1:15">
      <c r="A118" s="7" t="s">
        <v>251</v>
      </c>
      <c r="B118" s="7" t="s">
        <v>252</v>
      </c>
      <c r="C118" s="7">
        <v>3.6699999999999998E-5</v>
      </c>
      <c r="D118" s="7">
        <v>6.3E-7</v>
      </c>
      <c r="E118" s="7">
        <v>5.4100000000000001E-8</v>
      </c>
      <c r="F118" s="7">
        <f t="shared" si="5"/>
        <v>3.7384099999999993E-5</v>
      </c>
      <c r="G118" s="7">
        <v>3.7299999999999999E-5</v>
      </c>
      <c r="I118" s="7" t="s">
        <v>251</v>
      </c>
      <c r="J118" s="7" t="s">
        <v>252</v>
      </c>
      <c r="K118" s="7">
        <v>3.6399999999999997E-5</v>
      </c>
      <c r="L118" s="7">
        <v>5.9499999999999997E-8</v>
      </c>
      <c r="M118" s="7">
        <v>5.2899999999999997E-8</v>
      </c>
      <c r="N118" s="7">
        <f t="shared" si="6"/>
        <v>3.65124E-5</v>
      </c>
      <c r="O118" s="7">
        <v>3.65E-5</v>
      </c>
    </row>
    <row r="119" spans="1:15">
      <c r="A119" s="7" t="s">
        <v>253</v>
      </c>
      <c r="B119" s="7" t="s">
        <v>254</v>
      </c>
      <c r="C119" s="7">
        <v>6.2600000000000004E-5</v>
      </c>
      <c r="D119" s="7">
        <v>1.46E-6</v>
      </c>
      <c r="E119" s="7">
        <v>9.3699999999999999E-8</v>
      </c>
      <c r="F119" s="7">
        <f t="shared" si="5"/>
        <v>6.4153700000000002E-5</v>
      </c>
      <c r="G119" s="7">
        <v>6.4200000000000002E-5</v>
      </c>
      <c r="I119" s="7" t="s">
        <v>253</v>
      </c>
      <c r="J119" s="7" t="s">
        <v>254</v>
      </c>
      <c r="K119" s="7">
        <v>6.2000000000000003E-5</v>
      </c>
      <c r="L119" s="7">
        <v>1.1899999999999999E-7</v>
      </c>
      <c r="M119" s="7">
        <v>9.1100000000000002E-8</v>
      </c>
      <c r="N119" s="7">
        <f t="shared" si="6"/>
        <v>6.2210100000000009E-5</v>
      </c>
      <c r="O119" s="7">
        <v>6.2199999999999994E-5</v>
      </c>
    </row>
    <row r="120" spans="1:15">
      <c r="A120" s="7" t="s">
        <v>255</v>
      </c>
      <c r="B120" t="s">
        <v>256</v>
      </c>
      <c r="C120" s="7">
        <v>4.1399999999999997E-5</v>
      </c>
      <c r="D120" s="7">
        <v>4.9400000000000001E-6</v>
      </c>
      <c r="E120" s="7">
        <v>6.9800000000000003E-8</v>
      </c>
      <c r="F120" s="7">
        <f t="shared" si="5"/>
        <v>4.6409799999999991E-5</v>
      </c>
      <c r="G120" s="7">
        <v>4.6400000000000003E-5</v>
      </c>
      <c r="I120" s="7" t="s">
        <v>255</v>
      </c>
      <c r="J120" t="s">
        <v>256</v>
      </c>
      <c r="K120" s="7">
        <v>3.9400000000000002E-5</v>
      </c>
      <c r="L120" s="7">
        <v>2.9699999999999999E-6</v>
      </c>
      <c r="M120" s="7">
        <v>6.5200000000000001E-8</v>
      </c>
      <c r="N120" s="7">
        <f t="shared" si="6"/>
        <v>4.2435200000000003E-5</v>
      </c>
      <c r="O120" s="7">
        <v>4.2400000000000001E-5</v>
      </c>
    </row>
    <row r="121" spans="1:15">
      <c r="A121" s="7" t="s">
        <v>257</v>
      </c>
      <c r="B121" s="7" t="s">
        <v>258</v>
      </c>
      <c r="C121" s="7">
        <v>1.76E-4</v>
      </c>
      <c r="D121" s="7">
        <v>2.9600000000000001E-5</v>
      </c>
      <c r="E121" s="7">
        <v>4.08E-7</v>
      </c>
      <c r="F121" s="7">
        <f t="shared" si="5"/>
        <v>2.0600800000000001E-4</v>
      </c>
      <c r="G121" s="7">
        <v>2.0599999999999999E-4</v>
      </c>
      <c r="I121" s="7" t="s">
        <v>257</v>
      </c>
      <c r="J121" s="7" t="s">
        <v>258</v>
      </c>
      <c r="K121" s="7">
        <v>1.73E-4</v>
      </c>
      <c r="L121" s="7">
        <v>1.77E-5</v>
      </c>
      <c r="M121" s="7">
        <v>3.9099999999999999E-7</v>
      </c>
      <c r="N121" s="7">
        <f t="shared" si="6"/>
        <v>1.91091E-4</v>
      </c>
      <c r="O121" s="7">
        <v>1.9100000000000001E-4</v>
      </c>
    </row>
    <row r="122" spans="1:15">
      <c r="A122" s="7" t="s">
        <v>259</v>
      </c>
      <c r="B122" t="s">
        <v>260</v>
      </c>
      <c r="C122" s="7">
        <v>4.7400000000000001E-8</v>
      </c>
      <c r="D122" s="7">
        <v>1.04E-7</v>
      </c>
      <c r="E122" s="7">
        <v>4.1499999999999999E-9</v>
      </c>
      <c r="F122" s="7">
        <f t="shared" si="5"/>
        <v>1.5554999999999999E-7</v>
      </c>
      <c r="G122" s="7">
        <v>1.55E-7</v>
      </c>
      <c r="I122" s="7" t="s">
        <v>259</v>
      </c>
      <c r="J122" t="s">
        <v>260</v>
      </c>
      <c r="K122" s="7">
        <v>4.7400000000000001E-8</v>
      </c>
      <c r="L122" s="7">
        <v>1.04E-7</v>
      </c>
      <c r="M122" s="7">
        <v>4.1499999999999999E-9</v>
      </c>
      <c r="N122" s="7">
        <f t="shared" si="6"/>
        <v>1.5554999999999999E-7</v>
      </c>
      <c r="O122" s="7">
        <v>1.55E-7</v>
      </c>
    </row>
    <row r="123" spans="1:15">
      <c r="A123" s="7" t="s">
        <v>261</v>
      </c>
      <c r="B123" t="s">
        <v>262</v>
      </c>
      <c r="C123" s="7">
        <v>1.3500000000000001E-9</v>
      </c>
      <c r="D123">
        <v>0</v>
      </c>
      <c r="E123" s="7">
        <v>1.8299999999999999E-10</v>
      </c>
      <c r="F123" s="7">
        <f t="shared" si="5"/>
        <v>1.533E-9</v>
      </c>
      <c r="G123" s="7">
        <v>1.5300000000000001E-9</v>
      </c>
      <c r="I123" s="7" t="s">
        <v>261</v>
      </c>
      <c r="J123" t="s">
        <v>262</v>
      </c>
      <c r="K123" s="7">
        <v>1.3500000000000001E-9</v>
      </c>
      <c r="L123">
        <v>0</v>
      </c>
      <c r="M123" s="7">
        <v>1.8299999999999999E-10</v>
      </c>
      <c r="N123" s="7">
        <f t="shared" si="6"/>
        <v>1.533E-9</v>
      </c>
      <c r="O123" s="7">
        <v>1.5300000000000001E-9</v>
      </c>
    </row>
    <row r="124" spans="1:15">
      <c r="A124" s="7" t="s">
        <v>263</v>
      </c>
      <c r="B124" t="s">
        <v>264</v>
      </c>
      <c r="C124" s="7">
        <v>2.1199999999999999E-7</v>
      </c>
      <c r="D124" s="7">
        <v>1.1200000000000001E-6</v>
      </c>
      <c r="E124" s="7">
        <v>1.0800000000000001E-8</v>
      </c>
      <c r="F124" s="7">
        <f t="shared" si="5"/>
        <v>1.3428000000000001E-6</v>
      </c>
      <c r="G124" s="7">
        <v>1.3400000000000001E-6</v>
      </c>
      <c r="I124" s="7" t="s">
        <v>263</v>
      </c>
      <c r="J124" t="s">
        <v>264</v>
      </c>
      <c r="K124" s="7">
        <v>2.1199999999999999E-7</v>
      </c>
      <c r="L124" s="7">
        <v>1.1200000000000001E-6</v>
      </c>
      <c r="M124" s="7">
        <v>1.0800000000000001E-8</v>
      </c>
      <c r="N124" s="7">
        <f t="shared" si="6"/>
        <v>1.3428000000000001E-6</v>
      </c>
      <c r="O124" s="7">
        <v>1.3400000000000001E-6</v>
      </c>
    </row>
    <row r="125" spans="1:15">
      <c r="A125" s="7" t="s">
        <v>265</v>
      </c>
      <c r="B125" t="s">
        <v>266</v>
      </c>
      <c r="C125" s="7">
        <v>2.23E-7</v>
      </c>
      <c r="D125" s="7">
        <v>8.6400000000000001E-7</v>
      </c>
      <c r="E125" s="7">
        <v>1.35E-8</v>
      </c>
      <c r="F125" s="7">
        <f t="shared" si="5"/>
        <v>1.1004999999999999E-6</v>
      </c>
      <c r="G125" s="7">
        <v>1.1000000000000001E-6</v>
      </c>
      <c r="I125" s="7" t="s">
        <v>265</v>
      </c>
      <c r="J125" t="s">
        <v>266</v>
      </c>
      <c r="K125" s="7">
        <v>2.23E-7</v>
      </c>
      <c r="L125" s="7">
        <v>8.6400000000000001E-7</v>
      </c>
      <c r="M125" s="7">
        <v>1.35E-8</v>
      </c>
      <c r="N125" s="7">
        <f t="shared" si="6"/>
        <v>1.1004999999999999E-6</v>
      </c>
      <c r="O125" s="7">
        <v>1.1000000000000001E-6</v>
      </c>
    </row>
    <row r="126" spans="1:15">
      <c r="A126" s="7" t="s">
        <v>267</v>
      </c>
      <c r="B126" t="s">
        <v>268</v>
      </c>
      <c r="C126" s="7">
        <v>2.8699999999999998E-9</v>
      </c>
      <c r="D126">
        <v>0</v>
      </c>
      <c r="E126" s="7">
        <v>5.1099999999999999E-10</v>
      </c>
      <c r="F126" s="7">
        <f t="shared" si="5"/>
        <v>3.3809999999999998E-9</v>
      </c>
      <c r="G126" s="7">
        <v>3.3799999999999999E-9</v>
      </c>
      <c r="I126" s="7" t="s">
        <v>267</v>
      </c>
      <c r="J126" t="s">
        <v>268</v>
      </c>
      <c r="K126" s="7">
        <v>2.8699999999999998E-9</v>
      </c>
      <c r="L126">
        <v>0</v>
      </c>
      <c r="M126" s="7">
        <v>5.1099999999999999E-10</v>
      </c>
      <c r="N126" s="7">
        <f t="shared" si="6"/>
        <v>3.3809999999999998E-9</v>
      </c>
      <c r="O126" s="7">
        <v>3.3799999999999999E-9</v>
      </c>
    </row>
    <row r="127" spans="1:15">
      <c r="A127" s="7" t="s">
        <v>269</v>
      </c>
      <c r="B127" t="s">
        <v>270</v>
      </c>
      <c r="C127" s="7">
        <v>3.8399999999999998E-12</v>
      </c>
      <c r="D127">
        <v>0</v>
      </c>
      <c r="E127" s="7">
        <v>3E-11</v>
      </c>
      <c r="F127" s="7">
        <f t="shared" si="5"/>
        <v>3.3839999999999996E-11</v>
      </c>
      <c r="G127" s="7">
        <v>3.3800000000000002E-11</v>
      </c>
      <c r="I127" s="7" t="s">
        <v>269</v>
      </c>
      <c r="J127" t="s">
        <v>270</v>
      </c>
      <c r="K127" s="7">
        <v>3.8399999999999998E-12</v>
      </c>
      <c r="L127">
        <v>0</v>
      </c>
      <c r="M127" s="7">
        <v>3E-11</v>
      </c>
      <c r="N127" s="7">
        <f t="shared" si="6"/>
        <v>3.3839999999999996E-11</v>
      </c>
      <c r="O127" s="7">
        <v>3.3800000000000002E-11</v>
      </c>
    </row>
    <row r="128" spans="1:15">
      <c r="A128" t="s">
        <v>271</v>
      </c>
      <c r="B128" t="s">
        <v>272</v>
      </c>
      <c r="C128" s="7">
        <v>1.37E-8</v>
      </c>
      <c r="D128" s="7">
        <v>6.6300000000000005E-8</v>
      </c>
      <c r="E128" s="7">
        <v>1.0500000000000001E-9</v>
      </c>
      <c r="F128" s="7">
        <f t="shared" si="5"/>
        <v>8.1050000000000001E-8</v>
      </c>
      <c r="G128" s="7">
        <v>8.0999999999999997E-8</v>
      </c>
      <c r="I128" t="s">
        <v>271</v>
      </c>
      <c r="J128" t="s">
        <v>272</v>
      </c>
      <c r="K128" s="7">
        <v>1.37E-8</v>
      </c>
      <c r="L128" s="7">
        <v>6.6300000000000005E-8</v>
      </c>
      <c r="M128" s="7">
        <v>1.0500000000000001E-9</v>
      </c>
      <c r="N128" s="7">
        <f t="shared" si="6"/>
        <v>8.1050000000000001E-8</v>
      </c>
      <c r="O128" s="7">
        <v>8.0999999999999997E-8</v>
      </c>
    </row>
    <row r="129" spans="1:15">
      <c r="A129" t="s">
        <v>273</v>
      </c>
      <c r="B129" t="s">
        <v>274</v>
      </c>
      <c r="C129" s="7">
        <v>3.3500000000000001E-6</v>
      </c>
      <c r="D129" s="7">
        <v>5.4E-6</v>
      </c>
      <c r="E129" s="7">
        <v>2.66E-8</v>
      </c>
      <c r="F129" s="7">
        <f t="shared" si="5"/>
        <v>8.7766E-6</v>
      </c>
      <c r="G129" s="7">
        <v>8.7800000000000006E-6</v>
      </c>
      <c r="I129" t="s">
        <v>273</v>
      </c>
      <c r="J129" t="s">
        <v>274</v>
      </c>
      <c r="K129" s="7">
        <v>3.3500000000000001E-6</v>
      </c>
      <c r="L129" s="7">
        <v>5.4E-6</v>
      </c>
      <c r="M129" s="7">
        <v>2.66E-8</v>
      </c>
      <c r="N129" s="7">
        <f t="shared" si="6"/>
        <v>8.7766E-6</v>
      </c>
      <c r="O129" s="7">
        <v>8.7800000000000006E-6</v>
      </c>
    </row>
    <row r="130" spans="1:15">
      <c r="A130" t="s">
        <v>275</v>
      </c>
      <c r="B130" t="s">
        <v>276</v>
      </c>
      <c r="C130" s="7">
        <v>1.17E-4</v>
      </c>
      <c r="D130" s="7">
        <v>1.6699999999999999E-5</v>
      </c>
      <c r="E130" s="7">
        <v>1.8300000000000001E-7</v>
      </c>
      <c r="F130" s="7">
        <f t="shared" si="5"/>
        <v>1.3388300000000001E-4</v>
      </c>
      <c r="G130" s="7">
        <v>1.34E-4</v>
      </c>
      <c r="I130" t="s">
        <v>275</v>
      </c>
      <c r="J130" t="s">
        <v>276</v>
      </c>
      <c r="K130" s="7">
        <v>1.12E-4</v>
      </c>
      <c r="L130" s="7">
        <v>3.8500000000000004E-6</v>
      </c>
      <c r="M130" s="7">
        <v>1.6299999999999999E-7</v>
      </c>
      <c r="N130" s="7">
        <f t="shared" si="6"/>
        <v>1.16013E-4</v>
      </c>
      <c r="O130" s="7">
        <v>1.16E-4</v>
      </c>
    </row>
    <row r="131" spans="1:15">
      <c r="A131" t="s">
        <v>277</v>
      </c>
      <c r="B131" t="s">
        <v>278</v>
      </c>
      <c r="C131" s="7">
        <v>5.94E-5</v>
      </c>
      <c r="D131" s="7">
        <v>5.3200000000000005E-7</v>
      </c>
      <c r="E131" s="7">
        <v>8.5199999999999995E-8</v>
      </c>
      <c r="F131" s="7">
        <f t="shared" si="5"/>
        <v>6.0017199999999999E-5</v>
      </c>
      <c r="G131" s="7">
        <v>6.0000000000000002E-5</v>
      </c>
      <c r="I131" t="s">
        <v>277</v>
      </c>
      <c r="J131" t="s">
        <v>278</v>
      </c>
      <c r="K131" s="7">
        <v>5.9299999999999998E-5</v>
      </c>
      <c r="L131" s="7">
        <v>3.69E-8</v>
      </c>
      <c r="M131" s="7">
        <v>8.4299999999999994E-8</v>
      </c>
      <c r="N131" s="7">
        <f t="shared" si="6"/>
        <v>5.94212E-5</v>
      </c>
      <c r="O131" s="7">
        <v>5.94E-5</v>
      </c>
    </row>
    <row r="135" spans="1:15" ht="15">
      <c r="E135" t="s">
        <v>244</v>
      </c>
      <c r="G135" s="8">
        <f>('Target+Source1+Source2'!K114-'Target+Source1+Source2'!C114)/C$114*100</f>
        <v>-2.4844720496894475</v>
      </c>
      <c r="H135" s="8">
        <f>('Target+Source1+Source2'!L114-'Target+Source1+Source2'!D114)/D$114*100</f>
        <v>-38.652482269503551</v>
      </c>
      <c r="I135" s="8">
        <f>('Target+Source1+Source2'!M114-'Target+Source1+Source2'!E114)/E$114*100</f>
        <v>-4.2207792207792219</v>
      </c>
      <c r="J135" s="8">
        <f>('Target+Source1+Source2'!N114-'Target+Source1+Source2'!F114)/F$114*100</f>
        <v>-7.8693247778457858</v>
      </c>
    </row>
    <row r="136" spans="1:15" ht="15">
      <c r="E136" s="7" t="s">
        <v>245</v>
      </c>
      <c r="F136" s="7" t="s">
        <v>246</v>
      </c>
      <c r="G136" s="8">
        <f>('Target+Source1+Source2'!K115-'Target+Source1+Source2'!C115)/C$114*100</f>
        <v>-1.2422360248447237</v>
      </c>
      <c r="H136" s="8">
        <f>('Target+Source1+Source2'!L115-'Target+Source1+Source2'!D115)/D$114*100</f>
        <v>-18.333333333333336</v>
      </c>
      <c r="I136" s="8">
        <f>('Target+Source1+Source2'!M115-'Target+Source1+Source2'!E115)/E$114*100</f>
        <v>-2.2727272727272645</v>
      </c>
      <c r="J136" s="8">
        <f>('Target+Source1+Source2'!N115-'Target+Source1+Source2'!F115)/F$114*100</f>
        <v>-3.7871752116005699</v>
      </c>
    </row>
    <row r="137" spans="1:15" ht="15">
      <c r="E137" s="7" t="s">
        <v>247</v>
      </c>
      <c r="F137" t="s">
        <v>248</v>
      </c>
      <c r="G137" s="8">
        <f>('Target+Source1+Source2'!K116-'Target+Source1+Source2'!C116)/C$114*100</f>
        <v>-0.24844720496894337</v>
      </c>
      <c r="H137" s="8">
        <f>('Target+Source1+Source2'!L116-'Target+Source1+Source2'!D116)/D$114*100</f>
        <v>-15.744680851063828</v>
      </c>
      <c r="I137" s="8">
        <f>('Target+Source1+Source2'!M116-'Target+Source1+Source2'!E116)/E$114*100</f>
        <v>-1.94805194805195</v>
      </c>
      <c r="J137" s="8">
        <f>('Target+Source1+Source2'!N116-'Target+Source1+Source2'!F116)/F$114*100</f>
        <v>-2.5571479831985959</v>
      </c>
    </row>
    <row r="138" spans="1:15" ht="15">
      <c r="E138" s="7" t="s">
        <v>249</v>
      </c>
      <c r="F138" s="7" t="s">
        <v>250</v>
      </c>
      <c r="G138" s="8">
        <f>('Target+Source1+Source2'!K117-'Target+Source1+Source2'!C117)/C$114*100</f>
        <v>-0.1614906832298138</v>
      </c>
      <c r="H138" s="8">
        <f>('Target+Source1+Source2'!L117-'Target+Source1+Source2'!D117)/D$114*100</f>
        <v>-2.6985815602836878</v>
      </c>
      <c r="I138" s="8">
        <f>('Target+Source1+Source2'!M117-'Target+Source1+Source2'!E117)/E$114*100</f>
        <v>-0.10389610389610353</v>
      </c>
      <c r="J138" s="8">
        <f>('Target+Source1+Source2'!N117-'Target+Source1+Source2'!F117)/F$114*100</f>
        <v>-0.53893239335542598</v>
      </c>
    </row>
    <row r="139" spans="1:15" ht="15">
      <c r="E139" s="7" t="s">
        <v>251</v>
      </c>
      <c r="F139" s="7" t="s">
        <v>252</v>
      </c>
      <c r="G139" s="8">
        <f>('Target+Source1+Source2'!K118-'Target+Source1+Source2'!C118)/C$114*100</f>
        <v>-1.8633540372670839E-2</v>
      </c>
      <c r="H139" s="8">
        <f>('Target+Source1+Source2'!L118-'Target+Source1+Source2'!D118)/D$114*100</f>
        <v>-0.20230496453900706</v>
      </c>
      <c r="I139" s="8">
        <f>('Target+Source1+Source2'!M118-'Target+Source1+Source2'!E118)/E$114*100</f>
        <v>-3.8961038961039092E-2</v>
      </c>
      <c r="J139" s="8">
        <f>('Target+Source1+Source2'!N118-'Target+Source1+Source2'!F118)/F$114*100</f>
        <v>-4.5998058129471775E-2</v>
      </c>
    </row>
    <row r="140" spans="1:15" ht="15">
      <c r="E140" s="7" t="s">
        <v>253</v>
      </c>
      <c r="F140" s="7" t="s">
        <v>254</v>
      </c>
      <c r="G140" s="8">
        <f>('Target+Source1+Source2'!K119-'Target+Source1+Source2'!C119)/C$114*100</f>
        <v>-3.7267080745341678E-2</v>
      </c>
      <c r="H140" s="8">
        <f>('Target+Source1+Source2'!L119-'Target+Source1+Source2'!D119)/D$114*100</f>
        <v>-0.47553191489361701</v>
      </c>
      <c r="I140" s="8">
        <f>('Target+Source1+Source2'!M119-'Target+Source1+Source2'!E119)/E$114*100</f>
        <v>-8.4415584415584305E-2</v>
      </c>
      <c r="J140" s="8">
        <f>('Target+Source1+Source2'!N119-'Target+Source1+Source2'!F119)/F$114*100</f>
        <v>-0.10256031407645022</v>
      </c>
    </row>
    <row r="141" spans="1:15" ht="15">
      <c r="E141" s="7" t="s">
        <v>255</v>
      </c>
      <c r="F141" s="7" t="s">
        <v>256</v>
      </c>
      <c r="G141" s="8">
        <f>('Target+Source1+Source2'!K120-'Target+Source1+Source2'!C120)/C$114*100</f>
        <v>-0.12422360248447169</v>
      </c>
      <c r="H141" s="8">
        <f>('Target+Source1+Source2'!L120-'Target+Source1+Source2'!D120)/D$114*100</f>
        <v>-0.69858156028368801</v>
      </c>
      <c r="I141" s="8">
        <f>('Target+Source1+Source2'!M120-'Target+Source1+Source2'!E120)/E$114*100</f>
        <v>-0.14935064935064937</v>
      </c>
      <c r="J141" s="8">
        <f>('Target+Source1+Source2'!N120-'Target+Source1+Source2'!F120)/F$114*100</f>
        <v>-0.20973257065664708</v>
      </c>
    </row>
    <row r="142" spans="1:15" ht="15">
      <c r="E142" s="7" t="s">
        <v>257</v>
      </c>
      <c r="F142" s="7" t="s">
        <v>258</v>
      </c>
      <c r="G142" s="8">
        <f>('Target+Source1+Source2'!K121-'Target+Source1+Source2'!C121)/C$114*100</f>
        <v>-0.18633540372670754</v>
      </c>
      <c r="H142" s="8">
        <f>('Target+Source1+Source2'!L121-'Target+Source1+Source2'!D121)/D$114*100</f>
        <v>-4.2198581560283683</v>
      </c>
      <c r="I142" s="8">
        <f>('Target+Source1+Source2'!M121-'Target+Source1+Source2'!E121)/E$114*100</f>
        <v>-0.55194805194805219</v>
      </c>
      <c r="J142" s="8">
        <f>('Target+Source1+Source2'!N121-'Target+Source1+Source2'!F121)/F$114*100</f>
        <v>-0.78714355066804609</v>
      </c>
    </row>
    <row r="143" spans="1:15" ht="15">
      <c r="E143" s="7" t="s">
        <v>259</v>
      </c>
      <c r="F143" t="s">
        <v>260</v>
      </c>
      <c r="G143" s="8">
        <f>('Target+Source1+Source2'!K122-'Target+Source1+Source2'!C122)/C$114*100</f>
        <v>0</v>
      </c>
      <c r="H143" s="8">
        <f>('Target+Source1+Source2'!L122-'Target+Source1+Source2'!D122)/D$114*100</f>
        <v>0</v>
      </c>
      <c r="I143" s="8">
        <f>('Target+Source1+Source2'!M122-'Target+Source1+Source2'!E122)/E$114*100</f>
        <v>0</v>
      </c>
      <c r="J143" s="8">
        <f>('Target+Source1+Source2'!N122-'Target+Source1+Source2'!F122)/F$114*100</f>
        <v>0</v>
      </c>
    </row>
    <row r="144" spans="1:15" ht="15">
      <c r="E144" s="7" t="s">
        <v>261</v>
      </c>
      <c r="F144" t="s">
        <v>262</v>
      </c>
      <c r="G144" s="8">
        <f>('Target+Source1+Source2'!K123-'Target+Source1+Source2'!C123)/C$114*100</f>
        <v>0</v>
      </c>
      <c r="H144" s="8">
        <f>('Target+Source1+Source2'!L123-'Target+Source1+Source2'!D123)/D$114*100</f>
        <v>0</v>
      </c>
      <c r="I144" s="8">
        <f>('Target+Source1+Source2'!M123-'Target+Source1+Source2'!E123)/E$114*100</f>
        <v>0</v>
      </c>
      <c r="J144" s="8">
        <f>('Target+Source1+Source2'!N123-'Target+Source1+Source2'!F123)/F$114*100</f>
        <v>0</v>
      </c>
    </row>
    <row r="145" spans="1:10" ht="15">
      <c r="E145" s="7" t="s">
        <v>263</v>
      </c>
      <c r="F145" t="s">
        <v>264</v>
      </c>
      <c r="G145" s="8">
        <f>('Target+Source1+Source2'!K124-'Target+Source1+Source2'!C124)/C$114*100</f>
        <v>0</v>
      </c>
      <c r="H145" s="8">
        <f>('Target+Source1+Source2'!L124-'Target+Source1+Source2'!D124)/D$114*100</f>
        <v>0</v>
      </c>
      <c r="I145" s="8">
        <f>('Target+Source1+Source2'!M124-'Target+Source1+Source2'!E124)/E$114*100</f>
        <v>0</v>
      </c>
      <c r="J145" s="8">
        <f>('Target+Source1+Source2'!N124-'Target+Source1+Source2'!F124)/F$114*100</f>
        <v>0</v>
      </c>
    </row>
    <row r="146" spans="1:10" ht="15">
      <c r="E146" s="7" t="s">
        <v>265</v>
      </c>
      <c r="F146" t="s">
        <v>266</v>
      </c>
      <c r="G146" s="8">
        <f>('Target+Source1+Source2'!K125-'Target+Source1+Source2'!C125)/C$114*100</f>
        <v>0</v>
      </c>
      <c r="H146" s="8">
        <f>('Target+Source1+Source2'!L125-'Target+Source1+Source2'!D125)/D$114*100</f>
        <v>0</v>
      </c>
      <c r="I146" s="8">
        <f>('Target+Source1+Source2'!M125-'Target+Source1+Source2'!E125)/E$114*100</f>
        <v>0</v>
      </c>
      <c r="J146" s="8">
        <f>('Target+Source1+Source2'!N125-'Target+Source1+Source2'!F125)/F$114*100</f>
        <v>0</v>
      </c>
    </row>
    <row r="147" spans="1:10" ht="15">
      <c r="E147" s="7" t="s">
        <v>267</v>
      </c>
      <c r="F147" t="s">
        <v>268</v>
      </c>
      <c r="G147" s="8">
        <f>('Target+Source1+Source2'!K126-'Target+Source1+Source2'!C126)/C$114*100</f>
        <v>0</v>
      </c>
      <c r="H147" s="8">
        <f>('Target+Source1+Source2'!L126-'Target+Source1+Source2'!D126)/D$114*100</f>
        <v>0</v>
      </c>
      <c r="I147" s="8">
        <f>('Target+Source1+Source2'!M126-'Target+Source1+Source2'!E126)/E$114*100</f>
        <v>0</v>
      </c>
      <c r="J147" s="8">
        <f>('Target+Source1+Source2'!N126-'Target+Source1+Source2'!F126)/F$114*100</f>
        <v>0</v>
      </c>
    </row>
    <row r="148" spans="1:10" ht="15">
      <c r="E148" s="7" t="s">
        <v>269</v>
      </c>
      <c r="F148" t="s">
        <v>270</v>
      </c>
      <c r="G148" s="8">
        <f>('Target+Source1+Source2'!K127-'Target+Source1+Source2'!C127)/C$114*100</f>
        <v>0</v>
      </c>
      <c r="H148" s="8">
        <f>('Target+Source1+Source2'!L127-'Target+Source1+Source2'!D127)/D$114*100</f>
        <v>0</v>
      </c>
      <c r="I148" s="8">
        <f>('Target+Source1+Source2'!M127-'Target+Source1+Source2'!E127)/E$114*100</f>
        <v>0</v>
      </c>
      <c r="J148" s="8">
        <f>('Target+Source1+Source2'!N127-'Target+Source1+Source2'!F127)/F$114*100</f>
        <v>0</v>
      </c>
    </row>
    <row r="149" spans="1:10" ht="15">
      <c r="E149" t="s">
        <v>271</v>
      </c>
      <c r="F149" t="s">
        <v>272</v>
      </c>
      <c r="G149" s="8">
        <f>('Target+Source1+Source2'!K128-'Target+Source1+Source2'!C128)/C$114*100</f>
        <v>0</v>
      </c>
      <c r="H149" s="8">
        <f>('Target+Source1+Source2'!L128-'Target+Source1+Source2'!D128)/D$114*100</f>
        <v>0</v>
      </c>
      <c r="I149" s="8">
        <f>('Target+Source1+Source2'!M128-'Target+Source1+Source2'!E128)/E$114*100</f>
        <v>0</v>
      </c>
      <c r="J149" s="8">
        <f>('Target+Source1+Source2'!N128-'Target+Source1+Source2'!F128)/F$114*100</f>
        <v>0</v>
      </c>
    </row>
    <row r="150" spans="1:10" ht="15">
      <c r="E150" t="s">
        <v>273</v>
      </c>
      <c r="F150" t="s">
        <v>274</v>
      </c>
      <c r="G150" s="8">
        <f>('Target+Source1+Source2'!K129-'Target+Source1+Source2'!C129)/C$114*100</f>
        <v>0</v>
      </c>
      <c r="H150" s="8">
        <f>('Target+Source1+Source2'!L129-'Target+Source1+Source2'!D129)/D$114*100</f>
        <v>0</v>
      </c>
      <c r="I150" s="8">
        <f>('Target+Source1+Source2'!M129-'Target+Source1+Source2'!E129)/E$114*100</f>
        <v>0</v>
      </c>
      <c r="J150" s="8">
        <f>('Target+Source1+Source2'!N129-'Target+Source1+Source2'!F129)/F$114*100</f>
        <v>0</v>
      </c>
    </row>
    <row r="151" spans="1:10" ht="15">
      <c r="E151" t="s">
        <v>275</v>
      </c>
      <c r="F151" t="s">
        <v>276</v>
      </c>
      <c r="G151" s="8">
        <f>('Target+Source1+Source2'!K130-'Target+Source1+Source2'!C130)/C$114*100</f>
        <v>-0.31055900621118004</v>
      </c>
      <c r="H151" s="8">
        <f>('Target+Source1+Source2'!L130-'Target+Source1+Source2'!D130)/D$114*100</f>
        <v>-4.5567375886524815</v>
      </c>
      <c r="I151" s="8">
        <f>('Target+Source1+Source2'!M130-'Target+Source1+Source2'!E130)/E$114*100</f>
        <v>-0.64935064935065001</v>
      </c>
      <c r="J151" s="8">
        <f>('Target+Source1+Source2'!N130-'Target+Source1+Source2'!F130)/F$114*100</f>
        <v>-0.94296810688730837</v>
      </c>
    </row>
    <row r="152" spans="1:10" ht="15">
      <c r="E152" t="s">
        <v>277</v>
      </c>
      <c r="F152" t="s">
        <v>278</v>
      </c>
      <c r="G152" s="8">
        <f>('Target+Source1+Source2'!K131-'Target+Source1+Source2'!C131)/C$114*100</f>
        <v>-6.211180124223753E-3</v>
      </c>
      <c r="H152" s="8">
        <f>('Target+Source1+Source2'!L131-'Target+Source1+Source2'!D131)/D$114*100</f>
        <v>-0.17556737588652482</v>
      </c>
      <c r="I152" s="8">
        <f>('Target+Source1+Source2'!M131-'Target+Source1+Source2'!E131)/E$114*100</f>
        <v>-2.9220779220779265E-2</v>
      </c>
      <c r="J152" s="8">
        <f>('Target+Source1+Source2'!N131-'Target+Source1+Source2'!F131)/F$114*100</f>
        <v>-3.1449859636532441E-2</v>
      </c>
    </row>
    <row r="158" spans="1:10" ht="16.5">
      <c r="A158" s="11" t="s">
        <v>914</v>
      </c>
    </row>
    <row r="161" spans="1:15">
      <c r="A161" t="s">
        <v>244</v>
      </c>
      <c r="C161" s="7">
        <v>1.6100000000000001E-3</v>
      </c>
      <c r="D161" s="7">
        <v>2.8200000000000002E-4</v>
      </c>
      <c r="E161" s="7">
        <v>3.0800000000000002E-6</v>
      </c>
      <c r="F161" s="7">
        <f t="shared" ref="F161:F178" si="7">SUM(C161:E161)</f>
        <v>1.8950799999999999E-3</v>
      </c>
      <c r="G161">
        <v>100</v>
      </c>
      <c r="I161" t="s">
        <v>244</v>
      </c>
      <c r="K161" s="7">
        <v>1.57E-3</v>
      </c>
      <c r="L161" s="7">
        <v>1.73E-4</v>
      </c>
      <c r="M161" s="7">
        <v>2.9500000000000001E-6</v>
      </c>
      <c r="N161" s="7">
        <f t="shared" ref="N161:N178" si="8">SUM(K161:M161)</f>
        <v>1.74595E-3</v>
      </c>
      <c r="O161">
        <v>100</v>
      </c>
    </row>
    <row r="162" spans="1:15">
      <c r="A162" s="7" t="s">
        <v>245</v>
      </c>
      <c r="B162" s="7" t="s">
        <v>246</v>
      </c>
      <c r="C162" s="7">
        <v>1.08E-3</v>
      </c>
      <c r="D162" s="7">
        <v>1.3200000000000001E-4</v>
      </c>
      <c r="E162" s="7">
        <v>2.0099999999999998E-6</v>
      </c>
      <c r="F162" s="7">
        <f t="shared" si="7"/>
        <v>1.21401E-3</v>
      </c>
      <c r="G162">
        <v>64</v>
      </c>
      <c r="I162" s="7" t="s">
        <v>245</v>
      </c>
      <c r="J162" s="7" t="s">
        <v>246</v>
      </c>
      <c r="K162" s="7">
        <v>1.06E-3</v>
      </c>
      <c r="L162" s="7">
        <v>8.03E-5</v>
      </c>
      <c r="M162" s="7">
        <v>1.9400000000000001E-6</v>
      </c>
      <c r="N162" s="7">
        <f t="shared" si="8"/>
        <v>1.1422399999999999E-3</v>
      </c>
      <c r="O162">
        <v>65.400000000000006</v>
      </c>
    </row>
    <row r="163" spans="1:15">
      <c r="A163" s="7" t="s">
        <v>247</v>
      </c>
      <c r="B163" s="7" t="s">
        <v>248</v>
      </c>
      <c r="C163" s="7">
        <v>8.5999999999999998E-4</v>
      </c>
      <c r="D163" s="7">
        <v>6.0699999999999998E-5</v>
      </c>
      <c r="E163" s="7">
        <v>1.5200000000000001E-6</v>
      </c>
      <c r="F163" s="7">
        <f t="shared" si="7"/>
        <v>9.2221999999999996E-4</v>
      </c>
      <c r="G163">
        <v>48.6</v>
      </c>
      <c r="I163" s="7" t="s">
        <v>247</v>
      </c>
      <c r="J163" t="s">
        <v>248</v>
      </c>
      <c r="K163" s="7">
        <v>8.5599999999999999E-4</v>
      </c>
      <c r="L163" s="7">
        <v>1.63E-5</v>
      </c>
      <c r="M163" s="7">
        <v>1.46E-6</v>
      </c>
      <c r="N163" s="7">
        <f t="shared" si="8"/>
        <v>8.7376000000000001E-4</v>
      </c>
      <c r="O163">
        <v>49.9</v>
      </c>
    </row>
    <row r="164" spans="1:15">
      <c r="A164" s="7" t="s">
        <v>249</v>
      </c>
      <c r="B164" s="7" t="s">
        <v>250</v>
      </c>
      <c r="C164" s="7">
        <v>6.2500000000000001E-5</v>
      </c>
      <c r="D164" s="7">
        <v>1.01E-5</v>
      </c>
      <c r="E164" s="7">
        <v>9.9999999999999995E-8</v>
      </c>
      <c r="F164" s="7">
        <f t="shared" si="7"/>
        <v>7.2700000000000005E-5</v>
      </c>
      <c r="G164">
        <v>3.8</v>
      </c>
      <c r="I164" s="7" t="s">
        <v>249</v>
      </c>
      <c r="J164" s="7" t="s">
        <v>250</v>
      </c>
      <c r="K164" s="7">
        <v>5.9899999999999999E-5</v>
      </c>
      <c r="L164" s="7">
        <v>2.4899999999999999E-6</v>
      </c>
      <c r="M164" s="7">
        <v>9.6800000000000007E-8</v>
      </c>
      <c r="N164" s="7">
        <f t="shared" si="8"/>
        <v>6.2486799999999999E-5</v>
      </c>
      <c r="O164">
        <v>3.6</v>
      </c>
    </row>
    <row r="165" spans="1:15">
      <c r="A165" s="7" t="s">
        <v>251</v>
      </c>
      <c r="B165" s="7" t="s">
        <v>252</v>
      </c>
      <c r="C165" s="7">
        <v>3.6699999999999998E-5</v>
      </c>
      <c r="D165" s="7">
        <v>6.3E-7</v>
      </c>
      <c r="E165" s="7">
        <v>5.4100000000000001E-8</v>
      </c>
      <c r="F165" s="7">
        <f t="shared" si="7"/>
        <v>3.7384099999999993E-5</v>
      </c>
      <c r="G165">
        <v>2</v>
      </c>
      <c r="I165" s="7" t="s">
        <v>251</v>
      </c>
      <c r="J165" s="7" t="s">
        <v>252</v>
      </c>
      <c r="K165" s="7">
        <v>3.6399999999999997E-5</v>
      </c>
      <c r="L165" s="7">
        <v>5.9499999999999997E-8</v>
      </c>
      <c r="M165" s="7">
        <v>5.2899999999999997E-8</v>
      </c>
      <c r="N165" s="7">
        <f t="shared" si="8"/>
        <v>3.65124E-5</v>
      </c>
      <c r="O165">
        <v>2.1</v>
      </c>
    </row>
    <row r="166" spans="1:15">
      <c r="A166" s="7" t="s">
        <v>253</v>
      </c>
      <c r="B166" s="7" t="s">
        <v>254</v>
      </c>
      <c r="C166" s="7">
        <v>6.2600000000000004E-5</v>
      </c>
      <c r="D166" s="7">
        <v>1.46E-6</v>
      </c>
      <c r="E166" s="7">
        <v>9.3699999999999999E-8</v>
      </c>
      <c r="F166" s="7">
        <f t="shared" si="7"/>
        <v>6.4153700000000002E-5</v>
      </c>
      <c r="G166">
        <v>3.4</v>
      </c>
      <c r="I166" s="7" t="s">
        <v>253</v>
      </c>
      <c r="J166" s="7" t="s">
        <v>254</v>
      </c>
      <c r="K166" s="7">
        <v>6.2000000000000003E-5</v>
      </c>
      <c r="L166" s="7">
        <v>1.1899999999999999E-7</v>
      </c>
      <c r="M166" s="7">
        <v>9.1100000000000002E-8</v>
      </c>
      <c r="N166" s="7">
        <f t="shared" si="8"/>
        <v>6.2210100000000009E-5</v>
      </c>
      <c r="O166">
        <v>3.6</v>
      </c>
    </row>
    <row r="167" spans="1:15">
      <c r="A167" s="7" t="s">
        <v>255</v>
      </c>
      <c r="B167" t="s">
        <v>256</v>
      </c>
      <c r="C167" s="7">
        <v>4.1399999999999997E-5</v>
      </c>
      <c r="D167" s="7">
        <v>4.9400000000000001E-6</v>
      </c>
      <c r="E167" s="7">
        <v>6.9800000000000003E-8</v>
      </c>
      <c r="F167" s="7">
        <f t="shared" si="7"/>
        <v>4.6409799999999991E-5</v>
      </c>
      <c r="G167">
        <v>2.4</v>
      </c>
      <c r="I167" s="7" t="s">
        <v>255</v>
      </c>
      <c r="J167" t="s">
        <v>256</v>
      </c>
      <c r="K167" s="7">
        <v>3.9400000000000002E-5</v>
      </c>
      <c r="L167" s="7">
        <v>2.9699999999999999E-6</v>
      </c>
      <c r="M167" s="7">
        <v>6.5200000000000001E-8</v>
      </c>
      <c r="N167" s="7">
        <f t="shared" si="8"/>
        <v>4.2435200000000003E-5</v>
      </c>
      <c r="O167">
        <v>2.4</v>
      </c>
    </row>
    <row r="168" spans="1:15">
      <c r="A168" s="7" t="s">
        <v>257</v>
      </c>
      <c r="B168" s="7" t="s">
        <v>258</v>
      </c>
      <c r="C168" s="7">
        <v>1.76E-4</v>
      </c>
      <c r="D168" s="7">
        <v>2.9600000000000001E-5</v>
      </c>
      <c r="E168" s="7">
        <v>4.08E-7</v>
      </c>
      <c r="F168" s="7">
        <f t="shared" si="7"/>
        <v>2.0600800000000001E-4</v>
      </c>
      <c r="G168">
        <v>10.9</v>
      </c>
      <c r="I168" s="7" t="s">
        <v>257</v>
      </c>
      <c r="J168" s="7" t="s">
        <v>258</v>
      </c>
      <c r="K168" s="7">
        <v>1.73E-4</v>
      </c>
      <c r="L168" s="7">
        <v>1.77E-5</v>
      </c>
      <c r="M168" s="7">
        <v>3.9099999999999999E-7</v>
      </c>
      <c r="N168" s="7">
        <f t="shared" si="8"/>
        <v>1.91091E-4</v>
      </c>
      <c r="O168">
        <v>10.9</v>
      </c>
    </row>
    <row r="169" spans="1:15">
      <c r="A169" s="7" t="s">
        <v>259</v>
      </c>
      <c r="B169" s="7" t="s">
        <v>260</v>
      </c>
      <c r="C169" s="7">
        <v>4.7400000000000001E-8</v>
      </c>
      <c r="D169" s="7">
        <v>1.04E-7</v>
      </c>
      <c r="E169" s="7">
        <v>4.1499999999999999E-9</v>
      </c>
      <c r="F169" s="7">
        <f t="shared" si="7"/>
        <v>1.5554999999999999E-7</v>
      </c>
      <c r="G169">
        <v>0</v>
      </c>
      <c r="I169" s="7" t="s">
        <v>259</v>
      </c>
      <c r="J169" t="s">
        <v>260</v>
      </c>
      <c r="K169" s="7">
        <v>4.7400000000000001E-8</v>
      </c>
      <c r="L169" s="7">
        <v>1.04E-7</v>
      </c>
      <c r="M169" s="7">
        <v>4.1499999999999999E-9</v>
      </c>
      <c r="N169" s="7">
        <f t="shared" si="8"/>
        <v>1.5554999999999999E-7</v>
      </c>
      <c r="O169">
        <v>0</v>
      </c>
    </row>
    <row r="170" spans="1:15">
      <c r="A170" s="7" t="s">
        <v>261</v>
      </c>
      <c r="B170" s="7" t="s">
        <v>262</v>
      </c>
      <c r="C170" s="7">
        <v>1.3500000000000001E-9</v>
      </c>
      <c r="D170">
        <v>0</v>
      </c>
      <c r="E170" s="7">
        <v>1.8299999999999999E-10</v>
      </c>
      <c r="F170" s="7">
        <f t="shared" si="7"/>
        <v>1.533E-9</v>
      </c>
      <c r="G170">
        <v>0</v>
      </c>
      <c r="I170" s="7" t="s">
        <v>261</v>
      </c>
      <c r="J170" t="s">
        <v>262</v>
      </c>
      <c r="K170" s="7">
        <v>1.3500000000000001E-9</v>
      </c>
      <c r="L170">
        <v>0</v>
      </c>
      <c r="M170" s="7">
        <v>1.8299999999999999E-10</v>
      </c>
      <c r="N170" s="7">
        <f t="shared" si="8"/>
        <v>1.533E-9</v>
      </c>
      <c r="O170">
        <v>0</v>
      </c>
    </row>
    <row r="171" spans="1:15">
      <c r="A171" s="7" t="s">
        <v>263</v>
      </c>
      <c r="B171" s="7" t="s">
        <v>264</v>
      </c>
      <c r="C171" s="7">
        <v>2.1199999999999999E-7</v>
      </c>
      <c r="D171" s="7">
        <v>1.1200000000000001E-6</v>
      </c>
      <c r="E171" s="7">
        <v>1.0800000000000001E-8</v>
      </c>
      <c r="F171" s="7">
        <f t="shared" si="7"/>
        <v>1.3428000000000001E-6</v>
      </c>
      <c r="G171">
        <v>0.1</v>
      </c>
      <c r="I171" s="7" t="s">
        <v>263</v>
      </c>
      <c r="J171" t="s">
        <v>264</v>
      </c>
      <c r="K171" s="7">
        <v>2.1199999999999999E-7</v>
      </c>
      <c r="L171" s="7">
        <v>1.1200000000000001E-6</v>
      </c>
      <c r="M171" s="7">
        <v>1.0800000000000001E-8</v>
      </c>
      <c r="N171" s="7">
        <f t="shared" si="8"/>
        <v>1.3428000000000001E-6</v>
      </c>
      <c r="O171">
        <v>0.1</v>
      </c>
    </row>
    <row r="172" spans="1:15">
      <c r="A172" s="7" t="s">
        <v>265</v>
      </c>
      <c r="B172" s="7" t="s">
        <v>266</v>
      </c>
      <c r="C172" s="7">
        <v>2.23E-7</v>
      </c>
      <c r="D172" s="7">
        <v>8.6400000000000001E-7</v>
      </c>
      <c r="E172" s="7">
        <v>1.35E-8</v>
      </c>
      <c r="F172" s="7">
        <f t="shared" si="7"/>
        <v>1.1004999999999999E-6</v>
      </c>
      <c r="G172">
        <v>0.1</v>
      </c>
      <c r="I172" s="7" t="s">
        <v>265</v>
      </c>
      <c r="J172" t="s">
        <v>266</v>
      </c>
      <c r="K172" s="7">
        <v>2.23E-7</v>
      </c>
      <c r="L172" s="7">
        <v>8.6400000000000001E-7</v>
      </c>
      <c r="M172" s="7">
        <v>1.35E-8</v>
      </c>
      <c r="N172" s="7">
        <f t="shared" si="8"/>
        <v>1.1004999999999999E-6</v>
      </c>
      <c r="O172">
        <v>0.1</v>
      </c>
    </row>
    <row r="173" spans="1:15">
      <c r="A173" s="7" t="s">
        <v>267</v>
      </c>
      <c r="B173" s="7" t="s">
        <v>268</v>
      </c>
      <c r="C173" s="7">
        <v>2.8699999999999998E-9</v>
      </c>
      <c r="D173">
        <v>0</v>
      </c>
      <c r="E173" s="7">
        <v>5.1099999999999999E-10</v>
      </c>
      <c r="F173" s="7">
        <f t="shared" si="7"/>
        <v>3.3809999999999998E-9</v>
      </c>
      <c r="G173">
        <v>0</v>
      </c>
      <c r="I173" s="7" t="s">
        <v>267</v>
      </c>
      <c r="J173" t="s">
        <v>268</v>
      </c>
      <c r="K173" s="7">
        <v>2.8699999999999998E-9</v>
      </c>
      <c r="L173">
        <v>0</v>
      </c>
      <c r="M173" s="7">
        <v>5.1099999999999999E-10</v>
      </c>
      <c r="N173" s="7">
        <f t="shared" si="8"/>
        <v>3.3809999999999998E-9</v>
      </c>
      <c r="O173">
        <v>0</v>
      </c>
    </row>
    <row r="174" spans="1:15">
      <c r="A174" s="7" t="s">
        <v>269</v>
      </c>
      <c r="B174" s="7" t="s">
        <v>270</v>
      </c>
      <c r="C174" s="7">
        <v>3.8399999999999998E-12</v>
      </c>
      <c r="D174">
        <v>0</v>
      </c>
      <c r="E174" s="7">
        <v>3E-11</v>
      </c>
      <c r="F174" s="7">
        <f t="shared" si="7"/>
        <v>3.3839999999999996E-11</v>
      </c>
      <c r="G174">
        <v>0</v>
      </c>
      <c r="I174" s="7" t="s">
        <v>269</v>
      </c>
      <c r="J174" t="s">
        <v>270</v>
      </c>
      <c r="K174" s="7">
        <v>3.8399999999999998E-12</v>
      </c>
      <c r="L174">
        <v>0</v>
      </c>
      <c r="M174" s="7">
        <v>3E-11</v>
      </c>
      <c r="N174" s="7">
        <f t="shared" si="8"/>
        <v>3.3839999999999996E-11</v>
      </c>
      <c r="O174">
        <v>0</v>
      </c>
    </row>
    <row r="175" spans="1:15">
      <c r="A175" t="s">
        <v>271</v>
      </c>
      <c r="B175" t="s">
        <v>272</v>
      </c>
      <c r="C175" s="7">
        <v>1.37E-8</v>
      </c>
      <c r="D175" s="7">
        <v>6.6300000000000005E-8</v>
      </c>
      <c r="E175" s="7">
        <v>1.0500000000000001E-9</v>
      </c>
      <c r="F175" s="7">
        <f t="shared" si="7"/>
        <v>8.1050000000000001E-8</v>
      </c>
      <c r="G175">
        <v>0</v>
      </c>
      <c r="I175" t="s">
        <v>271</v>
      </c>
      <c r="J175" t="s">
        <v>272</v>
      </c>
      <c r="K175" s="7">
        <v>1.37E-8</v>
      </c>
      <c r="L175" s="7">
        <v>6.6300000000000005E-8</v>
      </c>
      <c r="M175" s="7">
        <v>1.0500000000000001E-9</v>
      </c>
      <c r="N175" s="7">
        <f t="shared" si="8"/>
        <v>8.1050000000000001E-8</v>
      </c>
      <c r="O175">
        <v>0</v>
      </c>
    </row>
    <row r="176" spans="1:15">
      <c r="A176" t="s">
        <v>273</v>
      </c>
      <c r="B176" t="s">
        <v>274</v>
      </c>
      <c r="C176" s="7">
        <v>3.3500000000000001E-6</v>
      </c>
      <c r="D176" s="7">
        <v>5.4E-6</v>
      </c>
      <c r="E176" s="7">
        <v>2.66E-8</v>
      </c>
      <c r="F176" s="7">
        <f t="shared" si="7"/>
        <v>8.7766E-6</v>
      </c>
      <c r="G176">
        <v>0.5</v>
      </c>
      <c r="I176" t="s">
        <v>273</v>
      </c>
      <c r="J176" t="s">
        <v>274</v>
      </c>
      <c r="K176" s="7">
        <v>3.3500000000000001E-6</v>
      </c>
      <c r="L176" s="7">
        <v>5.4E-6</v>
      </c>
      <c r="M176" s="7">
        <v>2.66E-8</v>
      </c>
      <c r="N176" s="7">
        <f t="shared" si="8"/>
        <v>8.7766E-6</v>
      </c>
      <c r="O176">
        <v>0.5</v>
      </c>
    </row>
    <row r="177" spans="1:15">
      <c r="A177" t="s">
        <v>275</v>
      </c>
      <c r="B177" t="s">
        <v>276</v>
      </c>
      <c r="C177" s="7">
        <v>1.17E-4</v>
      </c>
      <c r="D177" s="7">
        <v>1.6699999999999999E-5</v>
      </c>
      <c r="E177" s="7">
        <v>1.8300000000000001E-7</v>
      </c>
      <c r="F177" s="7">
        <f t="shared" si="7"/>
        <v>1.3388300000000001E-4</v>
      </c>
      <c r="G177">
        <v>7.1</v>
      </c>
      <c r="I177" t="s">
        <v>275</v>
      </c>
      <c r="J177" t="s">
        <v>276</v>
      </c>
      <c r="K177" s="7">
        <v>1.12E-4</v>
      </c>
      <c r="L177" s="7">
        <v>3.8500000000000004E-6</v>
      </c>
      <c r="M177" s="7">
        <v>1.6299999999999999E-7</v>
      </c>
      <c r="N177" s="7">
        <f t="shared" si="8"/>
        <v>1.16013E-4</v>
      </c>
      <c r="O177">
        <v>6.6</v>
      </c>
    </row>
    <row r="178" spans="1:15">
      <c r="A178" t="s">
        <v>277</v>
      </c>
      <c r="B178" t="s">
        <v>278</v>
      </c>
      <c r="C178" s="7">
        <v>5.94E-5</v>
      </c>
      <c r="D178" s="7">
        <v>5.3200000000000005E-7</v>
      </c>
      <c r="E178" s="7">
        <v>8.5199999999999995E-8</v>
      </c>
      <c r="F178" s="7">
        <f t="shared" si="7"/>
        <v>6.0017199999999999E-5</v>
      </c>
      <c r="G178">
        <v>3.2</v>
      </c>
      <c r="I178" t="s">
        <v>277</v>
      </c>
      <c r="J178" t="s">
        <v>278</v>
      </c>
      <c r="K178" s="7">
        <v>5.9299999999999998E-5</v>
      </c>
      <c r="L178" s="7">
        <v>3.69E-8</v>
      </c>
      <c r="M178" s="7">
        <v>8.4299999999999994E-8</v>
      </c>
      <c r="N178" s="7">
        <f t="shared" si="8"/>
        <v>5.94212E-5</v>
      </c>
      <c r="O178">
        <v>3.4</v>
      </c>
    </row>
    <row r="181" spans="1:15" ht="15">
      <c r="E181" s="40" t="s">
        <v>915</v>
      </c>
      <c r="F181" s="40"/>
      <c r="G181" s="12" t="s">
        <v>916</v>
      </c>
      <c r="H181" s="12" t="s">
        <v>917</v>
      </c>
      <c r="I181" s="12" t="s">
        <v>918</v>
      </c>
      <c r="J181" s="13" t="s">
        <v>919</v>
      </c>
    </row>
    <row r="182" spans="1:15" ht="15">
      <c r="E182" s="41" t="s">
        <v>244</v>
      </c>
      <c r="F182" s="41"/>
      <c r="G182" s="14">
        <f>('Target+Source1+Source2'!K161-'Target+Source1+Source2'!C161)/C$161*100</f>
        <v>-2.4844720496894475</v>
      </c>
      <c r="H182" s="15">
        <f>('Target+Source1+Source2'!L161-'Target+Source1+Source2'!D161)/D$161*100</f>
        <v>-38.652482269503551</v>
      </c>
      <c r="I182" s="14">
        <f>('Target+Source1+Source2'!M161-'Target+Source1+Source2'!E161)/E$161*100</f>
        <v>-4.2207792207792219</v>
      </c>
      <c r="J182" s="16">
        <f>('Target+Source1+Source2'!N161-'Target+Source1+Source2'!F161)/F$161*100</f>
        <v>-7.8693247778457858</v>
      </c>
    </row>
    <row r="183" spans="1:15" ht="15">
      <c r="E183" s="42" t="s">
        <v>920</v>
      </c>
      <c r="F183" s="42"/>
      <c r="G183" s="14">
        <f>('Target+Source1+Source2'!K162-'Target+Source1+Source2'!C162)/C$161*100</f>
        <v>-1.2422360248447237</v>
      </c>
      <c r="H183" s="15">
        <f>('Target+Source1+Source2'!L162-'Target+Source1+Source2'!D162)/D$161*100</f>
        <v>-18.333333333333336</v>
      </c>
      <c r="I183" s="14">
        <f>('Target+Source1+Source2'!M162-'Target+Source1+Source2'!E162)/E$161*100</f>
        <v>-2.2727272727272645</v>
      </c>
      <c r="J183" s="16">
        <f>('Target+Source1+Source2'!N162-'Target+Source1+Source2'!F162)/F$161*100</f>
        <v>-3.7871752116005699</v>
      </c>
    </row>
    <row r="184" spans="1:15" ht="15">
      <c r="E184" s="39" t="s">
        <v>921</v>
      </c>
      <c r="F184" s="39"/>
      <c r="G184" s="14">
        <f>('Target+Source1+Source2'!K163-'Target+Source1+Source2'!C163)/C$161*100</f>
        <v>-0.24844720496894337</v>
      </c>
      <c r="H184" s="15">
        <f>('Target+Source1+Source2'!L163-'Target+Source1+Source2'!D163)/D$161*100</f>
        <v>-15.744680851063828</v>
      </c>
      <c r="I184" s="14">
        <f>('Target+Source1+Source2'!M163-'Target+Source1+Source2'!E163)/E$161*100</f>
        <v>-1.94805194805195</v>
      </c>
      <c r="J184" s="16">
        <f>('Target+Source1+Source2'!N163-'Target+Source1+Source2'!F163)/F$161*100</f>
        <v>-2.5571479831985959</v>
      </c>
    </row>
    <row r="185" spans="1:15" ht="15">
      <c r="E185" s="42" t="s">
        <v>922</v>
      </c>
      <c r="F185" s="42"/>
      <c r="G185" s="14">
        <f>('Target+Source1+Source2'!K164-'Target+Source1+Source2'!C164)/C$161*100</f>
        <v>-0.1614906832298138</v>
      </c>
      <c r="H185" s="15">
        <f>('Target+Source1+Source2'!L164-'Target+Source1+Source2'!D164)/D$161*100</f>
        <v>-2.6985815602836878</v>
      </c>
      <c r="I185" s="14">
        <f>('Target+Source1+Source2'!M164-'Target+Source1+Source2'!E164)/E$161*100</f>
        <v>-0.10389610389610353</v>
      </c>
      <c r="J185" s="16">
        <f>('Target+Source1+Source2'!N164-'Target+Source1+Source2'!F164)/F$161*100</f>
        <v>-0.53893239335542598</v>
      </c>
    </row>
    <row r="186" spans="1:15" ht="15">
      <c r="E186" s="42" t="s">
        <v>923</v>
      </c>
      <c r="F186" s="42"/>
      <c r="G186" s="14">
        <f>('Target+Source1+Source2'!K165-'Target+Source1+Source2'!C165)/C$161*100</f>
        <v>-1.8633540372670839E-2</v>
      </c>
      <c r="H186" s="15">
        <f>('Target+Source1+Source2'!L165-'Target+Source1+Source2'!D165)/D$161*100</f>
        <v>-0.20230496453900706</v>
      </c>
      <c r="I186" s="14">
        <f>('Target+Source1+Source2'!M165-'Target+Source1+Source2'!E165)/E$161*100</f>
        <v>-3.8961038961039092E-2</v>
      </c>
      <c r="J186" s="16">
        <f>('Target+Source1+Source2'!N165-'Target+Source1+Source2'!F165)/F$161*100</f>
        <v>-4.5998058129471775E-2</v>
      </c>
    </row>
    <row r="187" spans="1:15" ht="15">
      <c r="E187" s="42" t="s">
        <v>924</v>
      </c>
      <c r="F187" s="42"/>
      <c r="G187" s="14">
        <f>('Target+Source1+Source2'!K166-'Target+Source1+Source2'!C166)/C$161*100</f>
        <v>-3.7267080745341678E-2</v>
      </c>
      <c r="H187" s="15">
        <f>('Target+Source1+Source2'!L166-'Target+Source1+Source2'!D166)/D$161*100</f>
        <v>-0.47553191489361701</v>
      </c>
      <c r="I187" s="14">
        <f>('Target+Source1+Source2'!M166-'Target+Source1+Source2'!E166)/E$161*100</f>
        <v>-8.4415584415584305E-2</v>
      </c>
      <c r="J187" s="16">
        <f>('Target+Source1+Source2'!N166-'Target+Source1+Source2'!F166)/F$161*100</f>
        <v>-0.10256031407645022</v>
      </c>
    </row>
    <row r="188" spans="1:15" ht="15">
      <c r="E188" s="42" t="s">
        <v>925</v>
      </c>
      <c r="F188" s="42"/>
      <c r="G188" s="14">
        <f>('Target+Source1+Source2'!K167-'Target+Source1+Source2'!C167)/C$161*100</f>
        <v>-0.12422360248447169</v>
      </c>
      <c r="H188" s="15">
        <f>('Target+Source1+Source2'!L167-'Target+Source1+Source2'!D167)/D$161*100</f>
        <v>-0.69858156028368801</v>
      </c>
      <c r="I188" s="14">
        <f>('Target+Source1+Source2'!M167-'Target+Source1+Source2'!E167)/E$161*100</f>
        <v>-0.14935064935064937</v>
      </c>
      <c r="J188" s="16">
        <f>('Target+Source1+Source2'!N167-'Target+Source1+Source2'!F167)/F$161*100</f>
        <v>-0.20973257065664708</v>
      </c>
    </row>
    <row r="189" spans="1:15" ht="15">
      <c r="E189" s="42" t="s">
        <v>926</v>
      </c>
      <c r="F189" s="42"/>
      <c r="G189" s="14">
        <f>('Target+Source1+Source2'!K168-'Target+Source1+Source2'!C168)/C$161*100</f>
        <v>-0.18633540372670754</v>
      </c>
      <c r="H189" s="15">
        <f>('Target+Source1+Source2'!L168-'Target+Source1+Source2'!D168)/D$161*100</f>
        <v>-4.2198581560283683</v>
      </c>
      <c r="I189" s="14">
        <f>('Target+Source1+Source2'!M168-'Target+Source1+Source2'!E168)/E$161*100</f>
        <v>-0.55194805194805219</v>
      </c>
      <c r="J189" s="16">
        <f>('Target+Source1+Source2'!N168-'Target+Source1+Source2'!F168)/F$161*100</f>
        <v>-0.78714355066804609</v>
      </c>
    </row>
    <row r="190" spans="1:15" ht="15">
      <c r="E190" s="39" t="s">
        <v>927</v>
      </c>
      <c r="F190" s="39"/>
      <c r="G190" s="14">
        <f>('Target+Source1+Source2'!K169-'Target+Source1+Source2'!C169)/C$161*100</f>
        <v>0</v>
      </c>
      <c r="H190" s="15">
        <f>('Target+Source1+Source2'!L169-'Target+Source1+Source2'!D169)/D$161*100</f>
        <v>0</v>
      </c>
      <c r="I190" s="14">
        <f>('Target+Source1+Source2'!M169-'Target+Source1+Source2'!E169)/E$161*100</f>
        <v>0</v>
      </c>
      <c r="J190" s="16">
        <f>('Target+Source1+Source2'!N169-'Target+Source1+Source2'!F169)/F$161*100</f>
        <v>0</v>
      </c>
    </row>
    <row r="191" spans="1:15" ht="15">
      <c r="E191" s="39" t="s">
        <v>928</v>
      </c>
      <c r="F191" s="39"/>
      <c r="G191" s="14">
        <f>('Target+Source1+Source2'!K170-'Target+Source1+Source2'!C170)/C$161*100</f>
        <v>0</v>
      </c>
      <c r="H191" s="15">
        <f>('Target+Source1+Source2'!L170-'Target+Source1+Source2'!D170)/D$161*100</f>
        <v>0</v>
      </c>
      <c r="I191" s="14">
        <f>('Target+Source1+Source2'!M170-'Target+Source1+Source2'!E170)/E$161*100</f>
        <v>0</v>
      </c>
      <c r="J191" s="16">
        <f>('Target+Source1+Source2'!N170-'Target+Source1+Source2'!F170)/F$161*100</f>
        <v>0</v>
      </c>
    </row>
    <row r="192" spans="1:15" ht="15">
      <c r="E192" s="39" t="s">
        <v>929</v>
      </c>
      <c r="F192" s="39"/>
      <c r="G192" s="14">
        <f>('Target+Source1+Source2'!K171-'Target+Source1+Source2'!C171)/C$161*100</f>
        <v>0</v>
      </c>
      <c r="H192" s="15">
        <f>('Target+Source1+Source2'!L171-'Target+Source1+Source2'!D171)/D$161*100</f>
        <v>0</v>
      </c>
      <c r="I192" s="14">
        <f>('Target+Source1+Source2'!M171-'Target+Source1+Source2'!E171)/E$161*100</f>
        <v>0</v>
      </c>
      <c r="J192" s="16">
        <f>('Target+Source1+Source2'!N171-'Target+Source1+Source2'!F171)/F$161*100</f>
        <v>0</v>
      </c>
    </row>
    <row r="193" spans="5:10" ht="15">
      <c r="E193" s="39" t="s">
        <v>930</v>
      </c>
      <c r="F193" s="39"/>
      <c r="G193" s="14">
        <f>('Target+Source1+Source2'!K172-'Target+Source1+Source2'!C172)/C$161*100</f>
        <v>0</v>
      </c>
      <c r="H193" s="15">
        <f>('Target+Source1+Source2'!L172-'Target+Source1+Source2'!D172)/D$161*100</f>
        <v>0</v>
      </c>
      <c r="I193" s="14">
        <f>('Target+Source1+Source2'!M172-'Target+Source1+Source2'!E172)/E$161*100</f>
        <v>0</v>
      </c>
      <c r="J193" s="16">
        <f>('Target+Source1+Source2'!N172-'Target+Source1+Source2'!F172)/F$161*100</f>
        <v>0</v>
      </c>
    </row>
    <row r="194" spans="5:10" ht="15">
      <c r="E194" s="39" t="s">
        <v>931</v>
      </c>
      <c r="F194" s="39"/>
      <c r="G194" s="14">
        <f>('Target+Source1+Source2'!K173-'Target+Source1+Source2'!C173)/C$161*100</f>
        <v>0</v>
      </c>
      <c r="H194" s="15">
        <f>('Target+Source1+Source2'!L173-'Target+Source1+Source2'!D173)/D$161*100</f>
        <v>0</v>
      </c>
      <c r="I194" s="14">
        <f>('Target+Source1+Source2'!M173-'Target+Source1+Source2'!E173)/E$161*100</f>
        <v>0</v>
      </c>
      <c r="J194" s="16">
        <f>('Target+Source1+Source2'!N173-'Target+Source1+Source2'!F173)/F$161*100</f>
        <v>0</v>
      </c>
    </row>
    <row r="195" spans="5:10" ht="15">
      <c r="E195" s="39" t="s">
        <v>932</v>
      </c>
      <c r="F195" s="39"/>
      <c r="G195" s="14">
        <f>('Target+Source1+Source2'!K174-'Target+Source1+Source2'!C174)/C$161*100</f>
        <v>0</v>
      </c>
      <c r="H195" s="15">
        <f>('Target+Source1+Source2'!L174-'Target+Source1+Source2'!D174)/D$161*100</f>
        <v>0</v>
      </c>
      <c r="I195" s="14">
        <f>('Target+Source1+Source2'!M174-'Target+Source1+Source2'!E174)/E$161*100</f>
        <v>0</v>
      </c>
      <c r="J195" s="16">
        <f>('Target+Source1+Source2'!N174-'Target+Source1+Source2'!F174)/F$161*100</f>
        <v>0</v>
      </c>
    </row>
    <row r="196" spans="5:10" ht="15">
      <c r="E196" s="45" t="s">
        <v>933</v>
      </c>
      <c r="F196" s="45"/>
      <c r="G196" s="14">
        <f>('Target+Source1+Source2'!K175-'Target+Source1+Source2'!C175)/C$161*100</f>
        <v>0</v>
      </c>
      <c r="H196" s="15">
        <f>('Target+Source1+Source2'!L175-'Target+Source1+Source2'!D175)/D$161*100</f>
        <v>0</v>
      </c>
      <c r="I196" s="14">
        <f>('Target+Source1+Source2'!M175-'Target+Source1+Source2'!E175)/E$161*100</f>
        <v>0</v>
      </c>
      <c r="J196" s="16">
        <f>('Target+Source1+Source2'!N175-'Target+Source1+Source2'!F175)/F$161*100</f>
        <v>0</v>
      </c>
    </row>
    <row r="197" spans="5:10" ht="15">
      <c r="E197" s="45" t="s">
        <v>934</v>
      </c>
      <c r="F197" s="45"/>
      <c r="G197" s="14">
        <f>('Target+Source1+Source2'!K176-'Target+Source1+Source2'!C176)/C$161*100</f>
        <v>0</v>
      </c>
      <c r="H197" s="15">
        <f>('Target+Source1+Source2'!L176-'Target+Source1+Source2'!D176)/D$161*100</f>
        <v>0</v>
      </c>
      <c r="I197" s="14">
        <f>('Target+Source1+Source2'!M176-'Target+Source1+Source2'!E176)/E$161*100</f>
        <v>0</v>
      </c>
      <c r="J197" s="16">
        <f>('Target+Source1+Source2'!N176-'Target+Source1+Source2'!F176)/F$161*100</f>
        <v>0</v>
      </c>
    </row>
    <row r="198" spans="5:10" ht="15">
      <c r="E198" s="43" t="s">
        <v>935</v>
      </c>
      <c r="F198" s="43"/>
      <c r="G198" s="14">
        <f>('Target+Source1+Source2'!K177-'Target+Source1+Source2'!C177)/C$161*100</f>
        <v>-0.31055900621118004</v>
      </c>
      <c r="H198" s="15">
        <f>('Target+Source1+Source2'!L177-'Target+Source1+Source2'!D177)/D$161*100</f>
        <v>-4.5567375886524815</v>
      </c>
      <c r="I198" s="14">
        <f>('Target+Source1+Source2'!M177-'Target+Source1+Source2'!E177)/E$161*100</f>
        <v>-0.64935064935065001</v>
      </c>
      <c r="J198" s="16">
        <f>('Target+Source1+Source2'!N177-'Target+Source1+Source2'!F177)/F$161*100</f>
        <v>-0.94296810688730837</v>
      </c>
    </row>
    <row r="199" spans="5:10" ht="15">
      <c r="E199" s="44" t="s">
        <v>936</v>
      </c>
      <c r="F199" s="44"/>
      <c r="G199" s="17">
        <f>('Target+Source1+Source2'!K178-'Target+Source1+Source2'!C178)/C$161*100</f>
        <v>-6.211180124223753E-3</v>
      </c>
      <c r="H199" s="18">
        <f>('Target+Source1+Source2'!L178-'Target+Source1+Source2'!D178)/D$161*100</f>
        <v>-0.17556737588652482</v>
      </c>
      <c r="I199" s="17">
        <f>('Target+Source1+Source2'!M178-'Target+Source1+Source2'!E178)/E$161*100</f>
        <v>-2.9220779220779265E-2</v>
      </c>
      <c r="J199" s="19">
        <f>('Target+Source1+Source2'!N178-'Target+Source1+Source2'!F178)/F$161*100</f>
        <v>-3.1449859636532441E-2</v>
      </c>
    </row>
  </sheetData>
  <mergeCells count="20">
    <mergeCell ref="E198:F198"/>
    <mergeCell ref="E199:F199"/>
    <mergeCell ref="E192:F192"/>
    <mergeCell ref="E193:F193"/>
    <mergeCell ref="E194:F194"/>
    <mergeCell ref="E195:F195"/>
    <mergeCell ref="E196:F196"/>
    <mergeCell ref="E197:F197"/>
    <mergeCell ref="E191:F191"/>
    <mergeCell ref="D1:F2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</mergeCells>
  <conditionalFormatting sqref="G135:J152">
    <cfRule type="cellIs" dxfId="7" priority="6" stopIfTrue="1" operator="lessThan">
      <formula>0</formula>
    </cfRule>
  </conditionalFormatting>
  <conditionalFormatting sqref="G182:J199">
    <cfRule type="cellIs" dxfId="6" priority="8" stopIfTrue="1" operator="lessThan">
      <formula>0</formula>
    </cfRule>
  </conditionalFormatting>
  <conditionalFormatting sqref="G91:J108">
    <cfRule type="cellIs" dxfId="5" priority="4" stopIfTrue="1" operator="lessThan">
      <formula>0</formula>
    </cfRule>
  </conditionalFormatting>
  <conditionalFormatting sqref="G135:J152">
    <cfRule type="cellIs" dxfId="4" priority="5" stopIfTrue="1" operator="greaterThan">
      <formula>0</formula>
    </cfRule>
  </conditionalFormatting>
  <conditionalFormatting sqref="G182:J199">
    <cfRule type="cellIs" dxfId="3" priority="7" stopIfTrue="1" operator="greaterThan">
      <formula>0</formula>
    </cfRule>
  </conditionalFormatting>
  <conditionalFormatting sqref="G91:J108">
    <cfRule type="cellIs" dxfId="2" priority="3" stopIfTrue="1" operator="greaterThan">
      <formula>0</formula>
    </cfRule>
  </conditionalFormatting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2"/>
  <sheetViews>
    <sheetView workbookViewId="0"/>
  </sheetViews>
  <sheetFormatPr baseColWidth="10" defaultRowHeight="14.25"/>
  <cols>
    <col min="1" max="1" width="40.37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937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938</v>
      </c>
      <c r="B4">
        <v>1.804E-3</v>
      </c>
      <c r="C4">
        <v>1.18838E-6</v>
      </c>
      <c r="D4">
        <v>6.6352999999999996E-7</v>
      </c>
      <c r="E4">
        <v>5.2485000000000004E-7</v>
      </c>
      <c r="F4">
        <v>13568</v>
      </c>
      <c r="G4">
        <v>5376</v>
      </c>
      <c r="H4">
        <v>4096</v>
      </c>
      <c r="I4">
        <v>4096</v>
      </c>
      <c r="J4">
        <v>424</v>
      </c>
      <c r="K4">
        <f t="shared" ref="K4:K13" si="0">F4</f>
        <v>13568</v>
      </c>
      <c r="L4">
        <v>2.6422999999999998E-7</v>
      </c>
      <c r="M4">
        <v>3.9929999999999998E-7</v>
      </c>
      <c r="N4">
        <v>2.9534E-7</v>
      </c>
      <c r="O4">
        <v>2.2951E-7</v>
      </c>
      <c r="P4">
        <v>2.1509999999999999E-7</v>
      </c>
      <c r="Q4">
        <v>2.7650000000000002E-7</v>
      </c>
      <c r="R4">
        <v>4.9129999999999997E-8</v>
      </c>
      <c r="S4">
        <v>1.2279999999999999E-7</v>
      </c>
      <c r="T4" t="s">
        <v>939</v>
      </c>
      <c r="U4">
        <v>9.8179999999999996E-8</v>
      </c>
      <c r="V4">
        <v>4.9299999999999998E-8</v>
      </c>
      <c r="W4">
        <v>2.4604E-7</v>
      </c>
      <c r="X4">
        <v>9.8179999999999996E-8</v>
      </c>
      <c r="Y4">
        <v>8.2170000000000001E-8</v>
      </c>
      <c r="Z4" t="s">
        <v>940</v>
      </c>
      <c r="AA4">
        <v>1.9677999999999999E-7</v>
      </c>
      <c r="AB4">
        <v>0</v>
      </c>
      <c r="AC4">
        <v>0</v>
      </c>
      <c r="AD4" t="s">
        <v>92</v>
      </c>
      <c r="AE4" t="s">
        <v>824</v>
      </c>
      <c r="AF4">
        <v>0</v>
      </c>
      <c r="AG4">
        <v>0</v>
      </c>
      <c r="AH4">
        <v>0</v>
      </c>
      <c r="AI4" t="s">
        <v>92</v>
      </c>
      <c r="AJ4" t="s">
        <v>826</v>
      </c>
      <c r="AK4">
        <v>0</v>
      </c>
      <c r="AL4">
        <v>0</v>
      </c>
      <c r="AM4">
        <v>0</v>
      </c>
      <c r="AN4" t="s">
        <v>92</v>
      </c>
      <c r="AO4" t="s">
        <v>828</v>
      </c>
      <c r="AP4">
        <v>0</v>
      </c>
      <c r="AQ4">
        <v>0</v>
      </c>
      <c r="AR4">
        <v>0</v>
      </c>
      <c r="AS4" t="s">
        <v>92</v>
      </c>
      <c r="AT4" t="s">
        <v>830</v>
      </c>
      <c r="AU4">
        <v>0</v>
      </c>
      <c r="AV4">
        <v>0</v>
      </c>
      <c r="AW4">
        <v>0</v>
      </c>
      <c r="AX4" t="s">
        <v>92</v>
      </c>
      <c r="AY4" t="s">
        <v>120</v>
      </c>
      <c r="AZ4">
        <v>0</v>
      </c>
      <c r="BA4">
        <v>0</v>
      </c>
      <c r="BB4">
        <v>0</v>
      </c>
      <c r="BC4" t="s">
        <v>92</v>
      </c>
      <c r="BD4" t="s">
        <v>121</v>
      </c>
      <c r="BE4">
        <v>0</v>
      </c>
      <c r="BF4">
        <v>0</v>
      </c>
      <c r="BG4">
        <v>0</v>
      </c>
      <c r="BH4" t="s">
        <v>92</v>
      </c>
      <c r="BI4" t="s">
        <v>99</v>
      </c>
      <c r="BJ4">
        <v>0</v>
      </c>
      <c r="BK4">
        <v>0</v>
      </c>
      <c r="BL4">
        <v>0</v>
      </c>
      <c r="BM4" t="s">
        <v>92</v>
      </c>
      <c r="BN4" t="s">
        <v>123</v>
      </c>
      <c r="BO4">
        <v>0</v>
      </c>
      <c r="BP4">
        <v>0</v>
      </c>
      <c r="BQ4">
        <v>0</v>
      </c>
      <c r="BR4" t="s">
        <v>92</v>
      </c>
      <c r="BS4" t="s">
        <v>121</v>
      </c>
      <c r="BT4">
        <v>0</v>
      </c>
      <c r="BU4">
        <v>0</v>
      </c>
      <c r="BV4">
        <v>0</v>
      </c>
      <c r="BW4" t="s">
        <v>92</v>
      </c>
      <c r="BX4" t="s">
        <v>879</v>
      </c>
      <c r="BY4">
        <v>0</v>
      </c>
      <c r="BZ4">
        <v>0</v>
      </c>
      <c r="CA4">
        <v>0</v>
      </c>
      <c r="CB4" t="s">
        <v>92</v>
      </c>
      <c r="CC4" t="s">
        <v>861</v>
      </c>
      <c r="CD4">
        <v>0</v>
      </c>
      <c r="CE4">
        <v>0</v>
      </c>
      <c r="CF4">
        <v>0</v>
      </c>
      <c r="CG4" t="s">
        <v>92</v>
      </c>
      <c r="CH4" t="s">
        <v>119</v>
      </c>
      <c r="CI4" t="s">
        <v>99</v>
      </c>
    </row>
    <row r="5" spans="1:87">
      <c r="A5" t="s">
        <v>88</v>
      </c>
      <c r="B5">
        <v>1.812E-3</v>
      </c>
      <c r="C5">
        <v>9.6665099999999991E-7</v>
      </c>
      <c r="D5">
        <v>6.4885000000000004E-7</v>
      </c>
      <c r="E5">
        <v>3.1780099999999997E-7</v>
      </c>
      <c r="F5">
        <v>16384</v>
      </c>
      <c r="G5">
        <v>4096</v>
      </c>
      <c r="H5">
        <v>6144</v>
      </c>
      <c r="I5">
        <v>6144</v>
      </c>
      <c r="J5">
        <v>512</v>
      </c>
      <c r="K5">
        <f t="shared" si="0"/>
        <v>16384</v>
      </c>
      <c r="L5">
        <v>2.9138000000000001E-7</v>
      </c>
      <c r="M5">
        <v>3.5746999999999998E-7</v>
      </c>
      <c r="N5">
        <v>1.7870400000000001E-7</v>
      </c>
      <c r="O5">
        <v>1.3909699999999999E-7</v>
      </c>
      <c r="P5">
        <v>2.5129999999999998E-7</v>
      </c>
      <c r="Q5">
        <v>2.5726999999999997E-7</v>
      </c>
      <c r="R5">
        <v>4.0079999999999999E-8</v>
      </c>
      <c r="S5">
        <v>1.002E-7</v>
      </c>
      <c r="T5" t="s">
        <v>89</v>
      </c>
      <c r="U5">
        <v>5.9740000000000004E-8</v>
      </c>
      <c r="V5">
        <v>2.974E-8</v>
      </c>
      <c r="W5">
        <v>1.4896400000000001E-7</v>
      </c>
      <c r="X5">
        <v>5.9740000000000004E-8</v>
      </c>
      <c r="Y5">
        <v>4.957E-8</v>
      </c>
      <c r="Z5" t="s">
        <v>855</v>
      </c>
      <c r="AA5">
        <v>1.1926700000000001E-7</v>
      </c>
      <c r="AB5">
        <v>0</v>
      </c>
      <c r="AC5" t="s">
        <v>817</v>
      </c>
      <c r="AD5" t="s">
        <v>92</v>
      </c>
      <c r="AE5" t="s">
        <v>818</v>
      </c>
      <c r="AF5">
        <v>0</v>
      </c>
      <c r="AG5">
        <v>0</v>
      </c>
      <c r="AH5" t="s">
        <v>819</v>
      </c>
      <c r="AI5" t="s">
        <v>92</v>
      </c>
      <c r="AJ5">
        <v>0</v>
      </c>
      <c r="AK5">
        <v>0</v>
      </c>
      <c r="AL5">
        <v>0</v>
      </c>
      <c r="AM5" t="s">
        <v>820</v>
      </c>
      <c r="AN5" t="s">
        <v>92</v>
      </c>
      <c r="AO5" t="s">
        <v>821</v>
      </c>
      <c r="AP5">
        <v>0</v>
      </c>
      <c r="AQ5">
        <v>0</v>
      </c>
      <c r="AR5" t="s">
        <v>822</v>
      </c>
      <c r="AS5" t="s">
        <v>92</v>
      </c>
      <c r="AT5">
        <v>0</v>
      </c>
      <c r="AU5">
        <v>0</v>
      </c>
      <c r="AV5">
        <v>0</v>
      </c>
      <c r="AW5" t="s">
        <v>96</v>
      </c>
      <c r="AX5" t="s">
        <v>92</v>
      </c>
      <c r="AY5">
        <v>0</v>
      </c>
      <c r="AZ5">
        <v>0</v>
      </c>
      <c r="BA5">
        <v>0</v>
      </c>
      <c r="BB5" t="s">
        <v>97</v>
      </c>
      <c r="BC5" t="s">
        <v>92</v>
      </c>
      <c r="BD5">
        <v>0</v>
      </c>
      <c r="BE5">
        <v>0</v>
      </c>
      <c r="BF5">
        <v>0</v>
      </c>
      <c r="BG5" t="s">
        <v>98</v>
      </c>
      <c r="BH5" t="s">
        <v>92</v>
      </c>
      <c r="BI5" t="s">
        <v>99</v>
      </c>
      <c r="BJ5">
        <v>0</v>
      </c>
      <c r="BK5">
        <v>0</v>
      </c>
      <c r="BL5" t="s">
        <v>100</v>
      </c>
      <c r="BM5" t="s">
        <v>92</v>
      </c>
      <c r="BN5">
        <v>0</v>
      </c>
      <c r="BO5">
        <v>0</v>
      </c>
      <c r="BP5">
        <v>0</v>
      </c>
      <c r="BQ5" t="s">
        <v>97</v>
      </c>
      <c r="BR5" t="s">
        <v>92</v>
      </c>
      <c r="BS5">
        <v>0</v>
      </c>
      <c r="BT5">
        <v>0</v>
      </c>
      <c r="BU5">
        <v>0</v>
      </c>
      <c r="BV5" t="s">
        <v>857</v>
      </c>
      <c r="BW5" t="s">
        <v>92</v>
      </c>
      <c r="BX5">
        <v>0</v>
      </c>
      <c r="BY5">
        <v>0</v>
      </c>
      <c r="BZ5">
        <v>0</v>
      </c>
      <c r="CA5" t="s">
        <v>856</v>
      </c>
      <c r="CB5" t="s">
        <v>92</v>
      </c>
      <c r="CC5">
        <v>0</v>
      </c>
      <c r="CD5">
        <v>0</v>
      </c>
      <c r="CE5">
        <v>0</v>
      </c>
      <c r="CF5" t="s">
        <v>103</v>
      </c>
      <c r="CG5" t="s">
        <v>92</v>
      </c>
      <c r="CH5">
        <v>0</v>
      </c>
      <c r="CI5" t="s">
        <v>99</v>
      </c>
    </row>
    <row r="6" spans="1:87">
      <c r="A6" t="s">
        <v>124</v>
      </c>
      <c r="B6">
        <v>1.8810000000000001E-3</v>
      </c>
      <c r="C6">
        <v>1.9270700000000002E-6</v>
      </c>
      <c r="D6">
        <v>8.7749999999999996E-7</v>
      </c>
      <c r="E6">
        <v>1.0495700000000001E-6</v>
      </c>
      <c r="F6">
        <v>51712</v>
      </c>
      <c r="G6">
        <v>18944</v>
      </c>
      <c r="H6">
        <v>16384</v>
      </c>
      <c r="I6">
        <v>16384</v>
      </c>
      <c r="J6">
        <v>808</v>
      </c>
      <c r="K6">
        <f t="shared" si="0"/>
        <v>51712</v>
      </c>
      <c r="L6">
        <v>3.4443999999999998E-7</v>
      </c>
      <c r="M6">
        <v>5.3305999999999998E-7</v>
      </c>
      <c r="N6">
        <v>5.9050999999999996E-7</v>
      </c>
      <c r="O6">
        <v>4.5905999999999998E-7</v>
      </c>
      <c r="P6">
        <v>2.762E-7</v>
      </c>
      <c r="Q6">
        <v>3.6249000000000001E-7</v>
      </c>
      <c r="R6">
        <v>6.8239999999999994E-8</v>
      </c>
      <c r="S6">
        <v>1.7057E-7</v>
      </c>
      <c r="T6" t="s">
        <v>126</v>
      </c>
      <c r="U6">
        <v>1.9656000000000001E-7</v>
      </c>
      <c r="V6">
        <v>9.8490000000000004E-8</v>
      </c>
      <c r="W6">
        <v>4.9202000000000003E-7</v>
      </c>
      <c r="X6">
        <v>1.9656000000000001E-7</v>
      </c>
      <c r="Y6">
        <v>1.6415E-7</v>
      </c>
      <c r="Z6" t="s">
        <v>902</v>
      </c>
      <c r="AA6">
        <v>3.9354000000000002E-7</v>
      </c>
      <c r="AB6">
        <v>0</v>
      </c>
      <c r="AC6">
        <v>0</v>
      </c>
      <c r="AD6" t="s">
        <v>92</v>
      </c>
      <c r="AE6" t="s">
        <v>824</v>
      </c>
      <c r="AF6" t="s">
        <v>825</v>
      </c>
      <c r="AG6">
        <v>0</v>
      </c>
      <c r="AH6">
        <v>0</v>
      </c>
      <c r="AI6" t="s">
        <v>92</v>
      </c>
      <c r="AJ6" t="s">
        <v>826</v>
      </c>
      <c r="AK6" t="s">
        <v>827</v>
      </c>
      <c r="AL6">
        <v>0</v>
      </c>
      <c r="AM6">
        <v>0</v>
      </c>
      <c r="AN6" t="s">
        <v>92</v>
      </c>
      <c r="AO6" t="s">
        <v>828</v>
      </c>
      <c r="AP6" t="s">
        <v>829</v>
      </c>
      <c r="AQ6">
        <v>0</v>
      </c>
      <c r="AR6">
        <v>0</v>
      </c>
      <c r="AS6" t="s">
        <v>92</v>
      </c>
      <c r="AT6" t="s">
        <v>830</v>
      </c>
      <c r="AU6" t="s">
        <v>831</v>
      </c>
      <c r="AV6">
        <v>0</v>
      </c>
      <c r="AW6">
        <v>0</v>
      </c>
      <c r="AX6" t="s">
        <v>92</v>
      </c>
      <c r="AY6" t="s">
        <v>120</v>
      </c>
      <c r="AZ6" t="s">
        <v>134</v>
      </c>
      <c r="BA6">
        <v>0</v>
      </c>
      <c r="BB6">
        <v>0</v>
      </c>
      <c r="BC6" t="s">
        <v>92</v>
      </c>
      <c r="BD6" t="s">
        <v>121</v>
      </c>
      <c r="BE6" t="s">
        <v>135</v>
      </c>
      <c r="BF6">
        <v>0</v>
      </c>
      <c r="BG6">
        <v>0</v>
      </c>
      <c r="BH6" t="s">
        <v>92</v>
      </c>
      <c r="BI6" t="s">
        <v>99</v>
      </c>
      <c r="BJ6" t="s">
        <v>136</v>
      </c>
      <c r="BK6">
        <v>0</v>
      </c>
      <c r="BL6">
        <v>0</v>
      </c>
      <c r="BM6" t="s">
        <v>92</v>
      </c>
      <c r="BN6" t="s">
        <v>123</v>
      </c>
      <c r="BO6" t="s">
        <v>137</v>
      </c>
      <c r="BP6">
        <v>0</v>
      </c>
      <c r="BQ6">
        <v>0</v>
      </c>
      <c r="BR6" t="s">
        <v>92</v>
      </c>
      <c r="BS6" t="s">
        <v>121</v>
      </c>
      <c r="BT6" t="s">
        <v>135</v>
      </c>
      <c r="BU6">
        <v>0</v>
      </c>
      <c r="BV6">
        <v>0</v>
      </c>
      <c r="BW6" t="s">
        <v>92</v>
      </c>
      <c r="BX6" t="s">
        <v>879</v>
      </c>
      <c r="BY6" t="s">
        <v>868</v>
      </c>
      <c r="BZ6">
        <v>0</v>
      </c>
      <c r="CA6">
        <v>0</v>
      </c>
      <c r="CB6" t="s">
        <v>92</v>
      </c>
      <c r="CC6" t="s">
        <v>861</v>
      </c>
      <c r="CD6" t="s">
        <v>867</v>
      </c>
      <c r="CE6">
        <v>0</v>
      </c>
      <c r="CF6">
        <v>0</v>
      </c>
      <c r="CG6" t="s">
        <v>92</v>
      </c>
      <c r="CH6" t="s">
        <v>119</v>
      </c>
      <c r="CI6" t="s">
        <v>99</v>
      </c>
    </row>
    <row r="7" spans="1:87">
      <c r="A7" t="s">
        <v>941</v>
      </c>
      <c r="B7">
        <v>1.9009999999999999E-3</v>
      </c>
      <c r="C7">
        <v>1.94276E-6</v>
      </c>
      <c r="D7">
        <v>8.9337000000000001E-7</v>
      </c>
      <c r="E7">
        <v>1.04939E-6</v>
      </c>
      <c r="F7">
        <v>62464</v>
      </c>
      <c r="G7">
        <v>21504</v>
      </c>
      <c r="H7">
        <v>20480</v>
      </c>
      <c r="I7">
        <v>20480</v>
      </c>
      <c r="J7">
        <v>976</v>
      </c>
      <c r="K7">
        <f t="shared" si="0"/>
        <v>62464</v>
      </c>
      <c r="L7">
        <v>3.7674999999999998E-7</v>
      </c>
      <c r="M7">
        <v>5.1661999999999998E-7</v>
      </c>
      <c r="N7">
        <v>5.9019000000000002E-7</v>
      </c>
      <c r="O7">
        <v>4.5919999999999998E-7</v>
      </c>
      <c r="P7">
        <v>3.2580000000000002E-7</v>
      </c>
      <c r="Q7">
        <v>3.8925999999999998E-7</v>
      </c>
      <c r="R7">
        <v>5.0950000000000003E-8</v>
      </c>
      <c r="S7">
        <v>1.2736E-7</v>
      </c>
      <c r="T7" t="s">
        <v>942</v>
      </c>
      <c r="U7">
        <v>1.9698000000000001E-7</v>
      </c>
      <c r="V7">
        <v>9.8280000000000004E-8</v>
      </c>
      <c r="W7">
        <v>4.9190999999999996E-7</v>
      </c>
      <c r="X7">
        <v>1.9698000000000001E-7</v>
      </c>
      <c r="Y7">
        <v>1.638E-7</v>
      </c>
      <c r="Z7" t="s">
        <v>865</v>
      </c>
      <c r="AA7">
        <v>3.9354000000000002E-7</v>
      </c>
      <c r="AB7">
        <v>0</v>
      </c>
      <c r="AC7">
        <v>0</v>
      </c>
      <c r="AD7" t="s">
        <v>834</v>
      </c>
      <c r="AE7" t="s">
        <v>818</v>
      </c>
      <c r="AF7" t="s">
        <v>825</v>
      </c>
      <c r="AG7">
        <v>0</v>
      </c>
      <c r="AH7">
        <v>0</v>
      </c>
      <c r="AI7" t="s">
        <v>836</v>
      </c>
      <c r="AJ7">
        <v>0</v>
      </c>
      <c r="AK7" t="s">
        <v>827</v>
      </c>
      <c r="AL7">
        <v>0</v>
      </c>
      <c r="AM7">
        <v>0</v>
      </c>
      <c r="AN7" t="s">
        <v>838</v>
      </c>
      <c r="AO7" t="s">
        <v>821</v>
      </c>
      <c r="AP7" t="s">
        <v>829</v>
      </c>
      <c r="AQ7">
        <v>0</v>
      </c>
      <c r="AR7">
        <v>0</v>
      </c>
      <c r="AS7" t="s">
        <v>840</v>
      </c>
      <c r="AT7">
        <v>0</v>
      </c>
      <c r="AU7" t="s">
        <v>831</v>
      </c>
      <c r="AV7">
        <v>0</v>
      </c>
      <c r="AW7">
        <v>0</v>
      </c>
      <c r="AX7" t="s">
        <v>115</v>
      </c>
      <c r="AY7">
        <v>0</v>
      </c>
      <c r="AZ7" t="s">
        <v>134</v>
      </c>
      <c r="BA7">
        <v>0</v>
      </c>
      <c r="BB7">
        <v>0</v>
      </c>
      <c r="BC7" t="s">
        <v>116</v>
      </c>
      <c r="BD7">
        <v>0</v>
      </c>
      <c r="BE7" t="s">
        <v>135</v>
      </c>
      <c r="BF7">
        <v>0</v>
      </c>
      <c r="BG7">
        <v>0</v>
      </c>
      <c r="BH7" t="s">
        <v>118</v>
      </c>
      <c r="BI7" t="s">
        <v>99</v>
      </c>
      <c r="BJ7" t="s">
        <v>136</v>
      </c>
      <c r="BK7">
        <v>0</v>
      </c>
      <c r="BL7">
        <v>0</v>
      </c>
      <c r="BM7" t="s">
        <v>119</v>
      </c>
      <c r="BN7">
        <v>0</v>
      </c>
      <c r="BO7" t="s">
        <v>137</v>
      </c>
      <c r="BP7">
        <v>0</v>
      </c>
      <c r="BQ7">
        <v>0</v>
      </c>
      <c r="BR7" t="s">
        <v>116</v>
      </c>
      <c r="BS7">
        <v>0</v>
      </c>
      <c r="BT7" t="s">
        <v>135</v>
      </c>
      <c r="BU7">
        <v>0</v>
      </c>
      <c r="BV7">
        <v>0</v>
      </c>
      <c r="BW7" t="s">
        <v>863</v>
      </c>
      <c r="BX7">
        <v>0</v>
      </c>
      <c r="BY7" t="s">
        <v>868</v>
      </c>
      <c r="BZ7">
        <v>0</v>
      </c>
      <c r="CA7">
        <v>0</v>
      </c>
      <c r="CB7" t="s">
        <v>866</v>
      </c>
      <c r="CC7">
        <v>0</v>
      </c>
      <c r="CD7" t="s">
        <v>867</v>
      </c>
      <c r="CE7">
        <v>0</v>
      </c>
      <c r="CF7">
        <v>0</v>
      </c>
      <c r="CG7" t="s">
        <v>123</v>
      </c>
      <c r="CH7">
        <v>0</v>
      </c>
      <c r="CI7" t="s">
        <v>99</v>
      </c>
    </row>
    <row r="8" spans="1:87">
      <c r="A8" t="s">
        <v>104</v>
      </c>
      <c r="B8">
        <v>1.8810000000000001E-3</v>
      </c>
      <c r="C8">
        <v>1.797631E-6</v>
      </c>
      <c r="D8">
        <v>9.5492000000000008E-7</v>
      </c>
      <c r="E8">
        <v>8.4271099999999998E-7</v>
      </c>
      <c r="F8">
        <v>66688</v>
      </c>
      <c r="G8">
        <v>17408</v>
      </c>
      <c r="H8">
        <v>24640</v>
      </c>
      <c r="I8">
        <v>24640</v>
      </c>
      <c r="J8">
        <v>1042</v>
      </c>
      <c r="K8">
        <f t="shared" si="0"/>
        <v>66688</v>
      </c>
      <c r="L8">
        <v>3.9844000000000001E-7</v>
      </c>
      <c r="M8">
        <v>5.5647999999999996E-7</v>
      </c>
      <c r="N8">
        <v>4.7397699999999998E-7</v>
      </c>
      <c r="O8">
        <v>3.68734E-7</v>
      </c>
      <c r="P8">
        <v>3.4055000000000002E-7</v>
      </c>
      <c r="Q8">
        <v>4.1176999999999999E-7</v>
      </c>
      <c r="R8">
        <v>5.7889999999999998E-8</v>
      </c>
      <c r="S8">
        <v>1.4471E-7</v>
      </c>
      <c r="T8" t="s">
        <v>106</v>
      </c>
      <c r="U8">
        <v>1.5808E-7</v>
      </c>
      <c r="V8">
        <v>7.896E-8</v>
      </c>
      <c r="W8">
        <v>3.9501700000000002E-7</v>
      </c>
      <c r="X8">
        <v>1.5808E-7</v>
      </c>
      <c r="Y8">
        <v>1.3159999999999999E-7</v>
      </c>
      <c r="Z8" t="s">
        <v>900</v>
      </c>
      <c r="AA8">
        <v>3.1595400000000002E-7</v>
      </c>
      <c r="AB8" t="s">
        <v>833</v>
      </c>
      <c r="AC8">
        <v>0</v>
      </c>
      <c r="AD8" t="s">
        <v>834</v>
      </c>
      <c r="AE8" t="s">
        <v>818</v>
      </c>
      <c r="AF8">
        <v>0</v>
      </c>
      <c r="AG8" t="s">
        <v>835</v>
      </c>
      <c r="AH8">
        <v>0</v>
      </c>
      <c r="AI8" t="s">
        <v>836</v>
      </c>
      <c r="AJ8">
        <v>0</v>
      </c>
      <c r="AK8">
        <v>0</v>
      </c>
      <c r="AL8" t="s">
        <v>943</v>
      </c>
      <c r="AM8">
        <v>0</v>
      </c>
      <c r="AN8" t="s">
        <v>838</v>
      </c>
      <c r="AO8" t="s">
        <v>821</v>
      </c>
      <c r="AP8">
        <v>0</v>
      </c>
      <c r="AQ8" t="s">
        <v>839</v>
      </c>
      <c r="AR8">
        <v>0</v>
      </c>
      <c r="AS8" t="s">
        <v>840</v>
      </c>
      <c r="AT8">
        <v>0</v>
      </c>
      <c r="AU8">
        <v>0</v>
      </c>
      <c r="AV8" t="s">
        <v>101</v>
      </c>
      <c r="AW8">
        <v>0</v>
      </c>
      <c r="AX8" t="s">
        <v>115</v>
      </c>
      <c r="AY8">
        <v>0</v>
      </c>
      <c r="AZ8">
        <v>0</v>
      </c>
      <c r="BA8" t="s">
        <v>102</v>
      </c>
      <c r="BB8">
        <v>0</v>
      </c>
      <c r="BC8" t="s">
        <v>116</v>
      </c>
      <c r="BD8">
        <v>0</v>
      </c>
      <c r="BE8">
        <v>0</v>
      </c>
      <c r="BF8" t="s">
        <v>117</v>
      </c>
      <c r="BG8">
        <v>0</v>
      </c>
      <c r="BH8" t="s">
        <v>118</v>
      </c>
      <c r="BI8" t="s">
        <v>99</v>
      </c>
      <c r="BJ8">
        <v>0</v>
      </c>
      <c r="BK8" t="s">
        <v>103</v>
      </c>
      <c r="BL8">
        <v>0</v>
      </c>
      <c r="BM8" t="s">
        <v>119</v>
      </c>
      <c r="BN8">
        <v>0</v>
      </c>
      <c r="BO8">
        <v>0</v>
      </c>
      <c r="BP8" t="s">
        <v>102</v>
      </c>
      <c r="BQ8">
        <v>0</v>
      </c>
      <c r="BR8" t="s">
        <v>116</v>
      </c>
      <c r="BS8">
        <v>0</v>
      </c>
      <c r="BT8">
        <v>0</v>
      </c>
      <c r="BU8" t="s">
        <v>862</v>
      </c>
      <c r="BV8">
        <v>0</v>
      </c>
      <c r="BW8" t="s">
        <v>863</v>
      </c>
      <c r="BX8">
        <v>0</v>
      </c>
      <c r="BY8">
        <v>0</v>
      </c>
      <c r="BZ8" t="s">
        <v>860</v>
      </c>
      <c r="CA8">
        <v>0</v>
      </c>
      <c r="CB8" t="s">
        <v>866</v>
      </c>
      <c r="CC8">
        <v>0</v>
      </c>
      <c r="CD8">
        <v>0</v>
      </c>
      <c r="CE8" t="s">
        <v>100</v>
      </c>
      <c r="CF8">
        <v>0</v>
      </c>
      <c r="CG8" t="s">
        <v>123</v>
      </c>
      <c r="CH8">
        <v>0</v>
      </c>
      <c r="CI8" t="s">
        <v>99</v>
      </c>
    </row>
    <row r="9" spans="1:87">
      <c r="A9" t="s">
        <v>944</v>
      </c>
      <c r="B9">
        <v>1.933E-3</v>
      </c>
      <c r="C9">
        <v>2.5206309999999999E-6</v>
      </c>
      <c r="D9">
        <v>1.1530199999999999E-6</v>
      </c>
      <c r="E9">
        <v>1.3676109999999999E-6</v>
      </c>
      <c r="F9">
        <v>120768</v>
      </c>
      <c r="G9">
        <v>34560</v>
      </c>
      <c r="H9">
        <v>43104</v>
      </c>
      <c r="I9">
        <v>43104</v>
      </c>
      <c r="J9">
        <v>1258</v>
      </c>
      <c r="K9">
        <f t="shared" si="0"/>
        <v>120768</v>
      </c>
      <c r="L9">
        <v>4.4634000000000001E-7</v>
      </c>
      <c r="M9">
        <v>7.0668000000000003E-7</v>
      </c>
      <c r="N9">
        <v>7.6946700000000004E-7</v>
      </c>
      <c r="O9">
        <v>5.9814399999999999E-7</v>
      </c>
      <c r="P9">
        <v>3.5204999999999998E-7</v>
      </c>
      <c r="Q9">
        <v>4.7099000000000001E-7</v>
      </c>
      <c r="R9">
        <v>9.4290000000000006E-8</v>
      </c>
      <c r="S9">
        <v>2.3568999999999999E-7</v>
      </c>
      <c r="T9" t="s">
        <v>140</v>
      </c>
      <c r="U9">
        <v>2.5604000000000001E-7</v>
      </c>
      <c r="V9">
        <v>1.2835999999999999E-7</v>
      </c>
      <c r="W9">
        <v>6.4110699999999997E-7</v>
      </c>
      <c r="X9">
        <v>2.5604000000000001E-7</v>
      </c>
      <c r="Y9">
        <v>2.1393000000000001E-7</v>
      </c>
      <c r="Z9" t="s">
        <v>904</v>
      </c>
      <c r="AA9">
        <v>5.1271400000000005E-7</v>
      </c>
      <c r="AB9" t="s">
        <v>833</v>
      </c>
      <c r="AC9">
        <v>0</v>
      </c>
      <c r="AD9" t="s">
        <v>92</v>
      </c>
      <c r="AE9" t="s">
        <v>824</v>
      </c>
      <c r="AF9" t="s">
        <v>825</v>
      </c>
      <c r="AG9" t="s">
        <v>835</v>
      </c>
      <c r="AH9">
        <v>0</v>
      </c>
      <c r="AI9" t="s">
        <v>92</v>
      </c>
      <c r="AJ9" t="s">
        <v>826</v>
      </c>
      <c r="AK9" t="s">
        <v>827</v>
      </c>
      <c r="AL9" t="s">
        <v>943</v>
      </c>
      <c r="AM9">
        <v>0</v>
      </c>
      <c r="AN9" t="s">
        <v>92</v>
      </c>
      <c r="AO9" t="s">
        <v>828</v>
      </c>
      <c r="AP9" t="s">
        <v>829</v>
      </c>
      <c r="AQ9" t="s">
        <v>839</v>
      </c>
      <c r="AR9">
        <v>0</v>
      </c>
      <c r="AS9" t="s">
        <v>92</v>
      </c>
      <c r="AT9" t="s">
        <v>830</v>
      </c>
      <c r="AU9" t="s">
        <v>831</v>
      </c>
      <c r="AV9" t="s">
        <v>101</v>
      </c>
      <c r="AW9">
        <v>0</v>
      </c>
      <c r="AX9" t="s">
        <v>92</v>
      </c>
      <c r="AY9" t="s">
        <v>120</v>
      </c>
      <c r="AZ9" t="s">
        <v>134</v>
      </c>
      <c r="BA9" t="s">
        <v>102</v>
      </c>
      <c r="BB9">
        <v>0</v>
      </c>
      <c r="BC9" t="s">
        <v>92</v>
      </c>
      <c r="BD9" t="s">
        <v>121</v>
      </c>
      <c r="BE9" t="s">
        <v>135</v>
      </c>
      <c r="BF9" t="s">
        <v>117</v>
      </c>
      <c r="BG9">
        <v>0</v>
      </c>
      <c r="BH9" t="s">
        <v>92</v>
      </c>
      <c r="BI9" t="s">
        <v>99</v>
      </c>
      <c r="BJ9" t="s">
        <v>136</v>
      </c>
      <c r="BK9" t="s">
        <v>103</v>
      </c>
      <c r="BL9">
        <v>0</v>
      </c>
      <c r="BM9" t="s">
        <v>92</v>
      </c>
      <c r="BN9" t="s">
        <v>123</v>
      </c>
      <c r="BO9" t="s">
        <v>137</v>
      </c>
      <c r="BP9" t="s">
        <v>102</v>
      </c>
      <c r="BQ9">
        <v>0</v>
      </c>
      <c r="BR9" t="s">
        <v>92</v>
      </c>
      <c r="BS9" t="s">
        <v>121</v>
      </c>
      <c r="BT9" t="s">
        <v>135</v>
      </c>
      <c r="BU9" t="s">
        <v>862</v>
      </c>
      <c r="BV9">
        <v>0</v>
      </c>
      <c r="BW9" t="s">
        <v>92</v>
      </c>
      <c r="BX9" t="s">
        <v>879</v>
      </c>
      <c r="BY9" t="s">
        <v>868</v>
      </c>
      <c r="BZ9" t="s">
        <v>860</v>
      </c>
      <c r="CA9">
        <v>0</v>
      </c>
      <c r="CB9" t="s">
        <v>92</v>
      </c>
      <c r="CC9" t="s">
        <v>861</v>
      </c>
      <c r="CD9" t="s">
        <v>867</v>
      </c>
      <c r="CE9" t="s">
        <v>100</v>
      </c>
      <c r="CF9">
        <v>0</v>
      </c>
      <c r="CG9" t="s">
        <v>92</v>
      </c>
      <c r="CH9" t="s">
        <v>119</v>
      </c>
      <c r="CI9" t="s">
        <v>99</v>
      </c>
    </row>
    <row r="10" spans="1:87">
      <c r="A10" t="s">
        <v>945</v>
      </c>
      <c r="B10">
        <v>1.951E-3</v>
      </c>
      <c r="C10">
        <v>2.5363210000000001E-6</v>
      </c>
      <c r="D10">
        <v>1.1688900000000001E-6</v>
      </c>
      <c r="E10">
        <v>1.367431E-6</v>
      </c>
      <c r="F10">
        <v>136896</v>
      </c>
      <c r="G10">
        <v>38400</v>
      </c>
      <c r="H10">
        <v>49248</v>
      </c>
      <c r="I10">
        <v>49248</v>
      </c>
      <c r="J10">
        <v>1426</v>
      </c>
      <c r="K10">
        <f t="shared" si="0"/>
        <v>136896</v>
      </c>
      <c r="L10">
        <v>4.7864999999999996E-7</v>
      </c>
      <c r="M10">
        <v>6.9024000000000002E-7</v>
      </c>
      <c r="N10">
        <v>7.69147E-7</v>
      </c>
      <c r="O10">
        <v>5.9828400000000004E-7</v>
      </c>
      <c r="P10">
        <v>4.0165E-7</v>
      </c>
      <c r="Q10">
        <v>4.9775999999999998E-7</v>
      </c>
      <c r="R10">
        <v>7.7000000000000001E-8</v>
      </c>
      <c r="S10">
        <v>1.9247999999999999E-7</v>
      </c>
      <c r="T10" t="s">
        <v>946</v>
      </c>
      <c r="U10">
        <v>2.5646000000000001E-7</v>
      </c>
      <c r="V10">
        <v>1.2814999999999999E-7</v>
      </c>
      <c r="W10">
        <v>6.4099700000000001E-7</v>
      </c>
      <c r="X10">
        <v>2.5646000000000001E-7</v>
      </c>
      <c r="Y10">
        <v>2.1358000000000001E-7</v>
      </c>
      <c r="Z10" t="s">
        <v>870</v>
      </c>
      <c r="AA10">
        <v>5.1271400000000005E-7</v>
      </c>
      <c r="AB10" t="s">
        <v>833</v>
      </c>
      <c r="AC10">
        <v>0</v>
      </c>
      <c r="AD10" t="s">
        <v>834</v>
      </c>
      <c r="AE10" t="s">
        <v>818</v>
      </c>
      <c r="AF10" t="s">
        <v>825</v>
      </c>
      <c r="AG10" t="s">
        <v>835</v>
      </c>
      <c r="AH10">
        <v>0</v>
      </c>
      <c r="AI10" t="s">
        <v>836</v>
      </c>
      <c r="AJ10">
        <v>0</v>
      </c>
      <c r="AK10" t="s">
        <v>827</v>
      </c>
      <c r="AL10" t="s">
        <v>943</v>
      </c>
      <c r="AM10">
        <v>0</v>
      </c>
      <c r="AN10" t="s">
        <v>838</v>
      </c>
      <c r="AO10" t="s">
        <v>821</v>
      </c>
      <c r="AP10" t="s">
        <v>829</v>
      </c>
      <c r="AQ10" t="s">
        <v>839</v>
      </c>
      <c r="AR10">
        <v>0</v>
      </c>
      <c r="AS10" t="s">
        <v>840</v>
      </c>
      <c r="AT10">
        <v>0</v>
      </c>
      <c r="AU10" t="s">
        <v>831</v>
      </c>
      <c r="AV10" t="s">
        <v>101</v>
      </c>
      <c r="AW10">
        <v>0</v>
      </c>
      <c r="AX10" t="s">
        <v>115</v>
      </c>
      <c r="AY10">
        <v>0</v>
      </c>
      <c r="AZ10" t="s">
        <v>134</v>
      </c>
      <c r="BA10" t="s">
        <v>102</v>
      </c>
      <c r="BB10">
        <v>0</v>
      </c>
      <c r="BC10" t="s">
        <v>116</v>
      </c>
      <c r="BD10">
        <v>0</v>
      </c>
      <c r="BE10" t="s">
        <v>135</v>
      </c>
      <c r="BF10" t="s">
        <v>117</v>
      </c>
      <c r="BG10">
        <v>0</v>
      </c>
      <c r="BH10" t="s">
        <v>118</v>
      </c>
      <c r="BI10" t="s">
        <v>99</v>
      </c>
      <c r="BJ10" t="s">
        <v>136</v>
      </c>
      <c r="BK10" t="s">
        <v>103</v>
      </c>
      <c r="BL10">
        <v>0</v>
      </c>
      <c r="BM10" t="s">
        <v>119</v>
      </c>
      <c r="BN10">
        <v>0</v>
      </c>
      <c r="BO10" t="s">
        <v>137</v>
      </c>
      <c r="BP10" t="s">
        <v>102</v>
      </c>
      <c r="BQ10">
        <v>0</v>
      </c>
      <c r="BR10" t="s">
        <v>116</v>
      </c>
      <c r="BS10">
        <v>0</v>
      </c>
      <c r="BT10" t="s">
        <v>135</v>
      </c>
      <c r="BU10" t="s">
        <v>862</v>
      </c>
      <c r="BV10">
        <v>0</v>
      </c>
      <c r="BW10" t="s">
        <v>863</v>
      </c>
      <c r="BX10">
        <v>0</v>
      </c>
      <c r="BY10" t="s">
        <v>868</v>
      </c>
      <c r="BZ10" t="s">
        <v>860</v>
      </c>
      <c r="CA10">
        <v>0</v>
      </c>
      <c r="CB10" t="s">
        <v>866</v>
      </c>
      <c r="CC10">
        <v>0</v>
      </c>
      <c r="CD10" t="s">
        <v>867</v>
      </c>
      <c r="CE10" t="s">
        <v>100</v>
      </c>
      <c r="CF10">
        <v>0</v>
      </c>
      <c r="CG10" t="s">
        <v>123</v>
      </c>
      <c r="CH10">
        <v>0</v>
      </c>
      <c r="CI10" t="s">
        <v>99</v>
      </c>
    </row>
    <row r="11" spans="1:87">
      <c r="A11" t="s">
        <v>142</v>
      </c>
      <c r="B11">
        <v>1.9729999999999999E-3</v>
      </c>
      <c r="C11">
        <v>3.2722120000000001E-6</v>
      </c>
      <c r="D11">
        <v>1.5868E-6</v>
      </c>
      <c r="E11">
        <v>1.6854119999999999E-6</v>
      </c>
      <c r="F11">
        <v>226560</v>
      </c>
      <c r="G11">
        <v>62464</v>
      </c>
      <c r="H11">
        <v>82048</v>
      </c>
      <c r="I11">
        <v>82048</v>
      </c>
      <c r="J11">
        <v>1770</v>
      </c>
      <c r="K11">
        <f t="shared" si="0"/>
        <v>226560</v>
      </c>
      <c r="L11">
        <v>6.1482000000000005E-7</v>
      </c>
      <c r="M11">
        <v>9.7198000000000005E-7</v>
      </c>
      <c r="N11">
        <v>9.4817100000000003E-7</v>
      </c>
      <c r="O11">
        <v>7.3724099999999998E-7</v>
      </c>
      <c r="P11">
        <v>4.8044999999999999E-7</v>
      </c>
      <c r="Q11">
        <v>6.3608999999999997E-7</v>
      </c>
      <c r="R11">
        <v>1.3437E-7</v>
      </c>
      <c r="S11">
        <v>3.3589000000000003E-7</v>
      </c>
      <c r="T11" t="s">
        <v>144</v>
      </c>
      <c r="U11">
        <v>3.1577999999999999E-7</v>
      </c>
      <c r="V11">
        <v>1.5809999999999999E-7</v>
      </c>
      <c r="W11">
        <v>7.9007100000000001E-7</v>
      </c>
      <c r="X11">
        <v>3.1577999999999999E-7</v>
      </c>
      <c r="Y11">
        <v>2.635E-7</v>
      </c>
      <c r="Z11" t="s">
        <v>906</v>
      </c>
      <c r="AA11">
        <v>6.3198100000000005E-7</v>
      </c>
      <c r="AB11" t="s">
        <v>833</v>
      </c>
      <c r="AC11" t="s">
        <v>817</v>
      </c>
      <c r="AD11" t="s">
        <v>92</v>
      </c>
      <c r="AE11" t="s">
        <v>824</v>
      </c>
      <c r="AF11" t="s">
        <v>825</v>
      </c>
      <c r="AG11" t="s">
        <v>835</v>
      </c>
      <c r="AH11" t="s">
        <v>819</v>
      </c>
      <c r="AI11" t="s">
        <v>92</v>
      </c>
      <c r="AJ11" t="s">
        <v>826</v>
      </c>
      <c r="AK11" t="s">
        <v>827</v>
      </c>
      <c r="AL11" t="s">
        <v>943</v>
      </c>
      <c r="AM11" t="s">
        <v>820</v>
      </c>
      <c r="AN11" t="s">
        <v>92</v>
      </c>
      <c r="AO11" t="s">
        <v>828</v>
      </c>
      <c r="AP11" t="s">
        <v>829</v>
      </c>
      <c r="AQ11" t="s">
        <v>839</v>
      </c>
      <c r="AR11" t="s">
        <v>822</v>
      </c>
      <c r="AS11" t="s">
        <v>92</v>
      </c>
      <c r="AT11" t="s">
        <v>830</v>
      </c>
      <c r="AU11" t="s">
        <v>831</v>
      </c>
      <c r="AV11" t="s">
        <v>101</v>
      </c>
      <c r="AW11" t="s">
        <v>96</v>
      </c>
      <c r="AX11" t="s">
        <v>92</v>
      </c>
      <c r="AY11" t="s">
        <v>120</v>
      </c>
      <c r="AZ11" t="s">
        <v>134</v>
      </c>
      <c r="BA11" t="s">
        <v>102</v>
      </c>
      <c r="BB11" t="s">
        <v>97</v>
      </c>
      <c r="BC11" t="s">
        <v>92</v>
      </c>
      <c r="BD11" t="s">
        <v>121</v>
      </c>
      <c r="BE11" t="s">
        <v>135</v>
      </c>
      <c r="BF11" t="s">
        <v>117</v>
      </c>
      <c r="BG11" t="s">
        <v>98</v>
      </c>
      <c r="BH11" t="s">
        <v>92</v>
      </c>
      <c r="BI11" t="s">
        <v>99</v>
      </c>
      <c r="BJ11" t="s">
        <v>136</v>
      </c>
      <c r="BK11" t="s">
        <v>103</v>
      </c>
      <c r="BL11" t="s">
        <v>100</v>
      </c>
      <c r="BM11" t="s">
        <v>92</v>
      </c>
      <c r="BN11" t="s">
        <v>123</v>
      </c>
      <c r="BO11" t="s">
        <v>137</v>
      </c>
      <c r="BP11" t="s">
        <v>102</v>
      </c>
      <c r="BQ11" t="s">
        <v>97</v>
      </c>
      <c r="BR11" t="s">
        <v>92</v>
      </c>
      <c r="BS11" t="s">
        <v>121</v>
      </c>
      <c r="BT11" t="s">
        <v>135</v>
      </c>
      <c r="BU11" t="s">
        <v>862</v>
      </c>
      <c r="BV11" t="s">
        <v>857</v>
      </c>
      <c r="BW11" t="s">
        <v>92</v>
      </c>
      <c r="BX11" t="s">
        <v>879</v>
      </c>
      <c r="BY11" t="s">
        <v>868</v>
      </c>
      <c r="BZ11" t="s">
        <v>860</v>
      </c>
      <c r="CA11" t="s">
        <v>856</v>
      </c>
      <c r="CB11" t="s">
        <v>92</v>
      </c>
      <c r="CC11" t="s">
        <v>861</v>
      </c>
      <c r="CD11" t="s">
        <v>867</v>
      </c>
      <c r="CE11" t="s">
        <v>100</v>
      </c>
      <c r="CF11" t="s">
        <v>103</v>
      </c>
      <c r="CG11" t="s">
        <v>92</v>
      </c>
      <c r="CH11" t="s">
        <v>119</v>
      </c>
      <c r="CI11" t="s">
        <v>99</v>
      </c>
    </row>
    <row r="12" spans="1:87">
      <c r="A12" t="s">
        <v>947</v>
      </c>
      <c r="B12">
        <v>1.9819999999999998E-3</v>
      </c>
      <c r="C12">
        <v>3.2879019999999999E-6</v>
      </c>
      <c r="D12">
        <v>1.6026699999999999E-6</v>
      </c>
      <c r="E12">
        <v>1.685232E-6</v>
      </c>
      <c r="F12">
        <v>248064</v>
      </c>
      <c r="G12">
        <v>67584</v>
      </c>
      <c r="H12">
        <v>90240</v>
      </c>
      <c r="I12">
        <v>90240</v>
      </c>
      <c r="J12">
        <v>1938</v>
      </c>
      <c r="K12">
        <f t="shared" si="0"/>
        <v>248064</v>
      </c>
      <c r="L12">
        <v>6.4713E-7</v>
      </c>
      <c r="M12">
        <v>9.5554000000000004E-7</v>
      </c>
      <c r="N12">
        <v>9.4785099999999998E-7</v>
      </c>
      <c r="O12">
        <v>7.3738100000000003E-7</v>
      </c>
      <c r="P12">
        <v>5.3005000000000001E-7</v>
      </c>
      <c r="Q12">
        <v>6.6285999999999999E-7</v>
      </c>
      <c r="R12">
        <v>1.1708E-7</v>
      </c>
      <c r="S12">
        <v>2.9268E-7</v>
      </c>
      <c r="T12" t="s">
        <v>948</v>
      </c>
      <c r="U12">
        <v>3.1619999999999999E-7</v>
      </c>
      <c r="V12">
        <v>1.5788999999999999E-7</v>
      </c>
      <c r="W12">
        <v>7.8996100000000004E-7</v>
      </c>
      <c r="X12">
        <v>3.1619999999999999E-7</v>
      </c>
      <c r="Y12">
        <v>2.6315000000000002E-7</v>
      </c>
      <c r="Z12" t="s">
        <v>872</v>
      </c>
      <c r="AA12">
        <v>6.3198100000000005E-7</v>
      </c>
      <c r="AB12" t="s">
        <v>833</v>
      </c>
      <c r="AC12" t="s">
        <v>817</v>
      </c>
      <c r="AD12" t="s">
        <v>834</v>
      </c>
      <c r="AE12" t="s">
        <v>818</v>
      </c>
      <c r="AF12" t="s">
        <v>825</v>
      </c>
      <c r="AG12" t="s">
        <v>835</v>
      </c>
      <c r="AH12" t="s">
        <v>819</v>
      </c>
      <c r="AI12" t="s">
        <v>836</v>
      </c>
      <c r="AJ12">
        <v>0</v>
      </c>
      <c r="AK12" t="s">
        <v>827</v>
      </c>
      <c r="AL12" t="s">
        <v>943</v>
      </c>
      <c r="AM12" t="s">
        <v>820</v>
      </c>
      <c r="AN12" t="s">
        <v>838</v>
      </c>
      <c r="AO12" t="s">
        <v>821</v>
      </c>
      <c r="AP12" t="s">
        <v>829</v>
      </c>
      <c r="AQ12" t="s">
        <v>839</v>
      </c>
      <c r="AR12" t="s">
        <v>822</v>
      </c>
      <c r="AS12" t="s">
        <v>840</v>
      </c>
      <c r="AT12">
        <v>0</v>
      </c>
      <c r="AU12" t="s">
        <v>831</v>
      </c>
      <c r="AV12" t="s">
        <v>101</v>
      </c>
      <c r="AW12" t="s">
        <v>96</v>
      </c>
      <c r="AX12" t="s">
        <v>115</v>
      </c>
      <c r="AY12">
        <v>0</v>
      </c>
      <c r="AZ12" t="s">
        <v>134</v>
      </c>
      <c r="BA12" t="s">
        <v>102</v>
      </c>
      <c r="BB12" t="s">
        <v>97</v>
      </c>
      <c r="BC12" t="s">
        <v>116</v>
      </c>
      <c r="BD12">
        <v>0</v>
      </c>
      <c r="BE12" t="s">
        <v>135</v>
      </c>
      <c r="BF12" t="s">
        <v>117</v>
      </c>
      <c r="BG12" t="s">
        <v>98</v>
      </c>
      <c r="BH12" t="s">
        <v>118</v>
      </c>
      <c r="BI12" t="s">
        <v>99</v>
      </c>
      <c r="BJ12" t="s">
        <v>136</v>
      </c>
      <c r="BK12" t="s">
        <v>103</v>
      </c>
      <c r="BL12" t="s">
        <v>100</v>
      </c>
      <c r="BM12" t="s">
        <v>119</v>
      </c>
      <c r="BN12">
        <v>0</v>
      </c>
      <c r="BO12" t="s">
        <v>137</v>
      </c>
      <c r="BP12" t="s">
        <v>102</v>
      </c>
      <c r="BQ12" t="s">
        <v>97</v>
      </c>
      <c r="BR12" t="s">
        <v>116</v>
      </c>
      <c r="BS12">
        <v>0</v>
      </c>
      <c r="BT12" t="s">
        <v>135</v>
      </c>
      <c r="BU12" t="s">
        <v>862</v>
      </c>
      <c r="BV12" t="s">
        <v>857</v>
      </c>
      <c r="BW12" t="s">
        <v>863</v>
      </c>
      <c r="BX12">
        <v>0</v>
      </c>
      <c r="BY12" t="s">
        <v>868</v>
      </c>
      <c r="BZ12" t="s">
        <v>860</v>
      </c>
      <c r="CA12" t="s">
        <v>856</v>
      </c>
      <c r="CB12" t="s">
        <v>866</v>
      </c>
      <c r="CC12">
        <v>0</v>
      </c>
      <c r="CD12" t="s">
        <v>867</v>
      </c>
      <c r="CE12" t="s">
        <v>100</v>
      </c>
      <c r="CF12" t="s">
        <v>103</v>
      </c>
      <c r="CG12" t="s">
        <v>123</v>
      </c>
      <c r="CH12">
        <v>0</v>
      </c>
      <c r="CI12" t="s">
        <v>99</v>
      </c>
    </row>
    <row r="13" spans="1:87">
      <c r="A13" t="s">
        <v>146</v>
      </c>
      <c r="B13">
        <v>2.0119999999999999E-3</v>
      </c>
      <c r="C13">
        <v>4.2612120000000003E-6</v>
      </c>
      <c r="D13">
        <v>2.0511300000000001E-6</v>
      </c>
      <c r="E13">
        <v>2.2100820000000002E-6</v>
      </c>
      <c r="F13">
        <v>377920</v>
      </c>
      <c r="G13">
        <v>111360</v>
      </c>
      <c r="H13">
        <v>133280</v>
      </c>
      <c r="I13">
        <v>133280</v>
      </c>
      <c r="J13">
        <v>2362</v>
      </c>
      <c r="K13">
        <f t="shared" si="0"/>
        <v>377920</v>
      </c>
      <c r="L13">
        <v>7.8846000000000001E-7</v>
      </c>
      <c r="M13">
        <v>1.26267E-6</v>
      </c>
      <c r="N13">
        <v>1.243191E-6</v>
      </c>
      <c r="O13">
        <v>9.6689099999999997E-7</v>
      </c>
      <c r="P13">
        <v>6.2224999999999995E-7</v>
      </c>
      <c r="Q13">
        <v>8.4718999999999995E-7</v>
      </c>
      <c r="R13">
        <v>1.6621E-7</v>
      </c>
      <c r="S13">
        <v>4.1548000000000001E-7</v>
      </c>
      <c r="T13" t="s">
        <v>148</v>
      </c>
      <c r="U13">
        <v>4.1437999999999998E-7</v>
      </c>
      <c r="V13">
        <v>2.0718999999999999E-7</v>
      </c>
      <c r="W13">
        <v>1.0360009999999999E-6</v>
      </c>
      <c r="X13">
        <v>4.1437999999999998E-7</v>
      </c>
      <c r="Y13">
        <v>3.4532000000000002E-7</v>
      </c>
      <c r="Z13" t="s">
        <v>874</v>
      </c>
      <c r="AA13">
        <v>8.2876099999999999E-7</v>
      </c>
      <c r="AB13" t="s">
        <v>833</v>
      </c>
      <c r="AC13" t="s">
        <v>817</v>
      </c>
      <c r="AD13" t="s">
        <v>834</v>
      </c>
      <c r="AE13" t="s">
        <v>824</v>
      </c>
      <c r="AF13" t="s">
        <v>825</v>
      </c>
      <c r="AG13" t="s">
        <v>835</v>
      </c>
      <c r="AH13" t="s">
        <v>819</v>
      </c>
      <c r="AI13" t="s">
        <v>836</v>
      </c>
      <c r="AJ13" t="s">
        <v>826</v>
      </c>
      <c r="AK13" t="s">
        <v>827</v>
      </c>
      <c r="AL13" t="s">
        <v>943</v>
      </c>
      <c r="AM13" t="s">
        <v>820</v>
      </c>
      <c r="AN13" t="s">
        <v>838</v>
      </c>
      <c r="AO13" t="s">
        <v>828</v>
      </c>
      <c r="AP13" t="s">
        <v>829</v>
      </c>
      <c r="AQ13" t="s">
        <v>839</v>
      </c>
      <c r="AR13" t="s">
        <v>822</v>
      </c>
      <c r="AS13" t="s">
        <v>840</v>
      </c>
      <c r="AT13" t="s">
        <v>830</v>
      </c>
      <c r="AU13" t="s">
        <v>831</v>
      </c>
      <c r="AV13" t="s">
        <v>101</v>
      </c>
      <c r="AW13" t="s">
        <v>96</v>
      </c>
      <c r="AX13" t="s">
        <v>115</v>
      </c>
      <c r="AY13" t="s">
        <v>120</v>
      </c>
      <c r="AZ13" t="s">
        <v>134</v>
      </c>
      <c r="BA13" t="s">
        <v>102</v>
      </c>
      <c r="BB13" t="s">
        <v>97</v>
      </c>
      <c r="BC13" t="s">
        <v>116</v>
      </c>
      <c r="BD13" t="s">
        <v>121</v>
      </c>
      <c r="BE13" t="s">
        <v>135</v>
      </c>
      <c r="BF13" t="s">
        <v>117</v>
      </c>
      <c r="BG13" t="s">
        <v>98</v>
      </c>
      <c r="BH13" t="s">
        <v>118</v>
      </c>
      <c r="BI13" t="s">
        <v>99</v>
      </c>
      <c r="BJ13" t="s">
        <v>136</v>
      </c>
      <c r="BK13" t="s">
        <v>103</v>
      </c>
      <c r="BL13" t="s">
        <v>100</v>
      </c>
      <c r="BM13" t="s">
        <v>119</v>
      </c>
      <c r="BN13" t="s">
        <v>123</v>
      </c>
      <c r="BO13" t="s">
        <v>137</v>
      </c>
      <c r="BP13" t="s">
        <v>102</v>
      </c>
      <c r="BQ13" t="s">
        <v>97</v>
      </c>
      <c r="BR13" t="s">
        <v>116</v>
      </c>
      <c r="BS13" t="s">
        <v>121</v>
      </c>
      <c r="BT13" t="s">
        <v>135</v>
      </c>
      <c r="BU13" t="s">
        <v>862</v>
      </c>
      <c r="BV13" t="s">
        <v>857</v>
      </c>
      <c r="BW13" t="s">
        <v>863</v>
      </c>
      <c r="BX13" t="s">
        <v>879</v>
      </c>
      <c r="BY13" t="s">
        <v>868</v>
      </c>
      <c r="BZ13" t="s">
        <v>860</v>
      </c>
      <c r="CA13" t="s">
        <v>856</v>
      </c>
      <c r="CB13" t="s">
        <v>866</v>
      </c>
      <c r="CC13" t="s">
        <v>861</v>
      </c>
      <c r="CD13" t="s">
        <v>867</v>
      </c>
      <c r="CE13" t="s">
        <v>100</v>
      </c>
      <c r="CF13" t="s">
        <v>103</v>
      </c>
      <c r="CG13" t="s">
        <v>123</v>
      </c>
      <c r="CH13" t="s">
        <v>119</v>
      </c>
      <c r="CI13" t="s">
        <v>99</v>
      </c>
    </row>
    <row r="14" spans="1:87">
      <c r="B14" s="2"/>
      <c r="T14" s="2"/>
      <c r="U14" s="2"/>
      <c r="V14" s="2"/>
      <c r="W14" s="2"/>
      <c r="X14" s="2"/>
      <c r="Y14" s="2"/>
      <c r="Z14" s="2"/>
    </row>
    <row r="15" spans="1:87">
      <c r="B15" s="2"/>
      <c r="T15" s="2"/>
      <c r="U15" s="2"/>
      <c r="V15" s="2"/>
      <c r="W15" s="2"/>
      <c r="X15" s="2"/>
      <c r="Y15" s="2"/>
      <c r="Z15" s="2"/>
    </row>
    <row r="16" spans="1:87">
      <c r="B16" s="2"/>
      <c r="T16" s="2"/>
      <c r="U16" s="2"/>
      <c r="V16" s="2"/>
      <c r="W16" s="2"/>
      <c r="X16" s="2"/>
      <c r="Y16" s="2"/>
      <c r="Z16" s="2"/>
    </row>
    <row r="17" spans="2:26">
      <c r="B17" s="2"/>
      <c r="T17" s="2"/>
      <c r="U17" s="2"/>
      <c r="V17" s="2"/>
      <c r="W17" s="2"/>
      <c r="X17" s="2"/>
      <c r="Y17" s="2"/>
      <c r="Z17" s="2"/>
    </row>
    <row r="18" spans="2:26">
      <c r="B18" s="2"/>
      <c r="T18" s="2"/>
      <c r="U18" s="2"/>
      <c r="V18" s="2"/>
      <c r="W18" s="2"/>
      <c r="X18" s="2"/>
      <c r="Y18" s="2"/>
      <c r="Z18" s="2"/>
    </row>
    <row r="19" spans="2:26">
      <c r="B19" s="2"/>
      <c r="T19" s="2"/>
      <c r="U19" s="2"/>
      <c r="V19" s="2"/>
      <c r="W19" s="2"/>
      <c r="X19" s="2"/>
      <c r="Y19" s="2"/>
      <c r="Z19" s="2"/>
    </row>
    <row r="20" spans="2:26">
      <c r="B20" s="2"/>
      <c r="T20" s="2"/>
      <c r="U20" s="2"/>
      <c r="V20" s="2"/>
      <c r="W20" s="2"/>
      <c r="X20" s="2"/>
      <c r="Y20" s="2"/>
      <c r="Z20" s="2"/>
    </row>
    <row r="21" spans="2:26">
      <c r="B21" s="2"/>
      <c r="T21" s="2"/>
      <c r="U21" s="2"/>
      <c r="V21" s="2"/>
      <c r="W21" s="2"/>
      <c r="X21" s="2"/>
      <c r="Y21" s="2"/>
      <c r="Z21" s="2"/>
    </row>
    <row r="22" spans="2:26">
      <c r="B22" s="2"/>
      <c r="T22" s="2"/>
      <c r="U22" s="2"/>
      <c r="V22" s="2"/>
      <c r="W22" s="2"/>
      <c r="X22" s="2"/>
      <c r="Y22" s="2"/>
      <c r="Z22" s="2"/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4"/>
  <sheetViews>
    <sheetView workbookViewId="0"/>
  </sheetViews>
  <sheetFormatPr baseColWidth="10" defaultRowHeight="14.25"/>
  <cols>
    <col min="1" max="1" width="40.37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949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950</v>
      </c>
      <c r="B4" s="5">
        <v>1.547E-3</v>
      </c>
      <c r="C4">
        <v>2.43391E-6</v>
      </c>
      <c r="D4" s="6">
        <v>1.7382200000000001E-6</v>
      </c>
      <c r="E4" s="4">
        <v>6.9569E-7</v>
      </c>
      <c r="F4">
        <v>192</v>
      </c>
      <c r="G4">
        <v>128</v>
      </c>
      <c r="H4">
        <v>32</v>
      </c>
      <c r="I4">
        <v>32</v>
      </c>
      <c r="J4">
        <v>388</v>
      </c>
      <c r="K4">
        <f>J4*F4</f>
        <v>74496</v>
      </c>
      <c r="L4">
        <v>7.0297E-7</v>
      </c>
      <c r="M4">
        <v>1.03525E-6</v>
      </c>
      <c r="N4">
        <v>3.0459E-7</v>
      </c>
      <c r="O4">
        <v>3.911E-7</v>
      </c>
      <c r="P4">
        <v>5.7830000000000004E-7</v>
      </c>
      <c r="Q4">
        <v>7.2363000000000003E-7</v>
      </c>
      <c r="R4">
        <v>1.2466999999999999E-7</v>
      </c>
      <c r="S4">
        <v>3.1161999999999998E-7</v>
      </c>
      <c r="T4">
        <v>1.3229999999999999E-7</v>
      </c>
      <c r="U4">
        <v>9.2890000000000007E-8</v>
      </c>
      <c r="V4">
        <v>5.2929999999999998E-8</v>
      </c>
      <c r="W4">
        <v>2.5166000000000002E-7</v>
      </c>
      <c r="X4">
        <v>1.4600000000000001E-7</v>
      </c>
      <c r="Y4">
        <v>1.059E-7</v>
      </c>
      <c r="Z4" t="s">
        <v>951</v>
      </c>
      <c r="AA4">
        <v>2.9167000000000002E-7</v>
      </c>
      <c r="AB4" t="s">
        <v>952</v>
      </c>
      <c r="AC4" t="s">
        <v>953</v>
      </c>
      <c r="AD4" t="s">
        <v>954</v>
      </c>
      <c r="AE4" t="s">
        <v>955</v>
      </c>
      <c r="AF4" t="s">
        <v>956</v>
      </c>
      <c r="AG4" t="s">
        <v>957</v>
      </c>
      <c r="AH4" t="s">
        <v>958</v>
      </c>
      <c r="AI4" t="s">
        <v>92</v>
      </c>
      <c r="AJ4" t="s">
        <v>959</v>
      </c>
      <c r="AK4" t="s">
        <v>827</v>
      </c>
      <c r="AL4" t="s">
        <v>960</v>
      </c>
      <c r="AM4" t="s">
        <v>961</v>
      </c>
      <c r="AN4" t="s">
        <v>962</v>
      </c>
      <c r="AO4" t="s">
        <v>963</v>
      </c>
      <c r="AP4" t="s">
        <v>964</v>
      </c>
      <c r="AQ4" t="s">
        <v>965</v>
      </c>
      <c r="AR4" t="s">
        <v>966</v>
      </c>
      <c r="AS4" t="s">
        <v>92</v>
      </c>
      <c r="AT4" t="s">
        <v>967</v>
      </c>
      <c r="AU4" t="s">
        <v>831</v>
      </c>
      <c r="AV4">
        <v>0</v>
      </c>
      <c r="AW4" t="s">
        <v>968</v>
      </c>
      <c r="AX4" t="s">
        <v>92</v>
      </c>
      <c r="AY4">
        <v>0</v>
      </c>
      <c r="AZ4">
        <v>0</v>
      </c>
      <c r="BA4">
        <v>0</v>
      </c>
      <c r="BB4" t="s">
        <v>969</v>
      </c>
      <c r="BC4" t="s">
        <v>92</v>
      </c>
      <c r="BD4">
        <v>0</v>
      </c>
      <c r="BE4">
        <v>0</v>
      </c>
      <c r="BF4">
        <v>0</v>
      </c>
      <c r="BG4" t="s">
        <v>970</v>
      </c>
      <c r="BH4" t="s">
        <v>92</v>
      </c>
      <c r="BI4" t="s">
        <v>99</v>
      </c>
      <c r="BJ4">
        <v>0</v>
      </c>
      <c r="BK4">
        <v>0</v>
      </c>
      <c r="BL4" t="s">
        <v>971</v>
      </c>
      <c r="BM4" t="s">
        <v>92</v>
      </c>
      <c r="BN4">
        <v>0</v>
      </c>
      <c r="BO4">
        <v>0</v>
      </c>
      <c r="BP4">
        <v>0</v>
      </c>
      <c r="BQ4" t="s">
        <v>972</v>
      </c>
      <c r="BR4" t="s">
        <v>92</v>
      </c>
      <c r="BS4">
        <v>0</v>
      </c>
      <c r="BT4">
        <v>0</v>
      </c>
      <c r="BU4">
        <v>0</v>
      </c>
      <c r="BV4" t="s">
        <v>973</v>
      </c>
      <c r="BW4" t="s">
        <v>92</v>
      </c>
      <c r="BX4">
        <v>0</v>
      </c>
      <c r="BY4">
        <v>0</v>
      </c>
      <c r="BZ4">
        <v>0</v>
      </c>
      <c r="CA4" t="s">
        <v>974</v>
      </c>
      <c r="CB4" t="s">
        <v>92</v>
      </c>
      <c r="CC4" t="s">
        <v>975</v>
      </c>
      <c r="CD4">
        <v>0</v>
      </c>
      <c r="CE4" t="s">
        <v>976</v>
      </c>
      <c r="CF4" t="s">
        <v>957</v>
      </c>
      <c r="CG4" t="s">
        <v>92</v>
      </c>
      <c r="CH4">
        <v>0</v>
      </c>
      <c r="CI4" t="s">
        <v>99</v>
      </c>
    </row>
    <row r="5" spans="1:87">
      <c r="A5" t="s">
        <v>104</v>
      </c>
      <c r="B5" s="5">
        <v>1.5839999999999999E-3</v>
      </c>
      <c r="C5">
        <v>2.5765100000000001E-6</v>
      </c>
      <c r="D5" s="6">
        <v>9.3827999999999996E-7</v>
      </c>
      <c r="E5" s="4">
        <v>1.63823E-6</v>
      </c>
      <c r="F5">
        <v>192</v>
      </c>
      <c r="G5">
        <v>64</v>
      </c>
      <c r="H5">
        <v>64</v>
      </c>
      <c r="I5">
        <v>64</v>
      </c>
      <c r="J5">
        <v>528</v>
      </c>
      <c r="K5">
        <f>J5*F5</f>
        <v>101376</v>
      </c>
      <c r="L5">
        <v>3.6385000000000002E-7</v>
      </c>
      <c r="M5">
        <v>5.7443000000000004E-7</v>
      </c>
      <c r="N5">
        <v>7.5827999999999998E-7</v>
      </c>
      <c r="O5">
        <v>8.7995000000000004E-7</v>
      </c>
      <c r="P5">
        <v>2.9742000000000003E-7</v>
      </c>
      <c r="Q5">
        <v>4.0834999999999997E-7</v>
      </c>
      <c r="R5">
        <v>6.6430000000000007E-8</v>
      </c>
      <c r="S5">
        <v>1.6607999999999999E-7</v>
      </c>
      <c r="T5">
        <v>3.2949999999999998E-7</v>
      </c>
      <c r="U5">
        <v>2.3092999999999999E-7</v>
      </c>
      <c r="V5">
        <v>1.3180999999999999E-7</v>
      </c>
      <c r="W5">
        <v>6.2646999999999997E-7</v>
      </c>
      <c r="X5">
        <v>3.629E-7</v>
      </c>
      <c r="Y5">
        <v>2.4400000000000001E-7</v>
      </c>
      <c r="Z5" t="s">
        <v>977</v>
      </c>
      <c r="AA5">
        <v>6.595E-7</v>
      </c>
      <c r="AB5" t="s">
        <v>952</v>
      </c>
      <c r="AC5">
        <v>0</v>
      </c>
      <c r="AD5" t="s">
        <v>978</v>
      </c>
      <c r="AE5">
        <v>0</v>
      </c>
      <c r="AF5">
        <v>0</v>
      </c>
      <c r="AG5" t="s">
        <v>957</v>
      </c>
      <c r="AH5">
        <v>0</v>
      </c>
      <c r="AI5" t="s">
        <v>979</v>
      </c>
      <c r="AJ5">
        <v>0</v>
      </c>
      <c r="AK5">
        <v>0</v>
      </c>
      <c r="AL5" t="s">
        <v>960</v>
      </c>
      <c r="AM5" t="s">
        <v>980</v>
      </c>
      <c r="AN5" t="s">
        <v>981</v>
      </c>
      <c r="AO5">
        <v>0</v>
      </c>
      <c r="AP5">
        <v>0</v>
      </c>
      <c r="AQ5" t="s">
        <v>965</v>
      </c>
      <c r="AR5">
        <v>0</v>
      </c>
      <c r="AS5" t="s">
        <v>982</v>
      </c>
      <c r="AT5">
        <v>0</v>
      </c>
      <c r="AU5">
        <v>0</v>
      </c>
      <c r="AV5" t="s">
        <v>983</v>
      </c>
      <c r="AW5">
        <v>0</v>
      </c>
      <c r="AX5" t="s">
        <v>984</v>
      </c>
      <c r="AY5">
        <v>0</v>
      </c>
      <c r="AZ5">
        <v>0</v>
      </c>
      <c r="BA5" t="s">
        <v>985</v>
      </c>
      <c r="BB5">
        <v>0</v>
      </c>
      <c r="BC5" t="s">
        <v>986</v>
      </c>
      <c r="BD5">
        <v>0</v>
      </c>
      <c r="BE5">
        <v>0</v>
      </c>
      <c r="BF5" t="s">
        <v>987</v>
      </c>
      <c r="BG5">
        <v>0</v>
      </c>
      <c r="BH5" t="s">
        <v>988</v>
      </c>
      <c r="BI5" t="s">
        <v>99</v>
      </c>
      <c r="BJ5">
        <v>0</v>
      </c>
      <c r="BK5" t="s">
        <v>957</v>
      </c>
      <c r="BL5">
        <v>0</v>
      </c>
      <c r="BM5" t="s">
        <v>989</v>
      </c>
      <c r="BN5">
        <v>0</v>
      </c>
      <c r="BO5">
        <v>0</v>
      </c>
      <c r="BP5" t="s">
        <v>990</v>
      </c>
      <c r="BQ5">
        <v>0</v>
      </c>
      <c r="BR5" t="s">
        <v>991</v>
      </c>
      <c r="BS5">
        <v>0</v>
      </c>
      <c r="BT5">
        <v>0</v>
      </c>
      <c r="BU5" t="s">
        <v>992</v>
      </c>
      <c r="BV5">
        <v>0</v>
      </c>
      <c r="BW5" t="s">
        <v>993</v>
      </c>
      <c r="BX5">
        <v>0</v>
      </c>
      <c r="BY5">
        <v>0</v>
      </c>
      <c r="BZ5" t="s">
        <v>952</v>
      </c>
      <c r="CA5">
        <v>0</v>
      </c>
      <c r="CB5" t="s">
        <v>994</v>
      </c>
      <c r="CC5" t="s">
        <v>975</v>
      </c>
      <c r="CD5">
        <v>0</v>
      </c>
      <c r="CE5" t="s">
        <v>976</v>
      </c>
      <c r="CF5">
        <v>0</v>
      </c>
      <c r="CG5" t="s">
        <v>995</v>
      </c>
      <c r="CH5">
        <v>0</v>
      </c>
      <c r="CI5" t="s">
        <v>99</v>
      </c>
    </row>
    <row r="6" spans="1:87">
      <c r="A6" t="s">
        <v>996</v>
      </c>
      <c r="B6" s="5">
        <v>1.5920000000000001E-3</v>
      </c>
      <c r="C6">
        <v>3.7646700000000002E-6</v>
      </c>
      <c r="D6" s="6">
        <v>2.1264399999999999E-6</v>
      </c>
      <c r="E6" s="4">
        <v>1.63823E-6</v>
      </c>
      <c r="F6">
        <v>288</v>
      </c>
      <c r="G6">
        <v>160</v>
      </c>
      <c r="H6">
        <v>64</v>
      </c>
      <c r="I6">
        <v>64</v>
      </c>
      <c r="J6">
        <v>708</v>
      </c>
      <c r="K6">
        <f>J6*F6</f>
        <v>203904</v>
      </c>
      <c r="L6">
        <v>8.3626E-7</v>
      </c>
      <c r="M6">
        <v>1.29018E-6</v>
      </c>
      <c r="N6">
        <v>7.5827999999999998E-7</v>
      </c>
      <c r="O6">
        <v>8.7995000000000004E-7</v>
      </c>
      <c r="P6">
        <v>6.7169999999999996E-7</v>
      </c>
      <c r="Q6">
        <v>8.7883000000000004E-7</v>
      </c>
      <c r="R6">
        <v>1.6456000000000001E-7</v>
      </c>
      <c r="S6">
        <v>4.1134999999999999E-7</v>
      </c>
      <c r="T6">
        <v>3.2949999999999998E-7</v>
      </c>
      <c r="U6">
        <v>2.3092999999999999E-7</v>
      </c>
      <c r="V6">
        <v>1.3180999999999999E-7</v>
      </c>
      <c r="W6">
        <v>6.2646999999999997E-7</v>
      </c>
      <c r="X6">
        <v>3.629E-7</v>
      </c>
      <c r="Y6">
        <v>2.4400000000000001E-7</v>
      </c>
      <c r="Z6" t="s">
        <v>977</v>
      </c>
      <c r="AA6">
        <v>6.595E-7</v>
      </c>
      <c r="AB6" t="s">
        <v>952</v>
      </c>
      <c r="AC6" t="s">
        <v>953</v>
      </c>
      <c r="AD6" t="s">
        <v>978</v>
      </c>
      <c r="AE6" t="s">
        <v>955</v>
      </c>
      <c r="AF6" t="s">
        <v>956</v>
      </c>
      <c r="AG6" t="s">
        <v>957</v>
      </c>
      <c r="AH6" t="s">
        <v>958</v>
      </c>
      <c r="AI6" t="s">
        <v>979</v>
      </c>
      <c r="AJ6" t="s">
        <v>959</v>
      </c>
      <c r="AK6" t="s">
        <v>827</v>
      </c>
      <c r="AL6" t="s">
        <v>960</v>
      </c>
      <c r="AM6" t="s">
        <v>961</v>
      </c>
      <c r="AN6" t="s">
        <v>981</v>
      </c>
      <c r="AO6" t="s">
        <v>963</v>
      </c>
      <c r="AP6" t="s">
        <v>964</v>
      </c>
      <c r="AQ6" t="s">
        <v>965</v>
      </c>
      <c r="AR6" t="s">
        <v>966</v>
      </c>
      <c r="AS6" t="s">
        <v>982</v>
      </c>
      <c r="AT6" t="s">
        <v>967</v>
      </c>
      <c r="AU6" t="s">
        <v>831</v>
      </c>
      <c r="AV6" t="s">
        <v>983</v>
      </c>
      <c r="AW6">
        <v>0</v>
      </c>
      <c r="AX6" t="s">
        <v>984</v>
      </c>
      <c r="AY6">
        <v>0</v>
      </c>
      <c r="AZ6">
        <v>0</v>
      </c>
      <c r="BA6" t="s">
        <v>985</v>
      </c>
      <c r="BB6">
        <v>0</v>
      </c>
      <c r="BC6" t="s">
        <v>986</v>
      </c>
      <c r="BD6">
        <v>0</v>
      </c>
      <c r="BE6">
        <v>0</v>
      </c>
      <c r="BF6" t="s">
        <v>987</v>
      </c>
      <c r="BG6">
        <v>0</v>
      </c>
      <c r="BH6" t="s">
        <v>988</v>
      </c>
      <c r="BI6" t="s">
        <v>99</v>
      </c>
      <c r="BJ6">
        <v>0</v>
      </c>
      <c r="BK6" t="s">
        <v>957</v>
      </c>
      <c r="BL6">
        <v>0</v>
      </c>
      <c r="BM6" t="s">
        <v>989</v>
      </c>
      <c r="BN6">
        <v>0</v>
      </c>
      <c r="BO6">
        <v>0</v>
      </c>
      <c r="BP6" t="s">
        <v>990</v>
      </c>
      <c r="BQ6">
        <v>0</v>
      </c>
      <c r="BR6" t="s">
        <v>991</v>
      </c>
      <c r="BS6">
        <v>0</v>
      </c>
      <c r="BT6">
        <v>0</v>
      </c>
      <c r="BU6" t="s">
        <v>992</v>
      </c>
      <c r="BV6">
        <v>0</v>
      </c>
      <c r="BW6" t="s">
        <v>993</v>
      </c>
      <c r="BX6">
        <v>0</v>
      </c>
      <c r="BY6">
        <v>0</v>
      </c>
      <c r="BZ6" t="s">
        <v>952</v>
      </c>
      <c r="CA6">
        <v>0</v>
      </c>
      <c r="CB6" t="s">
        <v>994</v>
      </c>
      <c r="CC6" t="s">
        <v>975</v>
      </c>
      <c r="CD6">
        <v>0</v>
      </c>
      <c r="CE6" t="s">
        <v>976</v>
      </c>
      <c r="CF6">
        <v>0</v>
      </c>
      <c r="CG6" t="s">
        <v>995</v>
      </c>
      <c r="CH6">
        <v>0</v>
      </c>
      <c r="CI6" t="s">
        <v>99</v>
      </c>
    </row>
    <row r="7" spans="1:87">
      <c r="A7" t="s">
        <v>138</v>
      </c>
      <c r="B7" s="5">
        <v>1.6440000000000001E-3</v>
      </c>
      <c r="C7">
        <v>3.7788499999999998E-6</v>
      </c>
      <c r="D7" s="6">
        <v>1.2119500000000001E-6</v>
      </c>
      <c r="E7" s="4">
        <v>2.5668999999999999E-6</v>
      </c>
      <c r="F7">
        <v>288</v>
      </c>
      <c r="G7">
        <v>96</v>
      </c>
      <c r="H7">
        <v>96</v>
      </c>
      <c r="I7">
        <v>96</v>
      </c>
      <c r="J7">
        <v>737</v>
      </c>
      <c r="K7">
        <f>J7*F7</f>
        <v>212256</v>
      </c>
      <c r="L7">
        <v>4.9515000000000004E-7</v>
      </c>
      <c r="M7">
        <v>7.1679999999999996E-7</v>
      </c>
      <c r="N7">
        <v>1.2120199999999999E-6</v>
      </c>
      <c r="O7">
        <v>1.35488E-6</v>
      </c>
      <c r="P7">
        <v>4.1890000000000003E-7</v>
      </c>
      <c r="Q7">
        <v>5.2618000000000002E-7</v>
      </c>
      <c r="R7">
        <v>7.6249999999999998E-8</v>
      </c>
      <c r="S7">
        <v>1.9062E-7</v>
      </c>
      <c r="T7">
        <v>5.2730000000000002E-7</v>
      </c>
      <c r="U7">
        <v>3.6843000000000002E-7</v>
      </c>
      <c r="V7">
        <v>2.1094999999999999E-7</v>
      </c>
      <c r="W7">
        <v>1.0010700000000001E-6</v>
      </c>
      <c r="X7">
        <v>5.7899999999999998E-7</v>
      </c>
      <c r="Y7">
        <v>3.8249999999999999E-7</v>
      </c>
      <c r="Z7" t="s">
        <v>997</v>
      </c>
      <c r="AA7">
        <v>1.0536599999999999E-6</v>
      </c>
      <c r="AB7" t="s">
        <v>952</v>
      </c>
      <c r="AC7">
        <v>0</v>
      </c>
      <c r="AD7" t="s">
        <v>954</v>
      </c>
      <c r="AE7" t="s">
        <v>955</v>
      </c>
      <c r="AF7" t="s">
        <v>956</v>
      </c>
      <c r="AG7" t="s">
        <v>957</v>
      </c>
      <c r="AH7">
        <v>0</v>
      </c>
      <c r="AI7" t="s">
        <v>92</v>
      </c>
      <c r="AJ7" t="s">
        <v>959</v>
      </c>
      <c r="AK7" t="s">
        <v>827</v>
      </c>
      <c r="AL7" t="s">
        <v>960</v>
      </c>
      <c r="AM7" t="s">
        <v>980</v>
      </c>
      <c r="AN7" t="s">
        <v>962</v>
      </c>
      <c r="AO7" t="s">
        <v>963</v>
      </c>
      <c r="AP7" t="s">
        <v>964</v>
      </c>
      <c r="AQ7" t="s">
        <v>965</v>
      </c>
      <c r="AR7">
        <v>0</v>
      </c>
      <c r="AS7" t="s">
        <v>92</v>
      </c>
      <c r="AT7" t="s">
        <v>967</v>
      </c>
      <c r="AU7" t="s">
        <v>831</v>
      </c>
      <c r="AV7" t="s">
        <v>983</v>
      </c>
      <c r="AW7">
        <v>0</v>
      </c>
      <c r="AX7" t="s">
        <v>92</v>
      </c>
      <c r="AY7" t="s">
        <v>535</v>
      </c>
      <c r="AZ7" t="s">
        <v>998</v>
      </c>
      <c r="BA7" t="s">
        <v>985</v>
      </c>
      <c r="BB7">
        <v>0</v>
      </c>
      <c r="BC7" t="s">
        <v>92</v>
      </c>
      <c r="BD7" t="s">
        <v>993</v>
      </c>
      <c r="BE7" t="s">
        <v>999</v>
      </c>
      <c r="BF7" t="s">
        <v>987</v>
      </c>
      <c r="BG7">
        <v>0</v>
      </c>
      <c r="BH7" t="s">
        <v>92</v>
      </c>
      <c r="BI7" t="s">
        <v>99</v>
      </c>
      <c r="BJ7" t="s">
        <v>1000</v>
      </c>
      <c r="BK7" t="s">
        <v>957</v>
      </c>
      <c r="BL7">
        <v>0</v>
      </c>
      <c r="BM7" t="s">
        <v>92</v>
      </c>
      <c r="BN7" t="s">
        <v>995</v>
      </c>
      <c r="BO7" t="s">
        <v>1001</v>
      </c>
      <c r="BP7" t="s">
        <v>990</v>
      </c>
      <c r="BQ7">
        <v>0</v>
      </c>
      <c r="BR7" t="s">
        <v>92</v>
      </c>
      <c r="BS7" t="s">
        <v>1002</v>
      </c>
      <c r="BT7" t="s">
        <v>1003</v>
      </c>
      <c r="BU7" t="s">
        <v>992</v>
      </c>
      <c r="BV7">
        <v>0</v>
      </c>
      <c r="BW7" t="s">
        <v>92</v>
      </c>
      <c r="BX7" t="s">
        <v>986</v>
      </c>
      <c r="BY7" t="s">
        <v>999</v>
      </c>
      <c r="BZ7" t="s">
        <v>952</v>
      </c>
      <c r="CA7">
        <v>0</v>
      </c>
      <c r="CB7" t="s">
        <v>92</v>
      </c>
      <c r="CC7" t="s">
        <v>822</v>
      </c>
      <c r="CD7" t="s">
        <v>1004</v>
      </c>
      <c r="CE7" t="s">
        <v>976</v>
      </c>
      <c r="CF7">
        <v>0</v>
      </c>
      <c r="CG7" t="s">
        <v>92</v>
      </c>
      <c r="CH7" t="s">
        <v>989</v>
      </c>
      <c r="CI7" t="s">
        <v>99</v>
      </c>
    </row>
    <row r="10" spans="1:87">
      <c r="N10" s="9"/>
    </row>
    <row r="11" spans="1:87">
      <c r="O11" s="4"/>
    </row>
    <row r="12" spans="1:87">
      <c r="BZ12">
        <f>SUM(BZ7:CD7)</f>
        <v>0</v>
      </c>
    </row>
    <row r="13" spans="1:87">
      <c r="AV13">
        <f>SUM(AV7:BO7)</f>
        <v>0</v>
      </c>
      <c r="BP13">
        <f>SUM(BP7:BT7)</f>
        <v>0</v>
      </c>
    </row>
    <row r="16" spans="1:87">
      <c r="J16">
        <f>288-64-64</f>
        <v>160</v>
      </c>
    </row>
    <row r="17" spans="10:12">
      <c r="J17">
        <f>192-64</f>
        <v>128</v>
      </c>
    </row>
    <row r="18" spans="10:12">
      <c r="J18">
        <f>288-128</f>
        <v>160</v>
      </c>
    </row>
    <row r="19" spans="10:12">
      <c r="J19">
        <f>J18/2</f>
        <v>80</v>
      </c>
    </row>
    <row r="22" spans="10:12">
      <c r="K22">
        <f>16*10</f>
        <v>160</v>
      </c>
      <c r="L22">
        <f>16*8</f>
        <v>128</v>
      </c>
    </row>
    <row r="23" spans="10:12">
      <c r="K23">
        <f>2*16*13</f>
        <v>416</v>
      </c>
    </row>
    <row r="24" spans="10:12">
      <c r="K24">
        <f>K23+K22+L22</f>
        <v>704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2"/>
  <sheetViews>
    <sheetView workbookViewId="0"/>
  </sheetViews>
  <sheetFormatPr baseColWidth="10" defaultRowHeight="14.25"/>
  <cols>
    <col min="1" max="1" width="36.37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9" width="15.25" customWidth="1"/>
    <col min="10" max="11" width="16.5" customWidth="1"/>
    <col min="12" max="12" width="6.375" customWidth="1"/>
    <col min="13" max="14" width="22.625" customWidth="1"/>
    <col min="15" max="16" width="22.75" customWidth="1"/>
    <col min="17" max="20" width="18" customWidth="1"/>
    <col min="21" max="21" width="20.5" customWidth="1"/>
    <col min="22" max="22" width="18.125" customWidth="1"/>
    <col min="23" max="28" width="18.375" customWidth="1"/>
    <col min="29" max="30" width="11.5" customWidth="1"/>
    <col min="31" max="32" width="11.875" customWidth="1"/>
    <col min="33" max="39" width="11.5" customWidth="1"/>
    <col min="40" max="54" width="11.875" customWidth="1"/>
    <col min="55" max="59" width="11.625" customWidth="1"/>
    <col min="60" max="75" width="11.875" customWidth="1"/>
    <col min="76" max="77" width="11.625" customWidth="1"/>
    <col min="78" max="78" width="11.875" customWidth="1"/>
    <col min="79" max="79" width="11.125" customWidth="1"/>
    <col min="80" max="1024" width="10.875" customWidth="1"/>
  </cols>
  <sheetData>
    <row r="1" spans="1:88">
      <c r="D1" s="38" t="s">
        <v>1005</v>
      </c>
      <c r="E1" s="38"/>
      <c r="F1" s="38"/>
      <c r="G1" s="38"/>
    </row>
    <row r="2" spans="1:88">
      <c r="D2" s="38"/>
      <c r="E2" s="38"/>
      <c r="F2" s="38"/>
      <c r="G2" s="38"/>
    </row>
    <row r="3" spans="1:88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557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</row>
    <row r="4" spans="1:88">
      <c r="A4" t="s">
        <v>558</v>
      </c>
      <c r="B4">
        <v>1.722E-3</v>
      </c>
      <c r="C4">
        <v>1.0391440000000001E-6</v>
      </c>
      <c r="D4">
        <v>4.53401E-7</v>
      </c>
      <c r="E4">
        <v>5.8574299999999998E-7</v>
      </c>
      <c r="F4">
        <v>238</v>
      </c>
      <c r="G4">
        <v>25</v>
      </c>
      <c r="H4">
        <v>98</v>
      </c>
      <c r="I4">
        <v>115</v>
      </c>
      <c r="J4">
        <v>727</v>
      </c>
      <c r="K4">
        <v>727</v>
      </c>
      <c r="L4">
        <v>2.4196100000000001E-7</v>
      </c>
      <c r="M4">
        <v>2.1143999999999999E-7</v>
      </c>
      <c r="N4" t="s">
        <v>1006</v>
      </c>
      <c r="O4">
        <v>3.43031E-7</v>
      </c>
      <c r="P4">
        <v>1.9684000000000001E-7</v>
      </c>
      <c r="Q4">
        <v>2.1143999999999999E-7</v>
      </c>
      <c r="R4">
        <v>4.5120999999999998E-8</v>
      </c>
      <c r="S4">
        <v>0</v>
      </c>
      <c r="T4" t="s">
        <v>1007</v>
      </c>
      <c r="U4">
        <v>1.01595E-7</v>
      </c>
      <c r="V4">
        <v>3.6009999999999999E-9</v>
      </c>
      <c r="W4">
        <v>2.39111E-7</v>
      </c>
      <c r="X4">
        <v>1.7572499999999999E-7</v>
      </c>
      <c r="Y4">
        <v>1.4348499999999999E-7</v>
      </c>
      <c r="Z4" t="s">
        <v>1008</v>
      </c>
      <c r="AA4">
        <v>3.31108E-7</v>
      </c>
      <c r="AB4" t="s">
        <v>560</v>
      </c>
      <c r="AC4" t="s">
        <v>561</v>
      </c>
      <c r="AD4" t="s">
        <v>1009</v>
      </c>
      <c r="AE4" t="s">
        <v>1010</v>
      </c>
      <c r="AF4" t="s">
        <v>522</v>
      </c>
      <c r="AG4">
        <v>0</v>
      </c>
      <c r="AH4" t="s">
        <v>564</v>
      </c>
      <c r="AI4" t="s">
        <v>1011</v>
      </c>
      <c r="AJ4" t="s">
        <v>1012</v>
      </c>
      <c r="AK4" t="s">
        <v>1013</v>
      </c>
      <c r="AL4" t="s">
        <v>560</v>
      </c>
      <c r="AM4" t="s">
        <v>561</v>
      </c>
      <c r="AN4" t="s">
        <v>1009</v>
      </c>
      <c r="AO4" t="s">
        <v>1014</v>
      </c>
      <c r="AP4" t="s">
        <v>604</v>
      </c>
      <c r="AQ4">
        <v>0</v>
      </c>
      <c r="AR4">
        <v>0</v>
      </c>
      <c r="AS4" t="s">
        <v>92</v>
      </c>
      <c r="AT4">
        <v>0</v>
      </c>
      <c r="AU4">
        <v>0</v>
      </c>
      <c r="AV4" t="s">
        <v>570</v>
      </c>
      <c r="AW4" t="s">
        <v>575</v>
      </c>
      <c r="AX4" t="s">
        <v>572</v>
      </c>
      <c r="AY4" t="s">
        <v>573</v>
      </c>
      <c r="AZ4" t="s">
        <v>574</v>
      </c>
      <c r="BA4" t="s">
        <v>575</v>
      </c>
      <c r="BB4" t="s">
        <v>583</v>
      </c>
      <c r="BC4" t="s">
        <v>577</v>
      </c>
      <c r="BD4" t="s">
        <v>578</v>
      </c>
      <c r="BE4" t="s">
        <v>574</v>
      </c>
      <c r="BF4">
        <v>0</v>
      </c>
      <c r="BG4" t="s">
        <v>579</v>
      </c>
      <c r="BH4" t="s">
        <v>92</v>
      </c>
      <c r="BI4" t="s">
        <v>99</v>
      </c>
      <c r="BJ4">
        <v>0</v>
      </c>
      <c r="BK4">
        <v>0</v>
      </c>
      <c r="BL4" t="s">
        <v>579</v>
      </c>
      <c r="BM4" t="s">
        <v>92</v>
      </c>
      <c r="BN4">
        <v>0</v>
      </c>
      <c r="BO4">
        <v>0</v>
      </c>
      <c r="BP4" t="s">
        <v>580</v>
      </c>
      <c r="BQ4" t="s">
        <v>576</v>
      </c>
      <c r="BR4" t="s">
        <v>581</v>
      </c>
      <c r="BS4" t="s">
        <v>1015</v>
      </c>
      <c r="BT4" t="s">
        <v>574</v>
      </c>
      <c r="BU4" t="s">
        <v>583</v>
      </c>
      <c r="BV4" t="s">
        <v>571</v>
      </c>
      <c r="BW4" t="s">
        <v>578</v>
      </c>
      <c r="BX4" t="s">
        <v>637</v>
      </c>
      <c r="BY4" t="s">
        <v>574</v>
      </c>
      <c r="BZ4">
        <v>0</v>
      </c>
      <c r="CA4">
        <v>0</v>
      </c>
      <c r="CB4" t="s">
        <v>584</v>
      </c>
      <c r="CC4">
        <v>0</v>
      </c>
      <c r="CD4" t="s">
        <v>574</v>
      </c>
      <c r="CE4">
        <v>0</v>
      </c>
      <c r="CF4">
        <v>0</v>
      </c>
      <c r="CG4" t="s">
        <v>582</v>
      </c>
      <c r="CH4">
        <v>0</v>
      </c>
      <c r="CI4" t="s">
        <v>99</v>
      </c>
    </row>
    <row r="5" spans="1:88">
      <c r="A5" t="s">
        <v>586</v>
      </c>
      <c r="B5">
        <v>1.7329999999999999E-3</v>
      </c>
      <c r="C5">
        <v>1.0294949999999999E-6</v>
      </c>
      <c r="D5">
        <v>4.4180299999999998E-7</v>
      </c>
      <c r="E5">
        <v>5.8769199999999999E-7</v>
      </c>
      <c r="F5">
        <v>242</v>
      </c>
      <c r="G5">
        <v>33</v>
      </c>
      <c r="H5">
        <v>98</v>
      </c>
      <c r="I5">
        <v>111</v>
      </c>
      <c r="J5">
        <v>587</v>
      </c>
      <c r="K5">
        <v>587</v>
      </c>
      <c r="L5">
        <v>2.0392199999999999E-7</v>
      </c>
      <c r="M5">
        <v>2.3788100000000001E-7</v>
      </c>
      <c r="N5" t="s">
        <v>1016</v>
      </c>
      <c r="O5">
        <v>3.6250900000000001E-7</v>
      </c>
      <c r="P5">
        <v>1.61352E-7</v>
      </c>
      <c r="Q5">
        <v>2.2390000000000001E-7</v>
      </c>
      <c r="R5">
        <v>4.2569999999999997E-8</v>
      </c>
      <c r="S5">
        <v>1.3981E-8</v>
      </c>
      <c r="T5" t="s">
        <v>1017</v>
      </c>
      <c r="U5">
        <v>9.5898000000000003E-8</v>
      </c>
      <c r="V5">
        <v>3.6009999999999999E-9</v>
      </c>
      <c r="W5">
        <v>2.2158200000000001E-7</v>
      </c>
      <c r="X5">
        <v>1.7593499999999999E-7</v>
      </c>
      <c r="Y5">
        <v>1.4362499999999999E-7</v>
      </c>
      <c r="Z5" t="s">
        <v>594</v>
      </c>
      <c r="AA5">
        <v>3.41027E-7</v>
      </c>
      <c r="AB5" t="s">
        <v>1018</v>
      </c>
      <c r="AC5" t="s">
        <v>561</v>
      </c>
      <c r="AD5" t="s">
        <v>562</v>
      </c>
      <c r="AE5" t="s">
        <v>585</v>
      </c>
      <c r="AF5" t="s">
        <v>522</v>
      </c>
      <c r="AG5" t="s">
        <v>1019</v>
      </c>
      <c r="AH5" t="s">
        <v>1020</v>
      </c>
      <c r="AI5" t="s">
        <v>1011</v>
      </c>
      <c r="AJ5" t="s">
        <v>1012</v>
      </c>
      <c r="AK5" t="s">
        <v>1013</v>
      </c>
      <c r="AL5" t="s">
        <v>567</v>
      </c>
      <c r="AM5" t="s">
        <v>561</v>
      </c>
      <c r="AN5" t="s">
        <v>1021</v>
      </c>
      <c r="AO5" t="s">
        <v>1014</v>
      </c>
      <c r="AP5" t="s">
        <v>604</v>
      </c>
      <c r="AQ5" t="s">
        <v>1019</v>
      </c>
      <c r="AR5">
        <v>0</v>
      </c>
      <c r="AS5" t="s">
        <v>1011</v>
      </c>
      <c r="AT5">
        <v>0</v>
      </c>
      <c r="AU5" t="s">
        <v>566</v>
      </c>
      <c r="AV5" t="s">
        <v>570</v>
      </c>
      <c r="AW5" t="s">
        <v>571</v>
      </c>
      <c r="AX5" t="s">
        <v>572</v>
      </c>
      <c r="AY5" t="s">
        <v>584</v>
      </c>
      <c r="AZ5" t="s">
        <v>574</v>
      </c>
      <c r="BA5" t="s">
        <v>575</v>
      </c>
      <c r="BB5" t="s">
        <v>576</v>
      </c>
      <c r="BC5" t="s">
        <v>577</v>
      </c>
      <c r="BD5" t="s">
        <v>582</v>
      </c>
      <c r="BE5" t="s">
        <v>574</v>
      </c>
      <c r="BF5">
        <v>0</v>
      </c>
      <c r="BG5" t="s">
        <v>579</v>
      </c>
      <c r="BH5" t="s">
        <v>92</v>
      </c>
      <c r="BI5" t="s">
        <v>99</v>
      </c>
      <c r="BJ5">
        <v>0</v>
      </c>
      <c r="BK5">
        <v>0</v>
      </c>
      <c r="BL5" t="s">
        <v>579</v>
      </c>
      <c r="BM5" t="s">
        <v>92</v>
      </c>
      <c r="BN5">
        <v>0</v>
      </c>
      <c r="BO5">
        <v>0</v>
      </c>
      <c r="BP5" t="s">
        <v>1022</v>
      </c>
      <c r="BQ5" t="s">
        <v>576</v>
      </c>
      <c r="BR5" t="s">
        <v>1023</v>
      </c>
      <c r="BS5" t="s">
        <v>591</v>
      </c>
      <c r="BT5" t="s">
        <v>574</v>
      </c>
      <c r="BU5" t="s">
        <v>576</v>
      </c>
      <c r="BV5" t="s">
        <v>571</v>
      </c>
      <c r="BW5" t="s">
        <v>591</v>
      </c>
      <c r="BX5" t="s">
        <v>577</v>
      </c>
      <c r="BY5" t="s">
        <v>574</v>
      </c>
      <c r="BZ5" t="s">
        <v>588</v>
      </c>
      <c r="CA5">
        <v>0</v>
      </c>
      <c r="CB5" t="s">
        <v>584</v>
      </c>
      <c r="CC5" t="s">
        <v>582</v>
      </c>
      <c r="CD5" t="s">
        <v>574</v>
      </c>
      <c r="CE5" t="s">
        <v>579</v>
      </c>
      <c r="CF5">
        <v>0</v>
      </c>
      <c r="CG5" t="s">
        <v>582</v>
      </c>
      <c r="CH5" t="s">
        <v>584</v>
      </c>
      <c r="CI5" t="s">
        <v>99</v>
      </c>
    </row>
    <row r="6" spans="1:88">
      <c r="A6" t="s">
        <v>592</v>
      </c>
      <c r="B6">
        <v>1.8469999999999999E-3</v>
      </c>
      <c r="C6">
        <v>2.1361050000000001E-6</v>
      </c>
      <c r="D6">
        <v>1.38021E-6</v>
      </c>
      <c r="E6">
        <v>7.5589500000000001E-7</v>
      </c>
      <c r="F6">
        <v>290</v>
      </c>
      <c r="G6">
        <v>67</v>
      </c>
      <c r="H6">
        <v>137</v>
      </c>
      <c r="I6">
        <v>86</v>
      </c>
      <c r="J6">
        <v>802</v>
      </c>
      <c r="K6">
        <v>802</v>
      </c>
      <c r="L6">
        <v>8.0441000000000004E-7</v>
      </c>
      <c r="M6">
        <v>5.7579999999999995E-7</v>
      </c>
      <c r="N6" t="s">
        <v>1024</v>
      </c>
      <c r="O6">
        <v>3.9407300000000001E-7</v>
      </c>
      <c r="P6">
        <v>5.7245999999999998E-7</v>
      </c>
      <c r="Q6">
        <v>4.7540999999999999E-7</v>
      </c>
      <c r="R6">
        <v>2.3195000000000001E-7</v>
      </c>
      <c r="S6">
        <v>1.0039E-7</v>
      </c>
      <c r="T6" t="s">
        <v>1025</v>
      </c>
      <c r="U6">
        <v>1.3136999999999999E-7</v>
      </c>
      <c r="V6">
        <v>3.3441000000000001E-8</v>
      </c>
      <c r="W6">
        <v>3.2838100000000001E-7</v>
      </c>
      <c r="X6">
        <v>1.9094599999999999E-7</v>
      </c>
      <c r="Y6">
        <v>1.6487099999999999E-7</v>
      </c>
      <c r="Z6" t="s">
        <v>1026</v>
      </c>
      <c r="AA6">
        <v>3.7494499999999997E-7</v>
      </c>
      <c r="AB6" t="s">
        <v>619</v>
      </c>
      <c r="AC6" t="s">
        <v>596</v>
      </c>
      <c r="AD6" t="s">
        <v>1027</v>
      </c>
      <c r="AE6" t="s">
        <v>1028</v>
      </c>
      <c r="AF6" t="s">
        <v>1029</v>
      </c>
      <c r="AG6" t="s">
        <v>1030</v>
      </c>
      <c r="AH6" t="s">
        <v>724</v>
      </c>
      <c r="AI6" t="s">
        <v>1031</v>
      </c>
      <c r="AJ6" t="s">
        <v>1032</v>
      </c>
      <c r="AK6" t="s">
        <v>611</v>
      </c>
      <c r="AL6" t="s">
        <v>1033</v>
      </c>
      <c r="AM6" t="s">
        <v>1034</v>
      </c>
      <c r="AN6" t="s">
        <v>1035</v>
      </c>
      <c r="AO6" t="s">
        <v>1036</v>
      </c>
      <c r="AP6" t="s">
        <v>1037</v>
      </c>
      <c r="AQ6" t="s">
        <v>1038</v>
      </c>
      <c r="AR6" t="s">
        <v>564</v>
      </c>
      <c r="AS6" t="s">
        <v>631</v>
      </c>
      <c r="AT6" t="s">
        <v>603</v>
      </c>
      <c r="AU6" t="s">
        <v>633</v>
      </c>
      <c r="AV6" t="s">
        <v>570</v>
      </c>
      <c r="AW6" t="s">
        <v>575</v>
      </c>
      <c r="AX6" t="s">
        <v>572</v>
      </c>
      <c r="AY6" t="s">
        <v>573</v>
      </c>
      <c r="AZ6" t="s">
        <v>638</v>
      </c>
      <c r="BA6" t="s">
        <v>575</v>
      </c>
      <c r="BB6" t="s">
        <v>583</v>
      </c>
      <c r="BC6" t="s">
        <v>577</v>
      </c>
      <c r="BD6" t="s">
        <v>578</v>
      </c>
      <c r="BE6" t="s">
        <v>638</v>
      </c>
      <c r="BF6">
        <v>0</v>
      </c>
      <c r="BG6" t="s">
        <v>579</v>
      </c>
      <c r="BH6" t="s">
        <v>92</v>
      </c>
      <c r="BI6" t="s">
        <v>99</v>
      </c>
      <c r="BJ6">
        <v>0</v>
      </c>
      <c r="BK6">
        <v>0</v>
      </c>
      <c r="BL6" t="s">
        <v>579</v>
      </c>
      <c r="BM6" t="s">
        <v>92</v>
      </c>
      <c r="BN6" t="s">
        <v>578</v>
      </c>
      <c r="BO6">
        <v>0</v>
      </c>
      <c r="BP6" t="s">
        <v>1022</v>
      </c>
      <c r="BQ6" t="s">
        <v>588</v>
      </c>
      <c r="BR6" t="s">
        <v>581</v>
      </c>
      <c r="BS6" t="s">
        <v>1039</v>
      </c>
      <c r="BT6" t="s">
        <v>614</v>
      </c>
      <c r="BU6" t="s">
        <v>576</v>
      </c>
      <c r="BV6" t="s">
        <v>579</v>
      </c>
      <c r="BW6" t="s">
        <v>591</v>
      </c>
      <c r="BX6" t="s">
        <v>1040</v>
      </c>
      <c r="BY6" t="s">
        <v>614</v>
      </c>
      <c r="BZ6" t="s">
        <v>588</v>
      </c>
      <c r="CA6" t="s">
        <v>579</v>
      </c>
      <c r="CB6" t="s">
        <v>584</v>
      </c>
      <c r="CC6" t="s">
        <v>582</v>
      </c>
      <c r="CD6">
        <v>0</v>
      </c>
      <c r="CE6" t="s">
        <v>579</v>
      </c>
      <c r="CF6" t="s">
        <v>588</v>
      </c>
      <c r="CG6" t="s">
        <v>582</v>
      </c>
      <c r="CH6" t="s">
        <v>584</v>
      </c>
      <c r="CI6" t="s">
        <v>99</v>
      </c>
    </row>
    <row r="7" spans="1:88">
      <c r="A7" t="s">
        <v>590</v>
      </c>
      <c r="B7">
        <v>1.696E-3</v>
      </c>
      <c r="C7">
        <v>8.8732399999999999E-7</v>
      </c>
      <c r="D7">
        <v>3.4416399999999998E-7</v>
      </c>
      <c r="E7">
        <v>5.4316E-7</v>
      </c>
      <c r="F7">
        <v>293</v>
      </c>
      <c r="G7">
        <v>22</v>
      </c>
      <c r="H7">
        <v>110</v>
      </c>
      <c r="I7">
        <v>161</v>
      </c>
      <c r="J7">
        <v>808</v>
      </c>
      <c r="K7">
        <v>808</v>
      </c>
      <c r="L7">
        <v>1.7710199999999999E-7</v>
      </c>
      <c r="M7">
        <v>1.6706199999999999E-7</v>
      </c>
      <c r="N7" t="s">
        <v>1041</v>
      </c>
      <c r="O7">
        <v>2.7155999999999998E-7</v>
      </c>
      <c r="P7">
        <v>1.7710199999999999E-7</v>
      </c>
      <c r="Q7">
        <v>1.6706199999999999E-7</v>
      </c>
      <c r="R7">
        <v>0</v>
      </c>
      <c r="S7">
        <v>0</v>
      </c>
      <c r="T7" t="s">
        <v>559</v>
      </c>
      <c r="U7">
        <v>1.1967499999999999E-7</v>
      </c>
      <c r="V7">
        <v>0</v>
      </c>
      <c r="W7">
        <v>2.7160000000000002E-7</v>
      </c>
      <c r="X7">
        <v>1.5195500000000001E-7</v>
      </c>
      <c r="Y7">
        <v>1.1960499999999999E-7</v>
      </c>
      <c r="Z7" t="s">
        <v>500</v>
      </c>
      <c r="AA7">
        <v>2.7155999999999998E-7</v>
      </c>
      <c r="AB7" t="s">
        <v>560</v>
      </c>
      <c r="AC7" t="s">
        <v>561</v>
      </c>
      <c r="AD7" t="s">
        <v>562</v>
      </c>
      <c r="AE7" t="s">
        <v>563</v>
      </c>
      <c r="AF7" t="s">
        <v>522</v>
      </c>
      <c r="AG7">
        <v>0</v>
      </c>
      <c r="AH7">
        <v>0</v>
      </c>
      <c r="AI7" t="s">
        <v>92</v>
      </c>
      <c r="AJ7">
        <v>0</v>
      </c>
      <c r="AK7">
        <v>0</v>
      </c>
      <c r="AL7" t="s">
        <v>567</v>
      </c>
      <c r="AM7" t="s">
        <v>561</v>
      </c>
      <c r="AN7" t="s">
        <v>562</v>
      </c>
      <c r="AO7" t="s">
        <v>585</v>
      </c>
      <c r="AP7" t="s">
        <v>569</v>
      </c>
      <c r="AQ7">
        <v>0</v>
      </c>
      <c r="AR7">
        <v>0</v>
      </c>
      <c r="AS7" t="s">
        <v>92</v>
      </c>
      <c r="AT7">
        <v>0</v>
      </c>
      <c r="AU7">
        <v>0</v>
      </c>
      <c r="AV7" t="s">
        <v>570</v>
      </c>
      <c r="AW7" t="s">
        <v>571</v>
      </c>
      <c r="AX7" t="s">
        <v>572</v>
      </c>
      <c r="AY7" t="s">
        <v>573</v>
      </c>
      <c r="AZ7" t="s">
        <v>574</v>
      </c>
      <c r="BA7" t="s">
        <v>575</v>
      </c>
      <c r="BB7" t="s">
        <v>576</v>
      </c>
      <c r="BC7" t="s">
        <v>577</v>
      </c>
      <c r="BD7" t="s">
        <v>578</v>
      </c>
      <c r="BE7" t="s">
        <v>574</v>
      </c>
      <c r="BF7">
        <v>0</v>
      </c>
      <c r="BG7">
        <v>0</v>
      </c>
      <c r="BH7" t="s">
        <v>92</v>
      </c>
      <c r="BI7" t="s">
        <v>99</v>
      </c>
      <c r="BJ7">
        <v>0</v>
      </c>
      <c r="BK7">
        <v>0</v>
      </c>
      <c r="BL7">
        <v>0</v>
      </c>
      <c r="BM7" t="s">
        <v>92</v>
      </c>
      <c r="BN7">
        <v>0</v>
      </c>
      <c r="BO7">
        <v>0</v>
      </c>
      <c r="BP7" t="s">
        <v>580</v>
      </c>
      <c r="BQ7" t="s">
        <v>576</v>
      </c>
      <c r="BR7" t="s">
        <v>581</v>
      </c>
      <c r="BS7" t="s">
        <v>591</v>
      </c>
      <c r="BT7" t="s">
        <v>574</v>
      </c>
      <c r="BU7" t="s">
        <v>583</v>
      </c>
      <c r="BV7" t="s">
        <v>571</v>
      </c>
      <c r="BW7" t="s">
        <v>578</v>
      </c>
      <c r="BX7" t="s">
        <v>577</v>
      </c>
      <c r="BY7" t="s">
        <v>574</v>
      </c>
      <c r="BZ7">
        <v>0</v>
      </c>
      <c r="CA7">
        <v>0</v>
      </c>
      <c r="CB7" t="s">
        <v>92</v>
      </c>
      <c r="CC7">
        <v>0</v>
      </c>
      <c r="CD7">
        <v>0</v>
      </c>
      <c r="CE7">
        <v>0</v>
      </c>
      <c r="CF7">
        <v>0</v>
      </c>
      <c r="CG7" t="s">
        <v>92</v>
      </c>
      <c r="CH7">
        <v>0</v>
      </c>
      <c r="CI7" t="s">
        <v>99</v>
      </c>
    </row>
    <row r="13" spans="1:88">
      <c r="K13">
        <v>2.2000000000000002</v>
      </c>
      <c r="L13">
        <v>1.81</v>
      </c>
      <c r="M13">
        <v>1.76</v>
      </c>
      <c r="O13" s="9"/>
    </row>
    <row r="14" spans="1:88">
      <c r="K14">
        <v>1</v>
      </c>
      <c r="L14">
        <v>1</v>
      </c>
      <c r="M14">
        <v>1</v>
      </c>
      <c r="P14" s="4"/>
    </row>
    <row r="15" spans="1:88">
      <c r="CA15">
        <f>SUM(CA7:CE7)</f>
        <v>0</v>
      </c>
    </row>
    <row r="16" spans="1:88">
      <c r="K16">
        <v>22</v>
      </c>
      <c r="L16">
        <v>110</v>
      </c>
      <c r="M16">
        <v>161</v>
      </c>
      <c r="AW16">
        <f>SUM(AW7:BP7)</f>
        <v>0</v>
      </c>
      <c r="BQ16">
        <f>SUM(BQ7:BU7)</f>
        <v>0</v>
      </c>
    </row>
    <row r="17" spans="11:26">
      <c r="K17">
        <v>29</v>
      </c>
      <c r="L17">
        <v>131</v>
      </c>
      <c r="M17">
        <v>83</v>
      </c>
    </row>
    <row r="18" spans="11:26">
      <c r="K18">
        <v>35</v>
      </c>
      <c r="L18">
        <v>98</v>
      </c>
      <c r="M18">
        <v>112</v>
      </c>
      <c r="Z18">
        <v>1</v>
      </c>
    </row>
    <row r="19" spans="11:26">
      <c r="K19">
        <v>57</v>
      </c>
      <c r="L19">
        <v>104</v>
      </c>
      <c r="M19">
        <v>101</v>
      </c>
      <c r="Z19">
        <v>2</v>
      </c>
    </row>
    <row r="20" spans="11:26">
      <c r="Z20">
        <v>3</v>
      </c>
    </row>
    <row r="21" spans="11:26">
      <c r="Z21">
        <v>4</v>
      </c>
    </row>
    <row r="22" spans="11:26">
      <c r="Z22">
        <v>5</v>
      </c>
    </row>
  </sheetData>
  <mergeCells count="1">
    <mergeCell ref="D1:G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9"/>
  <sheetViews>
    <sheetView workbookViewId="0"/>
  </sheetViews>
  <sheetFormatPr baseColWidth="10" defaultRowHeight="14.25"/>
  <cols>
    <col min="1" max="1" width="32.7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2" width="14" customWidth="1"/>
    <col min="13" max="14" width="16.625" customWidth="1"/>
    <col min="15" max="15" width="20.75" customWidth="1"/>
    <col min="16" max="18" width="16.75" customWidth="1"/>
    <col min="19" max="19" width="11.5" customWidth="1"/>
    <col min="20" max="21" width="11.875" customWidth="1"/>
    <col min="22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1042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530</v>
      </c>
      <c r="B4">
        <v>1.436E-3</v>
      </c>
      <c r="C4" s="4">
        <v>1.367006E-6</v>
      </c>
      <c r="D4" s="2">
        <v>4.3202599999999998E-7</v>
      </c>
      <c r="E4">
        <v>4.3237E-7</v>
      </c>
      <c r="F4">
        <v>5.0261000000000003E-7</v>
      </c>
      <c r="G4">
        <f t="shared" ref="G4:G10" si="0">(H4/$L$14)+(I4/$M$14)+(J4*$N$14)</f>
        <v>70</v>
      </c>
      <c r="H4">
        <v>16</v>
      </c>
      <c r="I4">
        <v>40</v>
      </c>
      <c r="J4">
        <v>14</v>
      </c>
      <c r="K4">
        <v>231</v>
      </c>
      <c r="L4">
        <f t="shared" ref="L4:L10" si="1">((K4*(K4/G4))*G4)/(G4/H4)</f>
        <v>12196.8</v>
      </c>
      <c r="M4" s="2">
        <v>2.4600200000000001E-7</v>
      </c>
      <c r="N4" s="2">
        <v>1.86024E-7</v>
      </c>
      <c r="O4" s="2">
        <v>4.3237E-7</v>
      </c>
      <c r="P4">
        <v>3.1960999999999999E-7</v>
      </c>
      <c r="Q4">
        <v>3.1864E-7</v>
      </c>
      <c r="R4">
        <v>1.8300000000000001E-7</v>
      </c>
      <c r="S4" t="s">
        <v>1043</v>
      </c>
      <c r="T4" t="s">
        <v>1044</v>
      </c>
      <c r="U4" t="s">
        <v>1045</v>
      </c>
      <c r="V4" t="s">
        <v>1046</v>
      </c>
      <c r="W4" t="s">
        <v>519</v>
      </c>
      <c r="X4" t="s">
        <v>1047</v>
      </c>
      <c r="Y4" t="s">
        <v>1048</v>
      </c>
      <c r="Z4" t="s">
        <v>1049</v>
      </c>
      <c r="AA4" t="s">
        <v>1050</v>
      </c>
      <c r="AB4" t="s">
        <v>1051</v>
      </c>
      <c r="AC4" t="s">
        <v>1052</v>
      </c>
      <c r="AD4" t="s">
        <v>1053</v>
      </c>
      <c r="AE4" t="s">
        <v>1048</v>
      </c>
      <c r="AF4" t="s">
        <v>1050</v>
      </c>
      <c r="AG4" t="s">
        <v>1051</v>
      </c>
      <c r="AH4" t="s">
        <v>1047</v>
      </c>
      <c r="AI4" t="s">
        <v>1048</v>
      </c>
      <c r="AJ4" t="s">
        <v>1049</v>
      </c>
      <c r="AK4" t="s">
        <v>1050</v>
      </c>
      <c r="AL4" t="s">
        <v>1051</v>
      </c>
      <c r="AM4" t="s">
        <v>1054</v>
      </c>
      <c r="AN4" t="s">
        <v>1055</v>
      </c>
      <c r="AO4" t="s">
        <v>1056</v>
      </c>
      <c r="AP4" t="s">
        <v>1057</v>
      </c>
      <c r="AQ4" t="s">
        <v>1058</v>
      </c>
      <c r="AR4" t="s">
        <v>1059</v>
      </c>
      <c r="AS4" t="s">
        <v>1060</v>
      </c>
      <c r="AT4" t="s">
        <v>1061</v>
      </c>
      <c r="AU4" t="s">
        <v>1062</v>
      </c>
      <c r="AV4" t="s">
        <v>1063</v>
      </c>
      <c r="AW4" t="s">
        <v>1064</v>
      </c>
      <c r="AX4" t="s">
        <v>1065</v>
      </c>
      <c r="AY4" t="s">
        <v>1066</v>
      </c>
      <c r="AZ4" t="s">
        <v>1067</v>
      </c>
      <c r="BA4" t="s">
        <v>1063</v>
      </c>
      <c r="BB4" t="s">
        <v>1068</v>
      </c>
      <c r="BC4" t="s">
        <v>1069</v>
      </c>
      <c r="BD4" t="s">
        <v>1070</v>
      </c>
      <c r="BE4" t="s">
        <v>1071</v>
      </c>
      <c r="BF4" t="s">
        <v>1072</v>
      </c>
      <c r="BG4" t="s">
        <v>1073</v>
      </c>
      <c r="BH4" t="s">
        <v>674</v>
      </c>
      <c r="BI4" t="s">
        <v>1074</v>
      </c>
      <c r="BJ4" t="s">
        <v>1062</v>
      </c>
      <c r="BK4" t="s">
        <v>1075</v>
      </c>
      <c r="BL4" t="s">
        <v>1054</v>
      </c>
      <c r="BM4" t="s">
        <v>1076</v>
      </c>
      <c r="BN4" t="s">
        <v>1077</v>
      </c>
      <c r="BO4" t="s">
        <v>1074</v>
      </c>
      <c r="BP4" t="s">
        <v>1078</v>
      </c>
      <c r="BQ4" t="s">
        <v>1054</v>
      </c>
      <c r="BR4" t="s">
        <v>1073</v>
      </c>
      <c r="BS4" t="s">
        <v>1061</v>
      </c>
      <c r="BT4" t="s">
        <v>1077</v>
      </c>
      <c r="BU4" t="s">
        <v>1079</v>
      </c>
      <c r="BV4" t="s">
        <v>1080</v>
      </c>
      <c r="BW4" t="s">
        <v>1081</v>
      </c>
      <c r="BX4" t="s">
        <v>1082</v>
      </c>
      <c r="BY4" t="s">
        <v>1083</v>
      </c>
      <c r="BZ4" t="s">
        <v>1084</v>
      </c>
    </row>
    <row r="5" spans="1:87">
      <c r="A5" t="s">
        <v>497</v>
      </c>
      <c r="B5">
        <v>1.4369999999999999E-3</v>
      </c>
      <c r="C5" s="4">
        <v>1.367006E-6</v>
      </c>
      <c r="D5" s="2">
        <v>4.3202599999999998E-7</v>
      </c>
      <c r="E5">
        <v>4.3237E-7</v>
      </c>
      <c r="F5">
        <v>5.0261000000000003E-7</v>
      </c>
      <c r="G5">
        <f t="shared" si="0"/>
        <v>70</v>
      </c>
      <c r="H5">
        <v>16</v>
      </c>
      <c r="I5">
        <v>40</v>
      </c>
      <c r="J5">
        <v>14</v>
      </c>
      <c r="K5">
        <v>231</v>
      </c>
      <c r="L5">
        <f t="shared" si="1"/>
        <v>12196.8</v>
      </c>
      <c r="M5" s="2">
        <v>2.4600200000000001E-7</v>
      </c>
      <c r="N5" s="2">
        <v>1.86024E-7</v>
      </c>
      <c r="O5" s="2">
        <v>4.3237E-7</v>
      </c>
      <c r="P5">
        <v>3.1960999999999999E-7</v>
      </c>
      <c r="Q5">
        <v>3.1864E-7</v>
      </c>
      <c r="R5">
        <v>1.8300000000000001E-7</v>
      </c>
      <c r="S5" t="s">
        <v>1043</v>
      </c>
      <c r="T5" t="s">
        <v>1044</v>
      </c>
      <c r="U5" t="s">
        <v>1045</v>
      </c>
      <c r="V5" t="s">
        <v>1046</v>
      </c>
      <c r="W5" t="s">
        <v>519</v>
      </c>
      <c r="X5" t="s">
        <v>1047</v>
      </c>
      <c r="Y5" t="s">
        <v>1048</v>
      </c>
      <c r="Z5" t="s">
        <v>1049</v>
      </c>
      <c r="AA5">
        <f>1.337*10^-8</f>
        <v>1.337E-8</v>
      </c>
      <c r="AB5">
        <f>7.002*10^-9</f>
        <v>7.0020000000000004E-9</v>
      </c>
      <c r="AC5">
        <f>1.09*10^-8</f>
        <v>1.0900000000000002E-8</v>
      </c>
      <c r="AD5">
        <f>2.726*10^-8</f>
        <v>2.7260000000000001E-8</v>
      </c>
      <c r="AE5" t="s">
        <v>1085</v>
      </c>
      <c r="AF5">
        <f>1.337*10^-8</f>
        <v>1.337E-8</v>
      </c>
      <c r="AG5">
        <f>7.002*10^-9</f>
        <v>7.0020000000000004E-9</v>
      </c>
      <c r="AH5" t="s">
        <v>1047</v>
      </c>
      <c r="AI5" t="s">
        <v>1048</v>
      </c>
      <c r="AJ5" t="s">
        <v>1049</v>
      </c>
      <c r="AK5">
        <f>1.337*10^-8</f>
        <v>1.337E-8</v>
      </c>
      <c r="AL5">
        <f>7.002*10^-9</f>
        <v>7.0020000000000004E-9</v>
      </c>
      <c r="AM5" t="s">
        <v>1054</v>
      </c>
      <c r="AN5" t="s">
        <v>1055</v>
      </c>
      <c r="AO5" t="s">
        <v>1056</v>
      </c>
      <c r="AP5" t="s">
        <v>1057</v>
      </c>
      <c r="AQ5" t="s">
        <v>1058</v>
      </c>
      <c r="AR5" t="s">
        <v>1059</v>
      </c>
      <c r="AS5" t="s">
        <v>1060</v>
      </c>
      <c r="AT5">
        <f>1.846*10^-8</f>
        <v>1.8460000000000001E-8</v>
      </c>
      <c r="AU5">
        <f>5.513*10^-8</f>
        <v>5.5129999999999998E-8</v>
      </c>
      <c r="AV5" t="s">
        <v>1063</v>
      </c>
      <c r="AW5" t="s">
        <v>1064</v>
      </c>
      <c r="AX5" t="s">
        <v>1065</v>
      </c>
      <c r="AY5">
        <f>3.793*10^-8</f>
        <v>3.7930000000000003E-8</v>
      </c>
      <c r="AZ5">
        <f>5.656*10^-8</f>
        <v>5.6559999999999998E-8</v>
      </c>
      <c r="BA5" t="s">
        <v>1063</v>
      </c>
      <c r="BB5" t="s">
        <v>1068</v>
      </c>
      <c r="BC5" t="s">
        <v>1069</v>
      </c>
      <c r="BD5" t="s">
        <v>1070</v>
      </c>
      <c r="BE5" t="s">
        <v>1071</v>
      </c>
      <c r="BF5" t="s">
        <v>1072</v>
      </c>
      <c r="BG5" t="s">
        <v>1073</v>
      </c>
      <c r="BH5" t="s">
        <v>674</v>
      </c>
      <c r="BI5">
        <f>5.537*10^-8</f>
        <v>5.5369999999999999E-8</v>
      </c>
      <c r="BJ5">
        <f>5.513*10^-8</f>
        <v>5.5129999999999998E-8</v>
      </c>
      <c r="BK5" t="s">
        <v>1075</v>
      </c>
      <c r="BL5" t="s">
        <v>1054</v>
      </c>
      <c r="BM5" t="s">
        <v>1076</v>
      </c>
      <c r="BN5" t="s">
        <v>1077</v>
      </c>
      <c r="BO5" t="s">
        <v>1074</v>
      </c>
      <c r="BP5" t="s">
        <v>1078</v>
      </c>
      <c r="BQ5" t="s">
        <v>1054</v>
      </c>
      <c r="BR5" t="s">
        <v>1073</v>
      </c>
      <c r="BS5" t="s">
        <v>1061</v>
      </c>
      <c r="BT5" t="s">
        <v>1077</v>
      </c>
      <c r="BU5" t="s">
        <v>1079</v>
      </c>
      <c r="BV5" t="s">
        <v>1080</v>
      </c>
      <c r="BW5" t="s">
        <v>1081</v>
      </c>
      <c r="BX5" t="s">
        <v>1082</v>
      </c>
      <c r="BY5" t="s">
        <v>1083</v>
      </c>
      <c r="BZ5" t="s">
        <v>1084</v>
      </c>
    </row>
    <row r="6" spans="1:87">
      <c r="A6" t="s">
        <v>529</v>
      </c>
      <c r="B6">
        <v>1.444E-3</v>
      </c>
      <c r="C6" s="4">
        <v>1.45265E-6</v>
      </c>
      <c r="D6">
        <v>5.1766999999999995E-7</v>
      </c>
      <c r="E6">
        <v>4.3244999999999998E-7</v>
      </c>
      <c r="F6">
        <v>5.0253000000000004E-7</v>
      </c>
      <c r="G6">
        <f t="shared" si="0"/>
        <v>70</v>
      </c>
      <c r="H6">
        <v>16</v>
      </c>
      <c r="I6">
        <v>40</v>
      </c>
      <c r="J6">
        <v>14</v>
      </c>
      <c r="K6">
        <v>231</v>
      </c>
      <c r="L6">
        <f t="shared" si="1"/>
        <v>12196.8</v>
      </c>
      <c r="M6" s="2">
        <v>2.9091E-7</v>
      </c>
      <c r="N6" s="2">
        <v>2.2676E-7</v>
      </c>
      <c r="O6" s="2">
        <v>4.3244999999999998E-7</v>
      </c>
      <c r="P6">
        <v>3.1953E-7</v>
      </c>
      <c r="Q6">
        <v>3.5624999999999998E-7</v>
      </c>
      <c r="R6">
        <v>1.8300000000000001E-7</v>
      </c>
      <c r="S6" t="s">
        <v>1043</v>
      </c>
      <c r="T6" t="s">
        <v>1044</v>
      </c>
      <c r="U6" t="s">
        <v>1045</v>
      </c>
      <c r="V6" t="s">
        <v>1046</v>
      </c>
      <c r="W6" t="s">
        <v>519</v>
      </c>
      <c r="X6" t="s">
        <v>1047</v>
      </c>
      <c r="Y6" t="s">
        <v>1048</v>
      </c>
      <c r="Z6" t="s">
        <v>1049</v>
      </c>
      <c r="AA6" s="20" t="s">
        <v>1086</v>
      </c>
      <c r="AB6" s="20" t="s">
        <v>519</v>
      </c>
      <c r="AC6" s="20" t="s">
        <v>1087</v>
      </c>
      <c r="AD6" s="20" t="s">
        <v>1088</v>
      </c>
      <c r="AE6" t="s">
        <v>1048</v>
      </c>
      <c r="AF6" s="20" t="s">
        <v>1086</v>
      </c>
      <c r="AG6" s="20" t="s">
        <v>519</v>
      </c>
      <c r="AH6" t="s">
        <v>1047</v>
      </c>
      <c r="AI6" t="s">
        <v>1048</v>
      </c>
      <c r="AJ6" t="s">
        <v>1049</v>
      </c>
      <c r="AK6" s="20" t="s">
        <v>1086</v>
      </c>
      <c r="AL6" s="20" t="s">
        <v>519</v>
      </c>
      <c r="AM6" t="s">
        <v>1054</v>
      </c>
      <c r="AN6" t="s">
        <v>1055</v>
      </c>
      <c r="AO6" t="s">
        <v>1056</v>
      </c>
      <c r="AP6" t="s">
        <v>1057</v>
      </c>
      <c r="AQ6" t="s">
        <v>1058</v>
      </c>
      <c r="AR6" t="s">
        <v>1059</v>
      </c>
      <c r="AS6" t="s">
        <v>1060</v>
      </c>
      <c r="AT6" s="20" t="s">
        <v>1057</v>
      </c>
      <c r="AU6" s="20" t="s">
        <v>1089</v>
      </c>
      <c r="AV6" t="s">
        <v>1063</v>
      </c>
      <c r="AW6" t="s">
        <v>1064</v>
      </c>
      <c r="AX6" t="s">
        <v>1065</v>
      </c>
      <c r="AY6" s="20" t="s">
        <v>1090</v>
      </c>
      <c r="AZ6" s="20" t="s">
        <v>1091</v>
      </c>
      <c r="BA6" t="s">
        <v>1063</v>
      </c>
      <c r="BB6" t="s">
        <v>1068</v>
      </c>
      <c r="BC6" t="s">
        <v>1069</v>
      </c>
      <c r="BD6" t="s">
        <v>1070</v>
      </c>
      <c r="BE6" t="s">
        <v>1071</v>
      </c>
      <c r="BF6" t="s">
        <v>1072</v>
      </c>
      <c r="BG6" t="s">
        <v>1073</v>
      </c>
      <c r="BH6" t="s">
        <v>674</v>
      </c>
      <c r="BI6" s="20" t="s">
        <v>1092</v>
      </c>
      <c r="BJ6" s="20" t="s">
        <v>1089</v>
      </c>
      <c r="BK6" t="s">
        <v>1075</v>
      </c>
      <c r="BL6" t="s">
        <v>1054</v>
      </c>
      <c r="BM6" t="s">
        <v>1076</v>
      </c>
      <c r="BN6" s="20" t="s">
        <v>1062</v>
      </c>
      <c r="BO6" s="20" t="s">
        <v>1061</v>
      </c>
      <c r="BP6" t="s">
        <v>1078</v>
      </c>
      <c r="BQ6" t="s">
        <v>1054</v>
      </c>
      <c r="BR6" t="s">
        <v>1073</v>
      </c>
      <c r="BS6" t="s">
        <v>1061</v>
      </c>
      <c r="BT6" s="20" t="s">
        <v>1089</v>
      </c>
      <c r="BU6" s="20" t="s">
        <v>1093</v>
      </c>
      <c r="BV6" t="s">
        <v>1080</v>
      </c>
      <c r="BW6" t="s">
        <v>1081</v>
      </c>
      <c r="BX6" t="s">
        <v>1082</v>
      </c>
      <c r="BY6" t="s">
        <v>1083</v>
      </c>
      <c r="BZ6" t="s">
        <v>1084</v>
      </c>
    </row>
    <row r="7" spans="1:87">
      <c r="A7" t="s">
        <v>531</v>
      </c>
      <c r="B7">
        <v>1.4940000000000001E-3</v>
      </c>
      <c r="C7" s="4">
        <v>2.3259699999999999E-6</v>
      </c>
      <c r="D7">
        <v>8.5862000000000005E-7</v>
      </c>
      <c r="E7">
        <v>6.0599000000000004E-7</v>
      </c>
      <c r="F7">
        <v>8.6135999999999998E-7</v>
      </c>
      <c r="G7">
        <f t="shared" si="0"/>
        <v>82</v>
      </c>
      <c r="H7">
        <v>26</v>
      </c>
      <c r="I7">
        <v>38</v>
      </c>
      <c r="J7">
        <v>18</v>
      </c>
      <c r="K7">
        <v>269</v>
      </c>
      <c r="L7">
        <f t="shared" si="1"/>
        <v>22943.731707317074</v>
      </c>
      <c r="M7" s="2">
        <v>5.2384000000000001E-7</v>
      </c>
      <c r="N7" s="2">
        <v>3.3477999999999998E-7</v>
      </c>
      <c r="O7" s="2">
        <v>6.0599000000000004E-7</v>
      </c>
      <c r="P7">
        <v>6.4392000000000001E-7</v>
      </c>
      <c r="Q7">
        <v>7.7161999999999997E-7</v>
      </c>
      <c r="R7">
        <v>2.1743999999999999E-7</v>
      </c>
      <c r="S7" t="s">
        <v>1094</v>
      </c>
      <c r="T7" t="s">
        <v>1044</v>
      </c>
      <c r="U7" t="s">
        <v>1095</v>
      </c>
      <c r="V7" t="s">
        <v>1096</v>
      </c>
      <c r="W7" t="s">
        <v>1097</v>
      </c>
      <c r="X7" t="s">
        <v>1047</v>
      </c>
      <c r="Y7" t="s">
        <v>1048</v>
      </c>
      <c r="Z7" t="s">
        <v>1088</v>
      </c>
      <c r="AA7" t="s">
        <v>1098</v>
      </c>
      <c r="AB7" t="s">
        <v>519</v>
      </c>
      <c r="AC7" t="s">
        <v>1099</v>
      </c>
      <c r="AD7" t="s">
        <v>1088</v>
      </c>
      <c r="AE7" t="s">
        <v>1100</v>
      </c>
      <c r="AF7" t="s">
        <v>1101</v>
      </c>
      <c r="AG7" t="s">
        <v>1097</v>
      </c>
      <c r="AH7" t="s">
        <v>1047</v>
      </c>
      <c r="AI7" t="s">
        <v>1048</v>
      </c>
      <c r="AJ7" t="s">
        <v>1088</v>
      </c>
      <c r="AK7" t="s">
        <v>1098</v>
      </c>
      <c r="AL7" t="s">
        <v>519</v>
      </c>
      <c r="AM7" t="s">
        <v>1102</v>
      </c>
      <c r="AN7" t="s">
        <v>1055</v>
      </c>
      <c r="AO7" t="s">
        <v>1103</v>
      </c>
      <c r="AP7" t="s">
        <v>1074</v>
      </c>
      <c r="AQ7" t="s">
        <v>1078</v>
      </c>
      <c r="AR7" t="s">
        <v>1104</v>
      </c>
      <c r="AS7" t="s">
        <v>1054</v>
      </c>
      <c r="AT7" t="s">
        <v>1092</v>
      </c>
      <c r="AU7" t="s">
        <v>1105</v>
      </c>
      <c r="AV7" t="s">
        <v>1106</v>
      </c>
      <c r="AW7" t="s">
        <v>1107</v>
      </c>
      <c r="AX7" t="s">
        <v>1108</v>
      </c>
      <c r="AY7" t="s">
        <v>1109</v>
      </c>
      <c r="AZ7" t="s">
        <v>1110</v>
      </c>
      <c r="BA7" t="s">
        <v>1111</v>
      </c>
      <c r="BB7" t="s">
        <v>1112</v>
      </c>
      <c r="BC7" t="s">
        <v>1069</v>
      </c>
      <c r="BD7" t="s">
        <v>1091</v>
      </c>
      <c r="BE7" t="s">
        <v>1071</v>
      </c>
      <c r="BF7" t="s">
        <v>1063</v>
      </c>
      <c r="BG7" t="s">
        <v>1059</v>
      </c>
      <c r="BH7" t="s">
        <v>1113</v>
      </c>
      <c r="BI7" t="s">
        <v>1092</v>
      </c>
      <c r="BJ7" t="s">
        <v>1062</v>
      </c>
      <c r="BK7" t="s">
        <v>1078</v>
      </c>
      <c r="BL7" t="s">
        <v>1114</v>
      </c>
      <c r="BM7" t="s">
        <v>1059</v>
      </c>
      <c r="BN7" t="s">
        <v>1105</v>
      </c>
      <c r="BO7" t="s">
        <v>1115</v>
      </c>
      <c r="BP7" t="s">
        <v>1116</v>
      </c>
      <c r="BQ7" t="s">
        <v>1102</v>
      </c>
      <c r="BR7" t="s">
        <v>1065</v>
      </c>
      <c r="BS7" t="s">
        <v>1117</v>
      </c>
      <c r="BT7" t="s">
        <v>1103</v>
      </c>
      <c r="BU7" t="s">
        <v>1118</v>
      </c>
      <c r="BV7" t="s">
        <v>1080</v>
      </c>
      <c r="BW7">
        <v>0</v>
      </c>
      <c r="BX7" t="s">
        <v>1082</v>
      </c>
      <c r="BY7" t="s">
        <v>1119</v>
      </c>
      <c r="BZ7" t="s">
        <v>1084</v>
      </c>
    </row>
    <row r="8" spans="1:87">
      <c r="A8" t="s">
        <v>1120</v>
      </c>
      <c r="B8">
        <v>1.472E-3</v>
      </c>
      <c r="C8" s="4">
        <v>1.9590199999999999E-6</v>
      </c>
      <c r="D8">
        <v>6.2185000000000003E-7</v>
      </c>
      <c r="E8">
        <v>5.9510000000000003E-7</v>
      </c>
      <c r="F8">
        <v>7.4206999999999997E-7</v>
      </c>
      <c r="G8">
        <f t="shared" si="0"/>
        <v>84</v>
      </c>
      <c r="H8">
        <v>26</v>
      </c>
      <c r="I8">
        <v>41</v>
      </c>
      <c r="J8">
        <v>17</v>
      </c>
      <c r="K8">
        <v>260</v>
      </c>
      <c r="L8">
        <f t="shared" si="1"/>
        <v>20923.809523809523</v>
      </c>
      <c r="M8">
        <v>3.5763000000000001E-7</v>
      </c>
      <c r="N8">
        <v>2.6422000000000002E-7</v>
      </c>
      <c r="O8">
        <v>5.9510000000000003E-7</v>
      </c>
      <c r="P8">
        <v>4.9434999999999998E-7</v>
      </c>
      <c r="Q8">
        <v>4.7683999999999997E-7</v>
      </c>
      <c r="R8">
        <v>2.4772E-7</v>
      </c>
      <c r="S8" t="s">
        <v>1043</v>
      </c>
      <c r="T8" t="s">
        <v>1121</v>
      </c>
      <c r="U8" t="s">
        <v>1122</v>
      </c>
      <c r="V8" t="s">
        <v>1123</v>
      </c>
      <c r="W8" t="s">
        <v>1124</v>
      </c>
      <c r="X8" t="s">
        <v>1047</v>
      </c>
      <c r="Y8" t="s">
        <v>1125</v>
      </c>
      <c r="Z8" t="s">
        <v>1053</v>
      </c>
      <c r="AA8" t="s">
        <v>1050</v>
      </c>
      <c r="AB8" t="s">
        <v>519</v>
      </c>
      <c r="AC8" t="s">
        <v>1087</v>
      </c>
      <c r="AD8" t="s">
        <v>1088</v>
      </c>
      <c r="AE8" t="s">
        <v>1061</v>
      </c>
      <c r="AF8" t="s">
        <v>1050</v>
      </c>
      <c r="AG8" t="s">
        <v>519</v>
      </c>
      <c r="AH8" t="s">
        <v>1047</v>
      </c>
      <c r="AI8" t="s">
        <v>1125</v>
      </c>
      <c r="AJ8" t="s">
        <v>1053</v>
      </c>
      <c r="AK8" t="s">
        <v>1050</v>
      </c>
      <c r="AL8" t="s">
        <v>519</v>
      </c>
      <c r="AM8" t="s">
        <v>1102</v>
      </c>
      <c r="AN8" t="s">
        <v>1126</v>
      </c>
      <c r="AO8" t="s">
        <v>1105</v>
      </c>
      <c r="AP8" t="s">
        <v>1074</v>
      </c>
      <c r="AQ8" t="s">
        <v>1127</v>
      </c>
      <c r="AR8" t="s">
        <v>1059</v>
      </c>
      <c r="AS8" t="s">
        <v>1128</v>
      </c>
      <c r="AT8" t="s">
        <v>1057</v>
      </c>
      <c r="AU8" t="s">
        <v>1089</v>
      </c>
      <c r="AV8" t="s">
        <v>1063</v>
      </c>
      <c r="AW8" t="s">
        <v>1129</v>
      </c>
      <c r="AX8" t="s">
        <v>1059</v>
      </c>
      <c r="AY8" t="s">
        <v>1066</v>
      </c>
      <c r="AZ8" t="s">
        <v>1070</v>
      </c>
      <c r="BA8" t="s">
        <v>1106</v>
      </c>
      <c r="BB8" t="s">
        <v>1068</v>
      </c>
      <c r="BC8" t="s">
        <v>1130</v>
      </c>
      <c r="BD8" t="s">
        <v>1070</v>
      </c>
      <c r="BE8">
        <v>0</v>
      </c>
      <c r="BF8" t="s">
        <v>1063</v>
      </c>
      <c r="BG8" t="s">
        <v>1073</v>
      </c>
      <c r="BH8" t="s">
        <v>1131</v>
      </c>
      <c r="BI8" t="s">
        <v>1092</v>
      </c>
      <c r="BJ8" t="s">
        <v>1062</v>
      </c>
      <c r="BK8" t="s">
        <v>1132</v>
      </c>
      <c r="BL8" t="s">
        <v>1102</v>
      </c>
      <c r="BM8" t="s">
        <v>1055</v>
      </c>
      <c r="BN8" t="s">
        <v>1133</v>
      </c>
      <c r="BO8" t="s">
        <v>1092</v>
      </c>
      <c r="BP8" t="s">
        <v>1134</v>
      </c>
      <c r="BQ8" t="s">
        <v>1129</v>
      </c>
      <c r="BR8" t="s">
        <v>1055</v>
      </c>
      <c r="BS8" t="s">
        <v>1092</v>
      </c>
      <c r="BT8" t="s">
        <v>1062</v>
      </c>
      <c r="BU8" t="s">
        <v>967</v>
      </c>
      <c r="BV8" t="s">
        <v>1130</v>
      </c>
      <c r="BW8" t="s">
        <v>1135</v>
      </c>
      <c r="BX8" t="s">
        <v>1082</v>
      </c>
      <c r="BY8" t="s">
        <v>1119</v>
      </c>
      <c r="BZ8" t="s">
        <v>1084</v>
      </c>
    </row>
    <row r="9" spans="1:87">
      <c r="A9" t="s">
        <v>1136</v>
      </c>
      <c r="B9">
        <v>1.513E-3</v>
      </c>
      <c r="C9" s="4">
        <v>2.3905199999999999E-6</v>
      </c>
      <c r="D9">
        <v>8.5692999999999998E-7</v>
      </c>
      <c r="E9">
        <v>6.7950000000000002E-7</v>
      </c>
      <c r="F9">
        <v>8.5409000000000005E-7</v>
      </c>
      <c r="G9">
        <f t="shared" si="0"/>
        <v>85</v>
      </c>
      <c r="H9">
        <v>26</v>
      </c>
      <c r="I9">
        <v>40</v>
      </c>
      <c r="J9">
        <v>19</v>
      </c>
      <c r="K9">
        <v>260</v>
      </c>
      <c r="L9">
        <f t="shared" si="1"/>
        <v>20677.647058823532</v>
      </c>
      <c r="M9">
        <v>4.8489000000000005E-7</v>
      </c>
      <c r="N9">
        <v>3.7203999999999999E-7</v>
      </c>
      <c r="O9">
        <v>6.7950000000000002E-7</v>
      </c>
      <c r="P9">
        <v>5.8757000000000001E-7</v>
      </c>
      <c r="Q9">
        <v>6.0864000000000003E-7</v>
      </c>
      <c r="R9">
        <v>2.6651999999999998E-7</v>
      </c>
      <c r="S9" t="s">
        <v>1137</v>
      </c>
      <c r="T9" t="s">
        <v>1138</v>
      </c>
      <c r="U9" t="s">
        <v>1095</v>
      </c>
      <c r="V9" t="s">
        <v>1139</v>
      </c>
      <c r="W9" t="s">
        <v>1140</v>
      </c>
      <c r="X9" t="s">
        <v>1141</v>
      </c>
      <c r="Y9" t="s">
        <v>1100</v>
      </c>
      <c r="Z9" t="s">
        <v>1053</v>
      </c>
      <c r="AA9" t="s">
        <v>1086</v>
      </c>
      <c r="AB9" t="s">
        <v>519</v>
      </c>
      <c r="AC9" t="s">
        <v>1142</v>
      </c>
      <c r="AD9" t="s">
        <v>1088</v>
      </c>
      <c r="AE9" t="s">
        <v>1143</v>
      </c>
      <c r="AF9" t="s">
        <v>1050</v>
      </c>
      <c r="AG9" t="s">
        <v>1140</v>
      </c>
      <c r="AH9" t="s">
        <v>1141</v>
      </c>
      <c r="AI9" t="s">
        <v>1100</v>
      </c>
      <c r="AJ9" t="s">
        <v>1053</v>
      </c>
      <c r="AK9" t="s">
        <v>1086</v>
      </c>
      <c r="AL9" t="s">
        <v>519</v>
      </c>
      <c r="AM9" t="s">
        <v>1114</v>
      </c>
      <c r="AN9" t="s">
        <v>1126</v>
      </c>
      <c r="AO9" t="s">
        <v>1103</v>
      </c>
      <c r="AP9" t="s">
        <v>1057</v>
      </c>
      <c r="AQ9" t="s">
        <v>1144</v>
      </c>
      <c r="AR9" t="s">
        <v>1055</v>
      </c>
      <c r="AS9" t="s">
        <v>1129</v>
      </c>
      <c r="AT9" t="s">
        <v>1074</v>
      </c>
      <c r="AU9" t="s">
        <v>1089</v>
      </c>
      <c r="AV9" t="s">
        <v>1106</v>
      </c>
      <c r="AW9" t="s">
        <v>1113</v>
      </c>
      <c r="AX9" t="s">
        <v>1073</v>
      </c>
      <c r="AY9" t="s">
        <v>1109</v>
      </c>
      <c r="AZ9">
        <v>0</v>
      </c>
      <c r="BA9" t="s">
        <v>1106</v>
      </c>
      <c r="BB9" t="s">
        <v>1145</v>
      </c>
      <c r="BC9" t="s">
        <v>1130</v>
      </c>
      <c r="BD9" t="s">
        <v>1091</v>
      </c>
      <c r="BE9" t="s">
        <v>1071</v>
      </c>
      <c r="BF9" t="s">
        <v>1063</v>
      </c>
      <c r="BG9" t="s">
        <v>1065</v>
      </c>
      <c r="BH9" t="s">
        <v>1114</v>
      </c>
      <c r="BI9" t="s">
        <v>1092</v>
      </c>
      <c r="BJ9" t="s">
        <v>1077</v>
      </c>
      <c r="BK9" t="s">
        <v>1146</v>
      </c>
      <c r="BL9" t="s">
        <v>1147</v>
      </c>
      <c r="BM9" t="s">
        <v>1126</v>
      </c>
      <c r="BN9" t="s">
        <v>1108</v>
      </c>
      <c r="BO9" t="s">
        <v>1061</v>
      </c>
      <c r="BP9" t="s">
        <v>1148</v>
      </c>
      <c r="BQ9" t="s">
        <v>1114</v>
      </c>
      <c r="BR9" t="s">
        <v>1126</v>
      </c>
      <c r="BS9" t="s">
        <v>1092</v>
      </c>
      <c r="BT9" t="s">
        <v>1062</v>
      </c>
      <c r="BU9" t="s">
        <v>1149</v>
      </c>
      <c r="BV9" t="s">
        <v>1130</v>
      </c>
      <c r="BW9" t="s">
        <v>1081</v>
      </c>
      <c r="BX9" t="s">
        <v>1082</v>
      </c>
      <c r="BY9" t="s">
        <v>1083</v>
      </c>
      <c r="BZ9" t="s">
        <v>1084</v>
      </c>
    </row>
    <row r="10" spans="1:87">
      <c r="A10" t="s">
        <v>1150</v>
      </c>
      <c r="B10">
        <v>1.5009999999999999E-3</v>
      </c>
      <c r="C10" s="4">
        <v>2.6761800000000002E-6</v>
      </c>
      <c r="D10">
        <v>1.2086E-6</v>
      </c>
      <c r="E10">
        <v>6.0231E-7</v>
      </c>
      <c r="F10">
        <v>8.6527000000000002E-7</v>
      </c>
      <c r="G10">
        <f t="shared" si="0"/>
        <v>84</v>
      </c>
      <c r="H10">
        <v>27</v>
      </c>
      <c r="I10">
        <v>40</v>
      </c>
      <c r="J10">
        <v>17</v>
      </c>
      <c r="K10">
        <v>261</v>
      </c>
      <c r="L10">
        <f t="shared" si="1"/>
        <v>21896.035714285714</v>
      </c>
      <c r="M10">
        <v>7.3369999999999996E-7</v>
      </c>
      <c r="N10">
        <v>4.749E-7</v>
      </c>
      <c r="O10">
        <v>6.0231E-7</v>
      </c>
      <c r="P10">
        <v>5.8265000000000005E-7</v>
      </c>
      <c r="Q10">
        <v>6.3511999999999999E-7</v>
      </c>
      <c r="R10">
        <v>2.8262000000000003E-7</v>
      </c>
      <c r="S10" t="s">
        <v>1151</v>
      </c>
      <c r="T10" t="s">
        <v>1138</v>
      </c>
      <c r="U10" t="s">
        <v>1122</v>
      </c>
      <c r="V10" t="s">
        <v>1096</v>
      </c>
      <c r="W10" t="s">
        <v>1124</v>
      </c>
      <c r="X10" t="s">
        <v>1152</v>
      </c>
      <c r="Y10" t="s">
        <v>1100</v>
      </c>
      <c r="Z10" t="s">
        <v>1088</v>
      </c>
      <c r="AA10" t="s">
        <v>1098</v>
      </c>
      <c r="AB10" t="s">
        <v>519</v>
      </c>
      <c r="AC10" t="s">
        <v>1153</v>
      </c>
      <c r="AD10" t="s">
        <v>1154</v>
      </c>
      <c r="AE10" t="s">
        <v>1155</v>
      </c>
      <c r="AF10" t="s">
        <v>1156</v>
      </c>
      <c r="AG10" t="s">
        <v>1157</v>
      </c>
      <c r="AH10" t="s">
        <v>1152</v>
      </c>
      <c r="AI10" t="s">
        <v>1100</v>
      </c>
      <c r="AJ10" t="s">
        <v>1088</v>
      </c>
      <c r="AK10" t="s">
        <v>1098</v>
      </c>
      <c r="AL10" t="s">
        <v>519</v>
      </c>
      <c r="AM10" t="s">
        <v>1102</v>
      </c>
      <c r="AN10" t="s">
        <v>1126</v>
      </c>
      <c r="AO10" t="s">
        <v>1105</v>
      </c>
      <c r="AP10" t="s">
        <v>1092</v>
      </c>
      <c r="AQ10" t="s">
        <v>1158</v>
      </c>
      <c r="AR10" t="s">
        <v>1065</v>
      </c>
      <c r="AS10" t="s">
        <v>1054</v>
      </c>
      <c r="AT10" t="s">
        <v>1074</v>
      </c>
      <c r="AU10" t="s">
        <v>1105</v>
      </c>
      <c r="AV10" t="s">
        <v>1063</v>
      </c>
      <c r="AW10" t="s">
        <v>1129</v>
      </c>
      <c r="AX10" t="s">
        <v>1059</v>
      </c>
      <c r="AY10" t="s">
        <v>1066</v>
      </c>
      <c r="AZ10" t="s">
        <v>1091</v>
      </c>
      <c r="BA10" t="s">
        <v>1111</v>
      </c>
      <c r="BB10" t="s">
        <v>1068</v>
      </c>
      <c r="BC10" t="s">
        <v>1069</v>
      </c>
      <c r="BD10" t="s">
        <v>1070</v>
      </c>
      <c r="BE10" t="s">
        <v>1090</v>
      </c>
      <c r="BF10" t="s">
        <v>1072</v>
      </c>
      <c r="BG10" t="s">
        <v>1059</v>
      </c>
      <c r="BH10" t="s">
        <v>1113</v>
      </c>
      <c r="BI10" t="s">
        <v>1092</v>
      </c>
      <c r="BJ10" t="s">
        <v>1062</v>
      </c>
      <c r="BK10" t="s">
        <v>1159</v>
      </c>
      <c r="BL10" t="s">
        <v>674</v>
      </c>
      <c r="BM10" t="s">
        <v>1055</v>
      </c>
      <c r="BN10" t="s">
        <v>1133</v>
      </c>
      <c r="BO10" t="s">
        <v>1117</v>
      </c>
      <c r="BP10" t="s">
        <v>1134</v>
      </c>
      <c r="BQ10" t="s">
        <v>1113</v>
      </c>
      <c r="BR10" t="s">
        <v>1126</v>
      </c>
      <c r="BS10" t="s">
        <v>1117</v>
      </c>
      <c r="BT10" t="s">
        <v>1160</v>
      </c>
      <c r="BU10" t="s">
        <v>1149</v>
      </c>
      <c r="BV10" t="s">
        <v>1130</v>
      </c>
      <c r="BW10" t="s">
        <v>1135</v>
      </c>
      <c r="BX10" t="s">
        <v>1082</v>
      </c>
      <c r="BY10" t="s">
        <v>1119</v>
      </c>
      <c r="BZ10" t="s">
        <v>1161</v>
      </c>
    </row>
    <row r="13" spans="1:87">
      <c r="AA13">
        <f t="shared" ref="AA13:BJ13" si="2">AA5*2</f>
        <v>2.674E-8</v>
      </c>
      <c r="AB13" s="7">
        <f t="shared" si="2"/>
        <v>1.4004000000000001E-8</v>
      </c>
      <c r="AC13" s="5">
        <f t="shared" si="2"/>
        <v>2.1800000000000003E-8</v>
      </c>
      <c r="AD13">
        <f t="shared" si="2"/>
        <v>5.4520000000000001E-8</v>
      </c>
      <c r="AE13" t="e">
        <f t="shared" si="2"/>
        <v>#VALUE!</v>
      </c>
      <c r="AF13">
        <f t="shared" si="2"/>
        <v>2.674E-8</v>
      </c>
      <c r="AG13">
        <f t="shared" si="2"/>
        <v>1.4004000000000001E-8</v>
      </c>
      <c r="AH13" t="e">
        <f t="shared" si="2"/>
        <v>#VALUE!</v>
      </c>
      <c r="AI13" t="e">
        <f t="shared" si="2"/>
        <v>#VALUE!</v>
      </c>
      <c r="AJ13" t="e">
        <f t="shared" si="2"/>
        <v>#VALUE!</v>
      </c>
      <c r="AK13">
        <f t="shared" si="2"/>
        <v>2.674E-8</v>
      </c>
      <c r="AL13" s="7">
        <f t="shared" si="2"/>
        <v>1.4004000000000001E-8</v>
      </c>
      <c r="AM13" t="e">
        <f t="shared" si="2"/>
        <v>#VALUE!</v>
      </c>
      <c r="AN13" t="e">
        <f t="shared" si="2"/>
        <v>#VALUE!</v>
      </c>
      <c r="AO13" t="e">
        <f t="shared" si="2"/>
        <v>#VALUE!</v>
      </c>
      <c r="AP13" t="e">
        <f t="shared" si="2"/>
        <v>#VALUE!</v>
      </c>
      <c r="AQ13" t="e">
        <f t="shared" si="2"/>
        <v>#VALUE!</v>
      </c>
      <c r="AR13" t="e">
        <f t="shared" si="2"/>
        <v>#VALUE!</v>
      </c>
      <c r="AS13" t="e">
        <f t="shared" si="2"/>
        <v>#VALUE!</v>
      </c>
      <c r="AT13">
        <f t="shared" si="2"/>
        <v>3.6920000000000002E-8</v>
      </c>
      <c r="AU13">
        <f t="shared" si="2"/>
        <v>1.1026E-7</v>
      </c>
      <c r="AV13" t="e">
        <f t="shared" si="2"/>
        <v>#VALUE!</v>
      </c>
      <c r="AW13" t="e">
        <f t="shared" si="2"/>
        <v>#VALUE!</v>
      </c>
      <c r="AX13" t="e">
        <f t="shared" si="2"/>
        <v>#VALUE!</v>
      </c>
      <c r="AY13">
        <f t="shared" si="2"/>
        <v>7.5860000000000006E-8</v>
      </c>
      <c r="AZ13">
        <f t="shared" si="2"/>
        <v>1.1312E-7</v>
      </c>
      <c r="BA13" t="e">
        <f t="shared" si="2"/>
        <v>#VALUE!</v>
      </c>
      <c r="BB13" t="e">
        <f t="shared" si="2"/>
        <v>#VALUE!</v>
      </c>
      <c r="BC13" t="e">
        <f t="shared" si="2"/>
        <v>#VALUE!</v>
      </c>
      <c r="BD13" t="e">
        <f t="shared" si="2"/>
        <v>#VALUE!</v>
      </c>
      <c r="BE13" t="e">
        <f t="shared" si="2"/>
        <v>#VALUE!</v>
      </c>
      <c r="BF13" t="e">
        <f t="shared" si="2"/>
        <v>#VALUE!</v>
      </c>
      <c r="BG13" t="e">
        <f t="shared" si="2"/>
        <v>#VALUE!</v>
      </c>
      <c r="BH13" t="e">
        <f t="shared" si="2"/>
        <v>#VALUE!</v>
      </c>
      <c r="BI13">
        <f t="shared" si="2"/>
        <v>1.1074E-7</v>
      </c>
      <c r="BJ13">
        <f t="shared" si="2"/>
        <v>1.1026E-7</v>
      </c>
    </row>
    <row r="14" spans="1:87">
      <c r="L14">
        <v>1</v>
      </c>
      <c r="M14">
        <v>1</v>
      </c>
      <c r="N14">
        <v>1</v>
      </c>
      <c r="O14">
        <v>1</v>
      </c>
    </row>
    <row r="16" spans="1:87">
      <c r="L16">
        <f>L8/L9</f>
        <v>1.0119047619047619</v>
      </c>
    </row>
    <row r="17" spans="13:13">
      <c r="M17">
        <f>41/38</f>
        <v>1.0789473684210527</v>
      </c>
    </row>
    <row r="19" spans="13:13">
      <c r="M19">
        <f>18/17</f>
        <v>1.0588235294117647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5"/>
  <sheetViews>
    <sheetView workbookViewId="0"/>
  </sheetViews>
  <sheetFormatPr baseColWidth="10" defaultRowHeight="14.25"/>
  <cols>
    <col min="1" max="1" width="36.37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6" width="18" customWidth="1"/>
    <col min="17" max="18" width="22.75" customWidth="1"/>
    <col min="19" max="19" width="18" customWidth="1"/>
    <col min="20" max="20" width="20.5" customWidth="1"/>
    <col min="21" max="21" width="18.125" customWidth="1"/>
    <col min="22" max="27" width="18.375" customWidth="1"/>
    <col min="28" max="28" width="20.25" customWidth="1"/>
    <col min="29" max="29" width="17.75" customWidth="1"/>
    <col min="30" max="30" width="18.875" customWidth="1"/>
    <col min="31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90">
      <c r="D1" s="38" t="s">
        <v>279</v>
      </c>
      <c r="E1" s="38"/>
      <c r="F1" s="38"/>
    </row>
    <row r="2" spans="1:90">
      <c r="D2" s="38"/>
      <c r="E2" s="38"/>
      <c r="F2" s="38"/>
      <c r="AO2">
        <v>4</v>
      </c>
      <c r="AP2">
        <v>4</v>
      </c>
      <c r="AQ2">
        <v>6</v>
      </c>
      <c r="AR2">
        <v>6</v>
      </c>
      <c r="AS2">
        <v>6</v>
      </c>
      <c r="BS2">
        <v>4</v>
      </c>
      <c r="BT2">
        <v>4</v>
      </c>
      <c r="BU2">
        <v>6</v>
      </c>
      <c r="BV2">
        <v>6</v>
      </c>
      <c r="BW2">
        <v>6</v>
      </c>
      <c r="BX2">
        <v>4</v>
      </c>
      <c r="BY2">
        <v>4</v>
      </c>
      <c r="BZ2">
        <v>6</v>
      </c>
      <c r="CA2">
        <v>6</v>
      </c>
      <c r="CB2">
        <v>6</v>
      </c>
      <c r="CC2">
        <v>4</v>
      </c>
      <c r="CD2">
        <v>4</v>
      </c>
      <c r="CE2">
        <v>6</v>
      </c>
      <c r="CF2">
        <v>6</v>
      </c>
      <c r="CG2">
        <v>6</v>
      </c>
    </row>
    <row r="3" spans="1:90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1455</v>
      </c>
      <c r="I3" s="1" t="s">
        <v>8</v>
      </c>
      <c r="J3" s="1" t="s">
        <v>1456</v>
      </c>
      <c r="K3" s="1" t="s">
        <v>9</v>
      </c>
      <c r="L3" s="1" t="s">
        <v>1457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1" t="s">
        <v>41</v>
      </c>
      <c r="AS3" s="1" t="s">
        <v>42</v>
      </c>
      <c r="AT3" s="1" t="s">
        <v>43</v>
      </c>
      <c r="AU3" s="1" t="s">
        <v>44</v>
      </c>
      <c r="AV3" s="1" t="s">
        <v>45</v>
      </c>
      <c r="AW3" s="1" t="s">
        <v>46</v>
      </c>
      <c r="AX3" s="1" t="s">
        <v>47</v>
      </c>
      <c r="AY3" s="1" t="s">
        <v>48</v>
      </c>
      <c r="AZ3" s="1" t="s">
        <v>49</v>
      </c>
      <c r="BA3" s="1" t="s">
        <v>50</v>
      </c>
      <c r="BB3" s="1" t="s">
        <v>51</v>
      </c>
      <c r="BC3" s="1" t="s">
        <v>52</v>
      </c>
      <c r="BD3" s="1" t="s">
        <v>53</v>
      </c>
      <c r="BE3" s="1" t="s">
        <v>54</v>
      </c>
      <c r="BF3" s="1" t="s">
        <v>55</v>
      </c>
      <c r="BG3" s="1" t="s">
        <v>56</v>
      </c>
      <c r="BH3" s="1" t="s">
        <v>57</v>
      </c>
      <c r="BI3" s="1" t="s">
        <v>58</v>
      </c>
      <c r="BJ3" s="1" t="s">
        <v>59</v>
      </c>
      <c r="BK3" s="1" t="s">
        <v>60</v>
      </c>
      <c r="BL3" s="1" t="s">
        <v>61</v>
      </c>
      <c r="BM3" s="1" t="s">
        <v>62</v>
      </c>
      <c r="BN3" s="1" t="s">
        <v>63</v>
      </c>
      <c r="BO3" s="1" t="s">
        <v>64</v>
      </c>
      <c r="BP3" s="1" t="s">
        <v>65</v>
      </c>
      <c r="BQ3" s="1" t="s">
        <v>66</v>
      </c>
      <c r="BR3" s="1" t="s">
        <v>67</v>
      </c>
      <c r="BS3" s="1" t="s">
        <v>68</v>
      </c>
      <c r="BT3" s="1" t="s">
        <v>69</v>
      </c>
      <c r="BU3" s="1" t="s">
        <v>70</v>
      </c>
      <c r="BV3" s="1" t="s">
        <v>71</v>
      </c>
      <c r="BW3" s="1" t="s">
        <v>72</v>
      </c>
      <c r="BX3" s="1" t="s">
        <v>73</v>
      </c>
      <c r="BY3" s="1" t="s">
        <v>74</v>
      </c>
      <c r="BZ3" s="1" t="s">
        <v>75</v>
      </c>
      <c r="CA3" s="1" t="s">
        <v>76</v>
      </c>
      <c r="CB3" s="1" t="s">
        <v>77</v>
      </c>
      <c r="CC3" s="1" t="s">
        <v>78</v>
      </c>
      <c r="CD3" s="1" t="s">
        <v>79</v>
      </c>
      <c r="CE3" s="1" t="s">
        <v>80</v>
      </c>
      <c r="CF3" s="1" t="s">
        <v>81</v>
      </c>
      <c r="CG3" s="1" t="s">
        <v>82</v>
      </c>
      <c r="CH3" s="1" t="s">
        <v>83</v>
      </c>
      <c r="CI3" s="1" t="s">
        <v>84</v>
      </c>
      <c r="CJ3" s="1" t="s">
        <v>85</v>
      </c>
      <c r="CK3" s="1" t="s">
        <v>86</v>
      </c>
      <c r="CL3" s="1" t="s">
        <v>87</v>
      </c>
    </row>
    <row r="4" spans="1:90">
      <c r="A4" t="s">
        <v>280</v>
      </c>
      <c r="B4">
        <v>1.7880000000000001E-3</v>
      </c>
      <c r="C4">
        <v>4.1103420000000002E-8</v>
      </c>
      <c r="D4">
        <v>1.8938399999999999E-8</v>
      </c>
      <c r="E4">
        <v>2.216502E-8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1.00051E-8</v>
      </c>
      <c r="P4">
        <v>8.9332999999999993E-9</v>
      </c>
      <c r="Q4" t="s">
        <v>281</v>
      </c>
      <c r="R4">
        <v>1.01497E-8</v>
      </c>
      <c r="S4">
        <v>8.6979999999999995E-9</v>
      </c>
      <c r="T4">
        <v>6.8150999999999998E-9</v>
      </c>
      <c r="U4">
        <v>1.3071E-9</v>
      </c>
      <c r="V4">
        <v>2.1182E-9</v>
      </c>
      <c r="W4" t="s">
        <v>282</v>
      </c>
      <c r="X4">
        <v>2.8156000000000001E-9</v>
      </c>
      <c r="Y4">
        <v>2.3471999999999999E-10</v>
      </c>
      <c r="Z4">
        <v>1.17806E-8</v>
      </c>
      <c r="AA4">
        <v>5.5236999999999999E-9</v>
      </c>
      <c r="AB4">
        <v>3.1781E-9</v>
      </c>
      <c r="AC4" t="s">
        <v>283</v>
      </c>
      <c r="AD4">
        <v>8.7017999999999999E-9</v>
      </c>
      <c r="AE4" t="s">
        <v>284</v>
      </c>
      <c r="AF4" t="s">
        <v>285</v>
      </c>
      <c r="AG4" t="s">
        <v>286</v>
      </c>
      <c r="AH4" t="s">
        <v>287</v>
      </c>
      <c r="AI4" t="s">
        <v>288</v>
      </c>
      <c r="AJ4" t="s">
        <v>289</v>
      </c>
      <c r="AK4" t="s">
        <v>290</v>
      </c>
      <c r="AL4" t="s">
        <v>291</v>
      </c>
      <c r="AM4" t="s">
        <v>292</v>
      </c>
      <c r="AN4" t="s">
        <v>293</v>
      </c>
      <c r="AO4" t="s">
        <v>294</v>
      </c>
      <c r="AP4" t="s">
        <v>295</v>
      </c>
      <c r="AQ4" t="s">
        <v>296</v>
      </c>
      <c r="AR4" t="s">
        <v>297</v>
      </c>
      <c r="AS4" t="s">
        <v>298</v>
      </c>
      <c r="AT4">
        <v>0</v>
      </c>
      <c r="AU4" t="s">
        <v>299</v>
      </c>
      <c r="AV4" t="s">
        <v>300</v>
      </c>
      <c r="AW4" t="s">
        <v>301</v>
      </c>
      <c r="AX4" t="s">
        <v>302</v>
      </c>
      <c r="AY4" t="s">
        <v>303</v>
      </c>
      <c r="AZ4" t="s">
        <v>304</v>
      </c>
      <c r="BA4" t="s">
        <v>305</v>
      </c>
      <c r="BB4" t="s">
        <v>306</v>
      </c>
      <c r="BC4" t="s">
        <v>307</v>
      </c>
      <c r="BD4" t="s">
        <v>308</v>
      </c>
      <c r="BE4" t="s">
        <v>309</v>
      </c>
      <c r="BF4" t="s">
        <v>310</v>
      </c>
      <c r="BG4" t="s">
        <v>311</v>
      </c>
      <c r="BH4" t="s">
        <v>312</v>
      </c>
      <c r="BI4" t="s">
        <v>313</v>
      </c>
      <c r="BJ4" t="s">
        <v>314</v>
      </c>
      <c r="BK4" t="s">
        <v>315</v>
      </c>
      <c r="BL4" t="s">
        <v>99</v>
      </c>
      <c r="BM4" t="s">
        <v>316</v>
      </c>
      <c r="BN4">
        <v>0</v>
      </c>
      <c r="BO4">
        <v>0</v>
      </c>
      <c r="BP4" t="s">
        <v>92</v>
      </c>
      <c r="BQ4">
        <v>0</v>
      </c>
      <c r="BR4">
        <v>0</v>
      </c>
      <c r="BS4" t="s">
        <v>317</v>
      </c>
      <c r="BT4" t="s">
        <v>318</v>
      </c>
      <c r="BU4" t="s">
        <v>319</v>
      </c>
      <c r="BV4" t="s">
        <v>320</v>
      </c>
      <c r="BW4" t="s">
        <v>321</v>
      </c>
      <c r="BX4" t="s">
        <v>322</v>
      </c>
      <c r="BY4" t="s">
        <v>323</v>
      </c>
      <c r="BZ4" t="s">
        <v>324</v>
      </c>
      <c r="CA4" t="s">
        <v>325</v>
      </c>
      <c r="CB4" t="s">
        <v>326</v>
      </c>
      <c r="CC4" t="s">
        <v>327</v>
      </c>
      <c r="CD4" t="s">
        <v>328</v>
      </c>
      <c r="CE4" t="s">
        <v>329</v>
      </c>
      <c r="CF4" t="s">
        <v>330</v>
      </c>
      <c r="CG4" t="s">
        <v>321</v>
      </c>
      <c r="CH4">
        <v>0</v>
      </c>
      <c r="CI4">
        <v>0</v>
      </c>
      <c r="CJ4" t="s">
        <v>92</v>
      </c>
      <c r="CK4">
        <v>0</v>
      </c>
      <c r="CL4" t="s">
        <v>99</v>
      </c>
    </row>
    <row r="5" spans="1:90">
      <c r="A5" t="s">
        <v>331</v>
      </c>
      <c r="B5">
        <v>1.787E-3</v>
      </c>
      <c r="C5">
        <v>4.4506739999999999E-8</v>
      </c>
      <c r="D5">
        <v>2.0212039999999999E-8</v>
      </c>
      <c r="E5">
        <v>2.42947E-8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8.2498799999999992E-9</v>
      </c>
      <c r="P5">
        <v>1.196216E-8</v>
      </c>
      <c r="Q5" t="s">
        <v>332</v>
      </c>
      <c r="R5">
        <v>1.25034E-8</v>
      </c>
      <c r="S5">
        <v>7.7620000000000003E-9</v>
      </c>
      <c r="T5">
        <v>8.6309999999999997E-9</v>
      </c>
      <c r="U5">
        <v>4.8787999999999997E-10</v>
      </c>
      <c r="V5">
        <v>3.3311599999999999E-9</v>
      </c>
      <c r="W5" t="s">
        <v>333</v>
      </c>
      <c r="X5">
        <v>1.6143000000000001E-9</v>
      </c>
      <c r="Y5">
        <v>0</v>
      </c>
      <c r="Z5">
        <v>1.1791299999999999E-8</v>
      </c>
      <c r="AA5">
        <v>6.2691000000000002E-9</v>
      </c>
      <c r="AB5">
        <v>4.4539000000000001E-9</v>
      </c>
      <c r="AC5" t="s">
        <v>334</v>
      </c>
      <c r="AD5">
        <v>1.0722999999999999E-8</v>
      </c>
      <c r="AE5" t="s">
        <v>335</v>
      </c>
      <c r="AF5" t="s">
        <v>336</v>
      </c>
      <c r="AG5" t="s">
        <v>337</v>
      </c>
      <c r="AH5" t="s">
        <v>338</v>
      </c>
      <c r="AI5" t="s">
        <v>339</v>
      </c>
      <c r="AJ5" t="s">
        <v>340</v>
      </c>
      <c r="AK5" t="s">
        <v>341</v>
      </c>
      <c r="AL5" t="s">
        <v>342</v>
      </c>
      <c r="AM5" t="s">
        <v>343</v>
      </c>
      <c r="AN5" t="s">
        <v>344</v>
      </c>
      <c r="AO5" t="s">
        <v>294</v>
      </c>
      <c r="AP5" t="s">
        <v>345</v>
      </c>
      <c r="AQ5" t="s">
        <v>346</v>
      </c>
      <c r="AR5" t="s">
        <v>347</v>
      </c>
      <c r="AS5" t="s">
        <v>348</v>
      </c>
      <c r="AT5" t="s">
        <v>349</v>
      </c>
      <c r="AU5" t="s">
        <v>350</v>
      </c>
      <c r="AV5" t="s">
        <v>351</v>
      </c>
      <c r="AW5" t="s">
        <v>352</v>
      </c>
      <c r="AX5" t="s">
        <v>353</v>
      </c>
      <c r="AY5" t="s">
        <v>354</v>
      </c>
      <c r="AZ5" t="s">
        <v>355</v>
      </c>
      <c r="BA5" t="s">
        <v>356</v>
      </c>
      <c r="BB5" t="s">
        <v>357</v>
      </c>
      <c r="BC5" t="s">
        <v>358</v>
      </c>
      <c r="BD5" t="s">
        <v>328</v>
      </c>
      <c r="BE5" t="s">
        <v>359</v>
      </c>
      <c r="BF5" t="s">
        <v>360</v>
      </c>
      <c r="BG5" t="s">
        <v>361</v>
      </c>
      <c r="BH5" t="s">
        <v>362</v>
      </c>
      <c r="BI5">
        <v>0</v>
      </c>
      <c r="BJ5">
        <v>0</v>
      </c>
      <c r="BK5" t="s">
        <v>92</v>
      </c>
      <c r="BL5" t="s">
        <v>99</v>
      </c>
      <c r="BM5">
        <v>0</v>
      </c>
      <c r="BN5">
        <v>0</v>
      </c>
      <c r="BO5">
        <v>0</v>
      </c>
      <c r="BP5" t="s">
        <v>92</v>
      </c>
      <c r="BQ5">
        <v>0</v>
      </c>
      <c r="BR5">
        <v>0</v>
      </c>
      <c r="BS5" t="s">
        <v>363</v>
      </c>
      <c r="BT5" t="s">
        <v>364</v>
      </c>
      <c r="BU5" t="s">
        <v>365</v>
      </c>
      <c r="BV5" t="s">
        <v>366</v>
      </c>
      <c r="BW5" t="s">
        <v>367</v>
      </c>
      <c r="BX5" t="s">
        <v>309</v>
      </c>
      <c r="BY5" t="s">
        <v>368</v>
      </c>
      <c r="BZ5" t="s">
        <v>369</v>
      </c>
      <c r="CA5" t="s">
        <v>370</v>
      </c>
      <c r="CB5" t="s">
        <v>371</v>
      </c>
      <c r="CC5" t="s">
        <v>327</v>
      </c>
      <c r="CD5" t="s">
        <v>372</v>
      </c>
      <c r="CE5" t="s">
        <v>325</v>
      </c>
      <c r="CF5" t="s">
        <v>330</v>
      </c>
      <c r="CG5" t="s">
        <v>321</v>
      </c>
      <c r="CH5">
        <v>0</v>
      </c>
      <c r="CI5">
        <v>0</v>
      </c>
      <c r="CJ5" t="s">
        <v>92</v>
      </c>
      <c r="CK5">
        <v>0</v>
      </c>
      <c r="CL5" t="s">
        <v>99</v>
      </c>
    </row>
    <row r="6" spans="1:90">
      <c r="A6" t="s">
        <v>373</v>
      </c>
      <c r="B6">
        <v>1.7849999999999999E-3</v>
      </c>
      <c r="C6">
        <v>6.9138489999999997E-8</v>
      </c>
      <c r="D6">
        <v>3.7941290000000002E-8</v>
      </c>
      <c r="E6">
        <v>3.1197200000000002E-8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1.350549E-8</v>
      </c>
      <c r="P6">
        <v>2.44358E-8</v>
      </c>
      <c r="Q6" t="s">
        <v>374</v>
      </c>
      <c r="R6">
        <v>1.9116200000000001E-8</v>
      </c>
      <c r="S6">
        <v>1.28115E-8</v>
      </c>
      <c r="T6">
        <v>1.4925E-8</v>
      </c>
      <c r="U6">
        <v>6.9399E-10</v>
      </c>
      <c r="V6">
        <v>9.5108000000000007E-9</v>
      </c>
      <c r="W6" t="s">
        <v>375</v>
      </c>
      <c r="X6">
        <v>1.728E-9</v>
      </c>
      <c r="Y6">
        <v>0</v>
      </c>
      <c r="Z6">
        <v>1.2081000000000001E-8</v>
      </c>
      <c r="AA6">
        <v>8.4840000000000001E-9</v>
      </c>
      <c r="AB6">
        <v>8.4409999999999993E-9</v>
      </c>
      <c r="AC6" t="s">
        <v>376</v>
      </c>
      <c r="AD6">
        <v>1.6925000000000001E-8</v>
      </c>
      <c r="AE6" t="s">
        <v>377</v>
      </c>
      <c r="AF6" t="s">
        <v>378</v>
      </c>
      <c r="AG6" t="s">
        <v>379</v>
      </c>
      <c r="AH6" t="s">
        <v>380</v>
      </c>
      <c r="AI6" t="s">
        <v>381</v>
      </c>
      <c r="AJ6" t="s">
        <v>382</v>
      </c>
      <c r="AK6" t="s">
        <v>290</v>
      </c>
      <c r="AL6" t="s">
        <v>342</v>
      </c>
      <c r="AM6" t="s">
        <v>383</v>
      </c>
      <c r="AN6" t="s">
        <v>384</v>
      </c>
      <c r="AO6" t="s">
        <v>385</v>
      </c>
      <c r="AP6" t="s">
        <v>345</v>
      </c>
      <c r="AQ6" t="s">
        <v>386</v>
      </c>
      <c r="AR6" t="s">
        <v>387</v>
      </c>
      <c r="AS6" t="s">
        <v>388</v>
      </c>
      <c r="AT6" t="s">
        <v>389</v>
      </c>
      <c r="AU6" t="s">
        <v>390</v>
      </c>
      <c r="AV6" t="s">
        <v>391</v>
      </c>
      <c r="AW6" t="s">
        <v>392</v>
      </c>
      <c r="AX6" t="s">
        <v>393</v>
      </c>
      <c r="AY6" t="s">
        <v>394</v>
      </c>
      <c r="AZ6" t="s">
        <v>395</v>
      </c>
      <c r="BA6" t="s">
        <v>356</v>
      </c>
      <c r="BB6" t="s">
        <v>396</v>
      </c>
      <c r="BC6" t="s">
        <v>397</v>
      </c>
      <c r="BD6" t="s">
        <v>398</v>
      </c>
      <c r="BE6" t="s">
        <v>399</v>
      </c>
      <c r="BF6" t="s">
        <v>329</v>
      </c>
      <c r="BG6" t="s">
        <v>400</v>
      </c>
      <c r="BH6" t="s">
        <v>401</v>
      </c>
      <c r="BI6">
        <v>0</v>
      </c>
      <c r="BJ6">
        <v>0</v>
      </c>
      <c r="BK6" t="s">
        <v>92</v>
      </c>
      <c r="BL6" t="s">
        <v>99</v>
      </c>
      <c r="BM6">
        <v>0</v>
      </c>
      <c r="BN6">
        <v>0</v>
      </c>
      <c r="BO6">
        <v>0</v>
      </c>
      <c r="BP6" t="s">
        <v>92</v>
      </c>
      <c r="BQ6">
        <v>0</v>
      </c>
      <c r="BR6">
        <v>0</v>
      </c>
      <c r="BS6" t="s">
        <v>402</v>
      </c>
      <c r="BT6" t="s">
        <v>303</v>
      </c>
      <c r="BU6" t="s">
        <v>403</v>
      </c>
      <c r="BV6" t="s">
        <v>404</v>
      </c>
      <c r="BW6" t="s">
        <v>405</v>
      </c>
      <c r="BX6" t="s">
        <v>364</v>
      </c>
      <c r="BY6" t="s">
        <v>406</v>
      </c>
      <c r="BZ6" t="s">
        <v>407</v>
      </c>
      <c r="CA6" t="s">
        <v>365</v>
      </c>
      <c r="CB6" t="s">
        <v>408</v>
      </c>
      <c r="CC6" t="s">
        <v>309</v>
      </c>
      <c r="CD6" t="s">
        <v>409</v>
      </c>
      <c r="CE6" t="s">
        <v>410</v>
      </c>
      <c r="CF6" t="s">
        <v>330</v>
      </c>
      <c r="CG6" t="s">
        <v>411</v>
      </c>
      <c r="CH6">
        <v>0</v>
      </c>
      <c r="CI6">
        <v>0</v>
      </c>
      <c r="CJ6" t="s">
        <v>92</v>
      </c>
      <c r="CK6">
        <v>0</v>
      </c>
      <c r="CL6" t="s">
        <v>99</v>
      </c>
    </row>
    <row r="9" spans="1:90">
      <c r="C9">
        <f>100-(100/C6)*C4</f>
        <v>40.549149974203949</v>
      </c>
      <c r="D9">
        <f>100-(100/D6)*D4</f>
        <v>50.084986567404542</v>
      </c>
      <c r="E9">
        <f>100-(100/E6)*E4</f>
        <v>28.951893118613214</v>
      </c>
    </row>
    <row r="10" spans="1:90">
      <c r="N10" s="9"/>
    </row>
    <row r="11" spans="1:90">
      <c r="A11" t="s">
        <v>412</v>
      </c>
      <c r="B11" s="4">
        <v>2.849E-3</v>
      </c>
      <c r="C11">
        <f>D11+E11</f>
        <v>5.1977100000000014E-7</v>
      </c>
      <c r="D11">
        <f>SUM( AB11:AU11)</f>
        <v>1.9315900000000004E-7</v>
      </c>
      <c r="E11">
        <f>SUM( AV11:CH11)</f>
        <v>3.2661200000000004E-7</v>
      </c>
      <c r="F11">
        <v>48</v>
      </c>
      <c r="G11">
        <v>20</v>
      </c>
      <c r="H11">
        <v>134</v>
      </c>
      <c r="I11">
        <v>18</v>
      </c>
      <c r="J11">
        <v>88</v>
      </c>
      <c r="K11">
        <v>10</v>
      </c>
      <c r="L11">
        <v>50</v>
      </c>
      <c r="M11">
        <v>272</v>
      </c>
      <c r="N11">
        <v>13056</v>
      </c>
      <c r="O11" t="s">
        <v>99</v>
      </c>
      <c r="P11" t="s">
        <v>99</v>
      </c>
      <c r="Q11" t="s">
        <v>99</v>
      </c>
      <c r="R11" t="s">
        <v>99</v>
      </c>
      <c r="S11" t="s">
        <v>99</v>
      </c>
      <c r="T11" t="s">
        <v>99</v>
      </c>
      <c r="U11" t="s">
        <v>99</v>
      </c>
      <c r="V11" t="s">
        <v>99</v>
      </c>
      <c r="W11" t="s">
        <v>99</v>
      </c>
      <c r="X11" t="s">
        <v>99</v>
      </c>
      <c r="Y11" t="s">
        <v>99</v>
      </c>
      <c r="Z11" t="s">
        <v>99</v>
      </c>
      <c r="AA11" t="s">
        <v>99</v>
      </c>
      <c r="AB11">
        <f>2.231*10^-8</f>
        <v>2.2309999999999999E-8</v>
      </c>
      <c r="AC11">
        <f>5.805*10^-8</f>
        <v>5.805E-8</v>
      </c>
      <c r="AD11">
        <f>0</f>
        <v>0</v>
      </c>
      <c r="AE11">
        <f>2.39*10^-8</f>
        <v>2.3900000000000002E-8</v>
      </c>
      <c r="AF11">
        <f>9.06*10^-9</f>
        <v>9.0600000000000014E-9</v>
      </c>
      <c r="AG11">
        <f>2.558*10^-9</f>
        <v>2.5580000000000001E-9</v>
      </c>
      <c r="AH11">
        <f>4.774*10^-9</f>
        <v>4.7740000000000003E-9</v>
      </c>
      <c r="AI11">
        <f>0</f>
        <v>0</v>
      </c>
      <c r="AJ11">
        <f>0</f>
        <v>0</v>
      </c>
      <c r="AK11">
        <f>0</f>
        <v>0</v>
      </c>
      <c r="AL11">
        <f>2.479*10^-9</f>
        <v>2.4790000000000002E-9</v>
      </c>
      <c r="AM11">
        <f>3.906*10^-8</f>
        <v>3.906E-8</v>
      </c>
      <c r="AN11">
        <f>0</f>
        <v>0</v>
      </c>
      <c r="AO11">
        <f>2.372*10^-8</f>
        <v>2.372E-8</v>
      </c>
      <c r="AP11">
        <f>7.248*10^-9</f>
        <v>7.2480000000000006E-9</v>
      </c>
      <c r="AQ11">
        <f>0</f>
        <v>0</v>
      </c>
      <c r="AR11">
        <f>0</f>
        <v>0</v>
      </c>
      <c r="AS11">
        <f>0</f>
        <v>0</v>
      </c>
      <c r="AT11">
        <f>0</f>
        <v>0</v>
      </c>
      <c r="AU11">
        <f>0</f>
        <v>0</v>
      </c>
      <c r="AV11">
        <f>2.923*10^-8</f>
        <v>2.9230000000000001E-8</v>
      </c>
      <c r="AW11">
        <f>9.701*10^-9</f>
        <v>9.7010000000000003E-9</v>
      </c>
      <c r="AX11">
        <f>1.601*10^-8</f>
        <v>1.6009999999999999E-8</v>
      </c>
      <c r="AY11">
        <f>1.608*10^-8</f>
        <v>1.6080000000000002E-8</v>
      </c>
      <c r="AZ11">
        <f>3.209*10^-8</f>
        <v>3.2089999999999998E-8</v>
      </c>
      <c r="BA11">
        <f>1.94*10^-8</f>
        <v>1.9399999999999998E-8</v>
      </c>
      <c r="BB11">
        <f>2.923*10^-8</f>
        <v>2.9230000000000001E-8</v>
      </c>
      <c r="BC11">
        <f>3.216*10^-8</f>
        <v>3.2160000000000005E-8</v>
      </c>
      <c r="BD11">
        <f>3.203*10^-8</f>
        <v>3.2029999999999996E-8</v>
      </c>
      <c r="BE11">
        <f>3.209*10^-8</f>
        <v>3.2089999999999998E-8</v>
      </c>
      <c r="BF11">
        <f>0</f>
        <v>0</v>
      </c>
      <c r="BG11">
        <f>9.701*10^-9</f>
        <v>9.7010000000000003E-9</v>
      </c>
      <c r="BH11">
        <f>0</f>
        <v>0</v>
      </c>
      <c r="BI11" t="s">
        <v>99</v>
      </c>
      <c r="BJ11">
        <f>1.604*10^-8</f>
        <v>1.604E-8</v>
      </c>
      <c r="BK11">
        <f>1.949*10^-9</f>
        <v>1.9490000000000002E-9</v>
      </c>
      <c r="BL11">
        <f>0</f>
        <v>0</v>
      </c>
      <c r="BM11">
        <f>0</f>
        <v>0</v>
      </c>
      <c r="BN11">
        <f>0</f>
        <v>0</v>
      </c>
      <c r="BO11">
        <f>0</f>
        <v>0</v>
      </c>
      <c r="BP11">
        <f>1.94*10^-9</f>
        <v>1.9399999999999999E-9</v>
      </c>
      <c r="BQ11">
        <f>9.743*10^-9</f>
        <v>9.7430000000000016E-9</v>
      </c>
      <c r="BR11">
        <f>0</f>
        <v>0</v>
      </c>
      <c r="BS11">
        <f>0</f>
        <v>0</v>
      </c>
      <c r="BT11">
        <f>1.604*10^-8</f>
        <v>1.604E-8</v>
      </c>
      <c r="BU11">
        <f>1.949*10^-9</f>
        <v>1.9490000000000002E-9</v>
      </c>
      <c r="BV11">
        <f>1.94*10^-9</f>
        <v>1.9399999999999999E-9</v>
      </c>
      <c r="BW11">
        <f>0</f>
        <v>0</v>
      </c>
      <c r="BX11">
        <f>1.608*10^-8</f>
        <v>1.6080000000000002E-8</v>
      </c>
      <c r="BY11">
        <f>3.209*10^-9</f>
        <v>3.2090000000000004E-9</v>
      </c>
      <c r="BZ11">
        <f>0</f>
        <v>0</v>
      </c>
      <c r="CA11">
        <f>0</f>
        <v>0</v>
      </c>
      <c r="CB11">
        <f>0</f>
        <v>0</v>
      </c>
      <c r="CC11">
        <f>0</f>
        <v>0</v>
      </c>
      <c r="CD11">
        <f>0</f>
        <v>0</v>
      </c>
      <c r="CE11">
        <f>0</f>
        <v>0</v>
      </c>
      <c r="CF11">
        <f>0</f>
        <v>0</v>
      </c>
      <c r="CG11">
        <f>0</f>
        <v>0</v>
      </c>
      <c r="CH11">
        <f>0</f>
        <v>0</v>
      </c>
      <c r="CL11" t="s">
        <v>99</v>
      </c>
    </row>
    <row r="12" spans="1:90">
      <c r="A12" t="s">
        <v>412</v>
      </c>
      <c r="B12" s="4">
        <v>2.8479999999999998E-3</v>
      </c>
      <c r="C12">
        <f>D12+E12</f>
        <v>5.8237500000000008E-7</v>
      </c>
      <c r="D12">
        <f>SUM( AB12:AU12)</f>
        <v>2.2447800000000003E-7</v>
      </c>
      <c r="E12">
        <f>SUM( AV12:CH12)</f>
        <v>3.5789700000000002E-7</v>
      </c>
      <c r="F12">
        <v>54</v>
      </c>
      <c r="G12">
        <v>22</v>
      </c>
      <c r="H12">
        <v>152</v>
      </c>
      <c r="I12">
        <v>17</v>
      </c>
      <c r="J12">
        <v>82</v>
      </c>
      <c r="K12">
        <v>15</v>
      </c>
      <c r="L12">
        <v>74</v>
      </c>
      <c r="M12">
        <v>308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 t="s">
        <v>99</v>
      </c>
      <c r="V12" t="s">
        <v>99</v>
      </c>
      <c r="W12" t="s">
        <v>99</v>
      </c>
      <c r="X12" t="s">
        <v>99</v>
      </c>
      <c r="Y12" t="s">
        <v>99</v>
      </c>
      <c r="Z12" t="s">
        <v>99</v>
      </c>
      <c r="AA12" t="s">
        <v>99</v>
      </c>
      <c r="AB12">
        <f>2.231*10^-8</f>
        <v>2.2309999999999999E-8</v>
      </c>
      <c r="AC12">
        <f>3.87*10^-8</f>
        <v>3.8700000000000002E-8</v>
      </c>
      <c r="AD12">
        <f xml:space="preserve"> 0</f>
        <v>0</v>
      </c>
      <c r="AE12">
        <f>2.39*10^-8</f>
        <v>2.3900000000000002E-8</v>
      </c>
      <c r="AF12">
        <f>9.06*10^-9</f>
        <v>9.0600000000000014E-9</v>
      </c>
      <c r="AG12">
        <f>2.558*10^-9</f>
        <v>2.5580000000000001E-9</v>
      </c>
      <c r="AH12" s="5">
        <f>4.774*10^-9</f>
        <v>4.7740000000000003E-9</v>
      </c>
      <c r="AI12">
        <v>0</v>
      </c>
      <c r="AJ12">
        <v>0</v>
      </c>
      <c r="AK12">
        <v>0</v>
      </c>
      <c r="AL12">
        <f>2.479*10^-9</f>
        <v>2.4790000000000002E-9</v>
      </c>
      <c r="AM12">
        <f>3.906*10^-9</f>
        <v>3.9060000000000004E-9</v>
      </c>
      <c r="AN12">
        <f>2.195*10^-8</f>
        <v>2.1949999999999998E-8</v>
      </c>
      <c r="AO12">
        <f>4.743*10^-8</f>
        <v>4.7430000000000002E-8</v>
      </c>
      <c r="AP12">
        <f>9.06*10^-9</f>
        <v>9.0600000000000014E-9</v>
      </c>
      <c r="AQ12">
        <f>1.279*10^-8</f>
        <v>1.2789999999999999E-8</v>
      </c>
      <c r="AR12">
        <v>0</v>
      </c>
      <c r="AS12" t="s">
        <v>92</v>
      </c>
      <c r="AT12">
        <f>2.373*10^-8</f>
        <v>2.3730000000000001E-8</v>
      </c>
      <c r="AU12">
        <f>1.831*10^-9</f>
        <v>1.831E-9</v>
      </c>
      <c r="AV12">
        <f>2.923*10^-8</f>
        <v>2.9230000000000001E-8</v>
      </c>
      <c r="AW12">
        <f>9.701*10^-9</f>
        <v>9.7010000000000003E-9</v>
      </c>
      <c r="AX12">
        <f>3.203*10^-8</f>
        <v>3.2029999999999996E-8</v>
      </c>
      <c r="AY12">
        <f>3.216*10^-8</f>
        <v>3.2160000000000005E-8</v>
      </c>
      <c r="AZ12">
        <f>4.813*10^-8</f>
        <v>4.8130000000000002E-8</v>
      </c>
      <c r="BA12">
        <f>9.701*10^-9</f>
        <v>9.7010000000000003E-9</v>
      </c>
      <c r="BB12">
        <f>1.949*10^-8</f>
        <v>1.9490000000000001E-8</v>
      </c>
      <c r="BC12">
        <f>1.608*10^-8</f>
        <v>1.6080000000000002E-8</v>
      </c>
      <c r="BD12">
        <f>3.203*10^-8</f>
        <v>3.2029999999999996E-8</v>
      </c>
      <c r="BE12">
        <f>1.604*10^-8</f>
        <v>1.604E-8</v>
      </c>
      <c r="BF12">
        <v>0</v>
      </c>
      <c r="BG12">
        <v>0</v>
      </c>
      <c r="BH12">
        <v>0</v>
      </c>
      <c r="BI12" t="s">
        <v>99</v>
      </c>
      <c r="BJ12">
        <v>0</v>
      </c>
      <c r="BK12">
        <f>1.949*10^-9</f>
        <v>1.9490000000000002E-9</v>
      </c>
      <c r="BL12">
        <v>0</v>
      </c>
      <c r="BM12">
        <v>0</v>
      </c>
      <c r="BN12">
        <v>0</v>
      </c>
      <c r="BO12">
        <v>0</v>
      </c>
      <c r="BP12">
        <f>1.164*10^-8</f>
        <v>1.1639999999999999E-8</v>
      </c>
      <c r="BQ12">
        <v>2.1439999999999999E-8</v>
      </c>
      <c r="BR12">
        <v>0</v>
      </c>
      <c r="BS12">
        <f>3.203*10^-8</f>
        <v>3.2029999999999996E-8</v>
      </c>
      <c r="BT12">
        <f>1.604*10^-8</f>
        <v>1.604E-8</v>
      </c>
      <c r="BU12">
        <f>1.949*10^-9</f>
        <v>1.9490000000000002E-9</v>
      </c>
      <c r="BV12">
        <f>1.94*10^-9</f>
        <v>1.9399999999999999E-9</v>
      </c>
      <c r="BW12">
        <f>1.601*10^-8</f>
        <v>1.6009999999999999E-8</v>
      </c>
      <c r="BX12">
        <v>0</v>
      </c>
      <c r="BY12">
        <f>3.209*10^-9</f>
        <v>3.2090000000000004E-9</v>
      </c>
      <c r="BZ12">
        <f>1.949*10^-9</f>
        <v>1.9490000000000002E-9</v>
      </c>
      <c r="CA12">
        <f>1.94*10^-9</f>
        <v>1.9399999999999999E-9</v>
      </c>
      <c r="CB12">
        <v>0</v>
      </c>
      <c r="CC12">
        <v>0</v>
      </c>
      <c r="CD12">
        <f>3.209*10^-9</f>
        <v>3.2090000000000004E-9</v>
      </c>
      <c r="CE12">
        <v>0</v>
      </c>
      <c r="CF12">
        <v>0</v>
      </c>
      <c r="CG12">
        <v>0</v>
      </c>
      <c r="CH12">
        <v>0</v>
      </c>
      <c r="CL12" t="s">
        <v>99</v>
      </c>
    </row>
    <row r="13" spans="1:90">
      <c r="A13" t="s">
        <v>413</v>
      </c>
      <c r="B13" s="4">
        <v>2.8540000000000002E-3</v>
      </c>
      <c r="C13">
        <f>D13+E13</f>
        <v>6.3170700000000022E-7</v>
      </c>
      <c r="D13">
        <f>SUM( AB13:AU13)</f>
        <v>2.1308300000000003E-7</v>
      </c>
      <c r="E13">
        <f>SUM( AV13:CH13)</f>
        <v>4.1862400000000014E-7</v>
      </c>
      <c r="F13">
        <v>70</v>
      </c>
      <c r="G13">
        <v>21</v>
      </c>
      <c r="H13">
        <v>125</v>
      </c>
      <c r="I13">
        <v>15</v>
      </c>
      <c r="J13">
        <v>72</v>
      </c>
      <c r="K13">
        <v>34</v>
      </c>
      <c r="L13">
        <v>174</v>
      </c>
      <c r="M13">
        <v>371</v>
      </c>
      <c r="N13" t="s">
        <v>99</v>
      </c>
      <c r="O13" t="s">
        <v>99</v>
      </c>
      <c r="P13" t="s">
        <v>99</v>
      </c>
      <c r="Q13" t="s">
        <v>99</v>
      </c>
      <c r="R13" t="s">
        <v>99</v>
      </c>
      <c r="S13" t="s">
        <v>99</v>
      </c>
      <c r="T13" t="s">
        <v>99</v>
      </c>
      <c r="U13" t="s">
        <v>99</v>
      </c>
      <c r="V13" t="s">
        <v>99</v>
      </c>
      <c r="W13" t="s">
        <v>99</v>
      </c>
      <c r="X13" t="s">
        <v>99</v>
      </c>
      <c r="Y13" t="s">
        <v>99</v>
      </c>
      <c r="Z13" t="s">
        <v>99</v>
      </c>
      <c r="AA13" t="s">
        <v>99</v>
      </c>
      <c r="AB13">
        <f>9.918*10^-9</f>
        <v>9.9179999999999999E-9</v>
      </c>
      <c r="AC13" s="5">
        <f>3.87*10^-8</f>
        <v>3.8700000000000002E-8</v>
      </c>
      <c r="AD13" s="5">
        <v>0</v>
      </c>
      <c r="AE13" s="5">
        <f>2.39*10^-8</f>
        <v>2.3900000000000002E-8</v>
      </c>
      <c r="AF13" s="5">
        <f>9.06*10^-9</f>
        <v>9.0600000000000014E-9</v>
      </c>
      <c r="AG13">
        <v>0</v>
      </c>
      <c r="AH13">
        <f>0</f>
        <v>0</v>
      </c>
      <c r="AI13">
        <v>0</v>
      </c>
      <c r="AJ13">
        <v>0</v>
      </c>
      <c r="AK13">
        <v>0</v>
      </c>
      <c r="AL13">
        <f>2.479*10^-8</f>
        <v>2.4790000000000002E-8</v>
      </c>
      <c r="AM13">
        <f>2.343*10^-8</f>
        <v>2.3429999999999999E-8</v>
      </c>
      <c r="AN13">
        <f>2.195*10^-8</f>
        <v>2.1949999999999998E-8</v>
      </c>
      <c r="AO13">
        <f>5.218*10^-8</f>
        <v>5.2180000000000001E-8</v>
      </c>
      <c r="AP13">
        <v>0</v>
      </c>
      <c r="AQ13">
        <f>0</f>
        <v>0</v>
      </c>
      <c r="AR13">
        <v>0</v>
      </c>
      <c r="AS13" t="s">
        <v>92</v>
      </c>
      <c r="AT13">
        <f>0</f>
        <v>0</v>
      </c>
      <c r="AU13">
        <f>9.155*10^-9</f>
        <v>9.1549999999999999E-9</v>
      </c>
      <c r="AV13">
        <f>9.743*10^-9</f>
        <v>9.7430000000000016E-9</v>
      </c>
      <c r="AW13">
        <f>9.701*10^-9</f>
        <v>9.7010000000000003E-9</v>
      </c>
      <c r="AX13">
        <f>1.601*10^-8</f>
        <v>1.6009999999999999E-8</v>
      </c>
      <c r="AY13">
        <f>1.608*10^-8</f>
        <v>1.6080000000000002E-8</v>
      </c>
      <c r="AZ13">
        <f>3.209*10^-8</f>
        <v>3.2089999999999998E-8</v>
      </c>
      <c r="BA13">
        <f>9.701*10^-9</f>
        <v>9.7010000000000003E-9</v>
      </c>
      <c r="BB13">
        <f>1.949*10^-8</f>
        <v>1.9490000000000001E-8</v>
      </c>
      <c r="BC13">
        <f>1.608*10^-8</f>
        <v>1.6080000000000002E-8</v>
      </c>
      <c r="BD13">
        <f>3.203*10^-8</f>
        <v>3.2029999999999996E-8</v>
      </c>
      <c r="BE13">
        <f>1.604*10^-8</f>
        <v>1.604E-8</v>
      </c>
      <c r="BF13">
        <v>0</v>
      </c>
      <c r="BG13">
        <v>0</v>
      </c>
      <c r="BH13">
        <v>0</v>
      </c>
      <c r="BI13" t="s">
        <v>99</v>
      </c>
      <c r="BJ13">
        <v>0</v>
      </c>
      <c r="BK13">
        <f>1.949*10^-9</f>
        <v>1.9490000000000002E-9</v>
      </c>
      <c r="BL13">
        <v>0</v>
      </c>
      <c r="BM13">
        <v>0</v>
      </c>
      <c r="BN13">
        <v>0</v>
      </c>
      <c r="BO13">
        <v>0</v>
      </c>
      <c r="BP13">
        <f>1.94*10^-8</f>
        <v>1.9399999999999998E-8</v>
      </c>
      <c r="BQ13">
        <f>2.923*10^-8</f>
        <v>2.9230000000000001E-8</v>
      </c>
      <c r="BR13">
        <f>1.608*10^-8</f>
        <v>1.6080000000000002E-8</v>
      </c>
      <c r="BS13">
        <f>3.523*10^-8</f>
        <v>3.5230000000000005E-8</v>
      </c>
      <c r="BT13">
        <f>3.209*10^-9</f>
        <v>3.2090000000000004E-9</v>
      </c>
      <c r="BU13">
        <f>1.949*10^-8</f>
        <v>1.9490000000000001E-8</v>
      </c>
      <c r="BV13">
        <f>1.164*10^-8</f>
        <v>1.1639999999999999E-8</v>
      </c>
      <c r="BW13">
        <f>1.601*10^-8</f>
        <v>1.6009999999999999E-8</v>
      </c>
      <c r="BX13">
        <f>3.538*10^-8</f>
        <v>3.5379999999999997E-8</v>
      </c>
      <c r="BY13">
        <f>1.925*10^-8</f>
        <v>1.925E-8</v>
      </c>
      <c r="BZ13">
        <f>9.743*10^-9</f>
        <v>9.7430000000000016E-9</v>
      </c>
      <c r="CA13">
        <f>1.94*10^-9</f>
        <v>1.9399999999999999E-9</v>
      </c>
      <c r="CB13">
        <v>0</v>
      </c>
      <c r="CC13">
        <f>1.601*10^-8</f>
        <v>1.6009999999999999E-8</v>
      </c>
      <c r="CD13">
        <f>3.209*10^-9</f>
        <v>3.2090000000000004E-9</v>
      </c>
      <c r="CE13">
        <f>1.94*10^-9</f>
        <v>1.9399999999999999E-9</v>
      </c>
      <c r="CF13">
        <f>1.949*10^-9</f>
        <v>1.9490000000000002E-9</v>
      </c>
      <c r="CG13">
        <v>0</v>
      </c>
      <c r="CH13">
        <v>0</v>
      </c>
      <c r="CL13" t="s">
        <v>99</v>
      </c>
    </row>
    <row r="14" spans="1:90">
      <c r="A14" t="s">
        <v>414</v>
      </c>
      <c r="B14" s="4">
        <v>2.8709999999999999E-3</v>
      </c>
      <c r="C14">
        <f>D14+E14</f>
        <v>7.5109400000000015E-7</v>
      </c>
      <c r="D14">
        <f>SUM( AB14:AU14)</f>
        <v>3.1925900000000004E-7</v>
      </c>
      <c r="E14">
        <f>SUM( AV14:CH14)</f>
        <v>4.3183500000000005E-7</v>
      </c>
      <c r="F14">
        <v>84</v>
      </c>
      <c r="G14">
        <v>26</v>
      </c>
      <c r="H14">
        <v>181</v>
      </c>
      <c r="I14">
        <v>15</v>
      </c>
      <c r="J14">
        <v>72</v>
      </c>
      <c r="K14">
        <v>43</v>
      </c>
      <c r="L14">
        <v>228</v>
      </c>
      <c r="M14">
        <v>481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t="s">
        <v>99</v>
      </c>
      <c r="W14" t="s">
        <v>99</v>
      </c>
      <c r="X14" t="s">
        <v>99</v>
      </c>
      <c r="Y14" t="s">
        <v>99</v>
      </c>
      <c r="Z14" t="s">
        <v>99</v>
      </c>
      <c r="AA14" t="s">
        <v>99</v>
      </c>
      <c r="AB14">
        <f>9.918*10^-9</f>
        <v>9.9179999999999999E-9</v>
      </c>
      <c r="AC14" s="5">
        <f>3.87*10^-8</f>
        <v>3.8700000000000002E-8</v>
      </c>
      <c r="AD14" s="5">
        <v>0</v>
      </c>
      <c r="AE14" s="5">
        <f>2.39*10^-8</f>
        <v>2.3900000000000002E-8</v>
      </c>
      <c r="AF14" s="5">
        <f>9.06*10^-9</f>
        <v>9.0600000000000014E-9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>3.719*10^-8</f>
        <v>3.7189999999999998E-8</v>
      </c>
      <c r="AM14">
        <f>3.906*10^-9</f>
        <v>3.9060000000000004E-9</v>
      </c>
      <c r="AN14">
        <f>5.486*10^-8</f>
        <v>5.4859999999999996E-8</v>
      </c>
      <c r="AO14">
        <f>5.218*10^-8</f>
        <v>5.2180000000000001E-8</v>
      </c>
      <c r="AP14">
        <v>0</v>
      </c>
      <c r="AQ14">
        <f>1.279*10^-8</f>
        <v>1.2789999999999999E-8</v>
      </c>
      <c r="AR14">
        <f>2.393*10^-8</f>
        <v>2.393E-8</v>
      </c>
      <c r="AS14">
        <f>1.994*10^-8</f>
        <v>1.9940000000000002E-8</v>
      </c>
      <c r="AT14">
        <f>2.373*10^-8</f>
        <v>2.3730000000000001E-8</v>
      </c>
      <c r="AU14">
        <f>9.155*10^-9</f>
        <v>9.1549999999999999E-9</v>
      </c>
      <c r="AV14">
        <f>9.743*10^-9</f>
        <v>9.7430000000000016E-9</v>
      </c>
      <c r="AW14">
        <f>9.701*10^-9</f>
        <v>9.7010000000000003E-9</v>
      </c>
      <c r="AX14">
        <f>1.601*10^-8</f>
        <v>1.6009999999999999E-8</v>
      </c>
      <c r="AY14">
        <f>1.608*10^-8</f>
        <v>1.6080000000000002E-8</v>
      </c>
      <c r="AZ14">
        <f>3.209*10^-8</f>
        <v>3.2089999999999998E-8</v>
      </c>
      <c r="BA14">
        <f>9.701*10^-9</f>
        <v>9.7010000000000003E-9</v>
      </c>
      <c r="BB14">
        <f>1.949*10^-8</f>
        <v>1.9490000000000001E-8</v>
      </c>
      <c r="BC14">
        <f>1.608*10^-8</f>
        <v>1.6080000000000002E-8</v>
      </c>
      <c r="BD14">
        <f>3.203*10^-8</f>
        <v>3.2029999999999996E-8</v>
      </c>
      <c r="BE14">
        <f>1.604*10^-8</f>
        <v>1.604E-8</v>
      </c>
      <c r="BF14">
        <v>0</v>
      </c>
      <c r="BG14">
        <v>0</v>
      </c>
      <c r="BH14">
        <v>0</v>
      </c>
      <c r="BI14" t="s">
        <v>99</v>
      </c>
      <c r="BJ14">
        <v>0</v>
      </c>
      <c r="BK14">
        <f>1.949*10^-9</f>
        <v>1.9490000000000002E-9</v>
      </c>
      <c r="BL14">
        <v>0</v>
      </c>
      <c r="BM14">
        <v>0</v>
      </c>
      <c r="BN14">
        <v>0</v>
      </c>
      <c r="BO14">
        <v>0</v>
      </c>
      <c r="BP14">
        <f>1.94*10^-8</f>
        <v>1.9399999999999998E-8</v>
      </c>
      <c r="BQ14">
        <f>1.169*10^-8</f>
        <v>1.1690000000000001E-8</v>
      </c>
      <c r="BR14">
        <f>1.93*10^-8</f>
        <v>1.9300000000000001E-8</v>
      </c>
      <c r="BS14">
        <f>1.922*10^-8</f>
        <v>1.9219999999999999E-8</v>
      </c>
      <c r="BT14">
        <f>1.925*10^-8</f>
        <v>1.925E-8</v>
      </c>
      <c r="BU14">
        <f>1.169*10^-8</f>
        <v>1.1690000000000001E-8</v>
      </c>
      <c r="BV14">
        <f>1.164*10^-8</f>
        <v>1.1639999999999999E-8</v>
      </c>
      <c r="BW14">
        <f>3.523*10^-8</f>
        <v>3.5230000000000005E-8</v>
      </c>
      <c r="BX14">
        <f>3.538*10^-8</f>
        <v>3.5379999999999997E-8</v>
      </c>
      <c r="BY14">
        <f>1.925*10^-8</f>
        <v>1.925E-8</v>
      </c>
      <c r="BZ14">
        <f>9.743*10^-9</f>
        <v>9.7430000000000016E-9</v>
      </c>
      <c r="CA14">
        <f>1.94*10^-9</f>
        <v>1.9399999999999999E-9</v>
      </c>
      <c r="CB14">
        <f>1.608*10^-8</f>
        <v>1.6080000000000002E-8</v>
      </c>
      <c r="CC14">
        <f>1.601*10^-8</f>
        <v>1.6009999999999999E-8</v>
      </c>
      <c r="CD14">
        <f>3.209*10^-9</f>
        <v>3.2090000000000004E-9</v>
      </c>
      <c r="CE14">
        <f>1.94*10^-9</f>
        <v>1.9399999999999999E-9</v>
      </c>
      <c r="CF14">
        <f>1.949*10^-9</f>
        <v>1.9490000000000002E-9</v>
      </c>
      <c r="CG14">
        <v>0</v>
      </c>
      <c r="CH14">
        <v>0</v>
      </c>
      <c r="CL14" t="s">
        <v>99</v>
      </c>
    </row>
    <row r="17" spans="1:90">
      <c r="A17" t="s">
        <v>412</v>
      </c>
      <c r="B17">
        <v>2.849E-3</v>
      </c>
      <c r="C17">
        <v>5.1977100000000003E-7</v>
      </c>
      <c r="D17">
        <v>1.9315899999999999E-7</v>
      </c>
      <c r="E17">
        <v>3.2661199999999999E-7</v>
      </c>
      <c r="F17">
        <v>48</v>
      </c>
      <c r="G17">
        <v>20</v>
      </c>
      <c r="H17">
        <v>134</v>
      </c>
      <c r="I17">
        <v>18</v>
      </c>
      <c r="J17">
        <v>88</v>
      </c>
      <c r="K17">
        <v>10</v>
      </c>
      <c r="L17">
        <v>50</v>
      </c>
      <c r="M17">
        <v>272</v>
      </c>
      <c r="N17">
        <v>13056</v>
      </c>
      <c r="O17">
        <v>1.2065199999999999E-7</v>
      </c>
      <c r="P17">
        <v>7.2507000000000002E-8</v>
      </c>
      <c r="Q17">
        <v>2.75711E-7</v>
      </c>
      <c r="R17">
        <v>5.0901E-8</v>
      </c>
      <c r="S17">
        <v>1.1332E-7</v>
      </c>
      <c r="T17">
        <v>7.2507000000000002E-8</v>
      </c>
      <c r="U17">
        <v>7.3319999999999999E-9</v>
      </c>
      <c r="V17">
        <v>0</v>
      </c>
      <c r="W17">
        <v>1.03111E-7</v>
      </c>
      <c r="X17">
        <v>1.4490999999999999E-7</v>
      </c>
      <c r="Y17">
        <v>2.5740999999999999E-8</v>
      </c>
      <c r="Z17">
        <v>2.4997000000000001E-7</v>
      </c>
      <c r="AA17" s="2">
        <v>2.7722999999999999E-8</v>
      </c>
      <c r="AB17" s="2">
        <v>2.3178000000000001E-8</v>
      </c>
      <c r="AC17" s="2">
        <v>0</v>
      </c>
      <c r="AD17" s="2">
        <v>5.0901E-8</v>
      </c>
      <c r="AE17" t="s">
        <v>415</v>
      </c>
      <c r="AF17" t="s">
        <v>416</v>
      </c>
      <c r="AG17" t="s">
        <v>92</v>
      </c>
      <c r="AH17" t="s">
        <v>417</v>
      </c>
      <c r="AI17" t="s">
        <v>418</v>
      </c>
      <c r="AJ17" t="s">
        <v>419</v>
      </c>
      <c r="AK17" t="s">
        <v>420</v>
      </c>
      <c r="AL17" t="s">
        <v>92</v>
      </c>
      <c r="AM17">
        <v>0</v>
      </c>
      <c r="AN17">
        <v>0</v>
      </c>
      <c r="AO17" t="s">
        <v>421</v>
      </c>
      <c r="AP17" t="s">
        <v>422</v>
      </c>
      <c r="AQ17" t="s">
        <v>92</v>
      </c>
      <c r="AR17" t="s">
        <v>423</v>
      </c>
      <c r="AS17" t="s">
        <v>424</v>
      </c>
      <c r="AT17">
        <v>0</v>
      </c>
      <c r="AU17">
        <v>0</v>
      </c>
      <c r="AV17" t="s">
        <v>92</v>
      </c>
      <c r="AW17">
        <v>0</v>
      </c>
      <c r="AX17">
        <v>0</v>
      </c>
      <c r="AY17" t="s">
        <v>425</v>
      </c>
      <c r="AZ17" t="s">
        <v>426</v>
      </c>
      <c r="BA17" t="s">
        <v>427</v>
      </c>
      <c r="BB17" t="s">
        <v>428</v>
      </c>
      <c r="BC17" t="s">
        <v>429</v>
      </c>
      <c r="BD17" t="s">
        <v>430</v>
      </c>
      <c r="BE17" t="s">
        <v>425</v>
      </c>
      <c r="BF17" t="s">
        <v>431</v>
      </c>
      <c r="BG17" t="s">
        <v>432</v>
      </c>
      <c r="BH17" t="s">
        <v>429</v>
      </c>
      <c r="BI17">
        <v>0</v>
      </c>
      <c r="BJ17" t="s">
        <v>426</v>
      </c>
      <c r="BK17" t="s">
        <v>92</v>
      </c>
      <c r="BL17" t="s">
        <v>99</v>
      </c>
      <c r="BM17" t="s">
        <v>433</v>
      </c>
      <c r="BN17" t="s">
        <v>434</v>
      </c>
      <c r="BO17">
        <v>0</v>
      </c>
      <c r="BP17" t="s">
        <v>92</v>
      </c>
      <c r="BQ17">
        <v>0</v>
      </c>
      <c r="BR17">
        <v>0</v>
      </c>
      <c r="BS17" t="s">
        <v>435</v>
      </c>
      <c r="BT17" t="s">
        <v>436</v>
      </c>
      <c r="BU17" t="s">
        <v>92</v>
      </c>
      <c r="BV17">
        <v>0</v>
      </c>
      <c r="BW17" t="s">
        <v>433</v>
      </c>
      <c r="BX17" t="s">
        <v>434</v>
      </c>
      <c r="BY17" t="s">
        <v>435</v>
      </c>
      <c r="BZ17" t="s">
        <v>92</v>
      </c>
      <c r="CA17" t="s">
        <v>428</v>
      </c>
      <c r="CB17" t="s">
        <v>437</v>
      </c>
      <c r="CC17">
        <v>0</v>
      </c>
      <c r="CD17">
        <v>0</v>
      </c>
      <c r="CE17" t="s">
        <v>92</v>
      </c>
      <c r="CF17">
        <v>0</v>
      </c>
      <c r="CG17">
        <v>0</v>
      </c>
      <c r="CH17">
        <v>0</v>
      </c>
      <c r="CI17">
        <v>0</v>
      </c>
      <c r="CJ17" t="s">
        <v>92</v>
      </c>
      <c r="CK17">
        <v>0</v>
      </c>
      <c r="CL17" t="s">
        <v>99</v>
      </c>
    </row>
    <row r="18" spans="1:90">
      <c r="A18" t="s">
        <v>413</v>
      </c>
      <c r="B18">
        <v>2.8540000000000002E-3</v>
      </c>
      <c r="C18">
        <v>6.3491599999999997E-7</v>
      </c>
      <c r="D18">
        <v>2.13083E-7</v>
      </c>
      <c r="E18">
        <v>4.2183299999999999E-7</v>
      </c>
      <c r="F18">
        <v>70</v>
      </c>
      <c r="G18">
        <v>21</v>
      </c>
      <c r="H18">
        <v>125</v>
      </c>
      <c r="I18">
        <v>15</v>
      </c>
      <c r="J18">
        <v>72</v>
      </c>
      <c r="K18">
        <v>34</v>
      </c>
      <c r="L18">
        <v>174</v>
      </c>
      <c r="M18">
        <v>371</v>
      </c>
      <c r="N18">
        <v>25970</v>
      </c>
      <c r="O18">
        <v>8.1578000000000004E-8</v>
      </c>
      <c r="P18">
        <v>1.3150500000000001E-7</v>
      </c>
      <c r="Q18">
        <v>1.7891400000000001E-7</v>
      </c>
      <c r="R18">
        <v>2.4291899999999998E-7</v>
      </c>
      <c r="S18">
        <v>8.1578000000000004E-8</v>
      </c>
      <c r="T18">
        <v>1.2235000000000001E-7</v>
      </c>
      <c r="U18">
        <v>0</v>
      </c>
      <c r="V18">
        <v>9.1549999999999999E-9</v>
      </c>
      <c r="W18">
        <v>8.3623999999999995E-8</v>
      </c>
      <c r="X18">
        <v>9.3341000000000002E-8</v>
      </c>
      <c r="Y18">
        <v>0</v>
      </c>
      <c r="Z18">
        <v>1.7891400000000001E-7</v>
      </c>
      <c r="AA18" s="2">
        <v>1.0314900000000001E-7</v>
      </c>
      <c r="AB18" s="2">
        <v>1.0177E-7</v>
      </c>
      <c r="AC18" s="2">
        <v>3.0902000000000001E-8</v>
      </c>
      <c r="AD18" s="2">
        <v>2.1201700000000001E-7</v>
      </c>
      <c r="AE18" t="s">
        <v>438</v>
      </c>
      <c r="AF18" t="s">
        <v>439</v>
      </c>
      <c r="AG18" t="s">
        <v>92</v>
      </c>
      <c r="AH18" t="s">
        <v>417</v>
      </c>
      <c r="AI18" t="s">
        <v>418</v>
      </c>
      <c r="AJ18">
        <v>0</v>
      </c>
      <c r="AK18">
        <v>0</v>
      </c>
      <c r="AL18" t="s">
        <v>92</v>
      </c>
      <c r="AM18">
        <v>0</v>
      </c>
      <c r="AN18">
        <v>0</v>
      </c>
      <c r="AO18" t="s">
        <v>440</v>
      </c>
      <c r="AP18" t="s">
        <v>441</v>
      </c>
      <c r="AQ18" t="s">
        <v>442</v>
      </c>
      <c r="AR18" t="s">
        <v>443</v>
      </c>
      <c r="AS18">
        <v>0</v>
      </c>
      <c r="AT18">
        <v>0</v>
      </c>
      <c r="AU18">
        <v>0</v>
      </c>
      <c r="AV18" t="s">
        <v>92</v>
      </c>
      <c r="AW18">
        <v>0</v>
      </c>
      <c r="AX18" t="s">
        <v>444</v>
      </c>
      <c r="AY18" t="s">
        <v>436</v>
      </c>
      <c r="AZ18" t="s">
        <v>426</v>
      </c>
      <c r="BA18" t="s">
        <v>427</v>
      </c>
      <c r="BB18" t="s">
        <v>428</v>
      </c>
      <c r="BC18" t="s">
        <v>429</v>
      </c>
      <c r="BD18" t="s">
        <v>426</v>
      </c>
      <c r="BE18" t="s">
        <v>445</v>
      </c>
      <c r="BF18" t="s">
        <v>428</v>
      </c>
      <c r="BG18" t="s">
        <v>432</v>
      </c>
      <c r="BH18" t="s">
        <v>433</v>
      </c>
      <c r="BI18">
        <v>0</v>
      </c>
      <c r="BJ18">
        <v>0</v>
      </c>
      <c r="BK18" t="s">
        <v>92</v>
      </c>
      <c r="BL18" t="s">
        <v>99</v>
      </c>
      <c r="BM18">
        <v>0</v>
      </c>
      <c r="BN18" t="s">
        <v>434</v>
      </c>
      <c r="BO18">
        <v>0</v>
      </c>
      <c r="BP18" t="s">
        <v>92</v>
      </c>
      <c r="BQ18">
        <v>0</v>
      </c>
      <c r="BR18">
        <v>0</v>
      </c>
      <c r="BS18">
        <f>1.94*10^-8</f>
        <v>1.9399999999999998E-8</v>
      </c>
      <c r="BT18">
        <f>2.923*10^-8</f>
        <v>2.9230000000000001E-8</v>
      </c>
      <c r="BU18">
        <f>1.608*10^-8</f>
        <v>1.6080000000000002E-8</v>
      </c>
      <c r="BV18">
        <f>3.523*10^-8</f>
        <v>3.5230000000000005E-8</v>
      </c>
      <c r="BW18">
        <f>3.209*10^-9</f>
        <v>3.2090000000000004E-9</v>
      </c>
      <c r="BX18">
        <f>1.949*10^-8</f>
        <v>1.9490000000000001E-8</v>
      </c>
      <c r="BY18">
        <f>1.164*10^-8</f>
        <v>1.1639999999999999E-8</v>
      </c>
      <c r="BZ18">
        <f>1.601*10^-8</f>
        <v>1.6009999999999999E-8</v>
      </c>
      <c r="CA18">
        <f>3.538*10^-8</f>
        <v>3.5379999999999997E-8</v>
      </c>
      <c r="CB18">
        <f>1.925*10^-8</f>
        <v>1.925E-8</v>
      </c>
      <c r="CC18">
        <f>9.743*10^-9</f>
        <v>9.7430000000000016E-9</v>
      </c>
      <c r="CD18">
        <f>1.94*10^-9</f>
        <v>1.9399999999999999E-9</v>
      </c>
      <c r="CE18">
        <f>0</f>
        <v>0</v>
      </c>
      <c r="CF18">
        <f>1.601*10^-8</f>
        <v>1.6009999999999999E-8</v>
      </c>
      <c r="CG18">
        <f>3.209*10^-9</f>
        <v>3.2090000000000004E-9</v>
      </c>
      <c r="CH18">
        <f>1.94*10^-9</f>
        <v>1.9399999999999999E-9</v>
      </c>
      <c r="CI18">
        <f>1.949*10^-9</f>
        <v>1.9490000000000002E-9</v>
      </c>
      <c r="CJ18">
        <f>0</f>
        <v>0</v>
      </c>
      <c r="CK18">
        <v>0</v>
      </c>
      <c r="CL18" t="s">
        <v>99</v>
      </c>
    </row>
    <row r="19" spans="1:90">
      <c r="A19" t="s">
        <v>414</v>
      </c>
      <c r="B19">
        <v>2.8709999999999999E-3</v>
      </c>
      <c r="C19">
        <v>7.54303E-7</v>
      </c>
      <c r="D19">
        <v>3.1925899999999999E-7</v>
      </c>
      <c r="E19" s="4">
        <v>4.3504400000000001E-7</v>
      </c>
      <c r="F19">
        <v>84</v>
      </c>
      <c r="G19">
        <v>26</v>
      </c>
      <c r="H19">
        <v>181</v>
      </c>
      <c r="I19">
        <v>15</v>
      </c>
      <c r="J19">
        <v>72</v>
      </c>
      <c r="K19">
        <v>43</v>
      </c>
      <c r="L19">
        <v>228</v>
      </c>
      <c r="M19">
        <v>481</v>
      </c>
      <c r="N19">
        <v>40404</v>
      </c>
      <c r="O19">
        <v>8.1578000000000004E-8</v>
      </c>
      <c r="P19">
        <v>2.37681E-7</v>
      </c>
      <c r="Q19">
        <v>1.7891400000000001E-7</v>
      </c>
      <c r="R19">
        <v>2.5613E-7</v>
      </c>
      <c r="S19">
        <v>8.1578000000000004E-8</v>
      </c>
      <c r="T19">
        <v>1.48136E-7</v>
      </c>
      <c r="U19">
        <v>0</v>
      </c>
      <c r="V19">
        <v>8.9544999999999999E-8</v>
      </c>
      <c r="W19">
        <v>8.3623999999999995E-8</v>
      </c>
      <c r="X19">
        <v>9.3341000000000002E-8</v>
      </c>
      <c r="Y19">
        <v>0</v>
      </c>
      <c r="Z19">
        <v>1.7891400000000001E-7</v>
      </c>
      <c r="AA19" s="2">
        <v>8.8860000000000003E-8</v>
      </c>
      <c r="AB19" s="2">
        <v>1.1319E-7</v>
      </c>
      <c r="AC19" s="2">
        <v>4.6981999999999997E-8</v>
      </c>
      <c r="AD19" s="2">
        <v>2.0914799999999999E-7</v>
      </c>
      <c r="AE19" t="s">
        <v>438</v>
      </c>
      <c r="AF19" t="s">
        <v>439</v>
      </c>
      <c r="AG19" t="s">
        <v>92</v>
      </c>
      <c r="AH19" t="s">
        <v>417</v>
      </c>
      <c r="AI19" t="s">
        <v>418</v>
      </c>
      <c r="AJ19">
        <v>0</v>
      </c>
      <c r="AK19">
        <v>0</v>
      </c>
      <c r="AL19" t="s">
        <v>92</v>
      </c>
      <c r="AM19">
        <v>0</v>
      </c>
      <c r="AN19">
        <v>0</v>
      </c>
      <c r="AO19" t="s">
        <v>446</v>
      </c>
      <c r="AP19" t="s">
        <v>447</v>
      </c>
      <c r="AQ19" t="s">
        <v>448</v>
      </c>
      <c r="AR19" t="s">
        <v>443</v>
      </c>
      <c r="AS19">
        <v>0</v>
      </c>
      <c r="AT19" t="s">
        <v>449</v>
      </c>
      <c r="AU19" t="s">
        <v>450</v>
      </c>
      <c r="AV19" t="s">
        <v>451</v>
      </c>
      <c r="AW19" t="s">
        <v>452</v>
      </c>
      <c r="AX19" t="s">
        <v>444</v>
      </c>
      <c r="AY19" t="s">
        <v>436</v>
      </c>
      <c r="AZ19" t="s">
        <v>426</v>
      </c>
      <c r="BA19" t="s">
        <v>427</v>
      </c>
      <c r="BB19" t="s">
        <v>428</v>
      </c>
      <c r="BC19" t="s">
        <v>429</v>
      </c>
      <c r="BD19" t="s">
        <v>426</v>
      </c>
      <c r="BE19" t="s">
        <v>445</v>
      </c>
      <c r="BF19" t="s">
        <v>428</v>
      </c>
      <c r="BG19" t="s">
        <v>432</v>
      </c>
      <c r="BH19" t="s">
        <v>433</v>
      </c>
      <c r="BI19">
        <v>0</v>
      </c>
      <c r="BJ19">
        <v>0</v>
      </c>
      <c r="BK19" t="s">
        <v>92</v>
      </c>
      <c r="BL19" t="s">
        <v>99</v>
      </c>
      <c r="BM19">
        <v>0</v>
      </c>
      <c r="BN19" t="s">
        <v>434</v>
      </c>
      <c r="BO19">
        <v>0</v>
      </c>
      <c r="BP19" t="s">
        <v>92</v>
      </c>
      <c r="BQ19">
        <v>0</v>
      </c>
      <c r="BR19">
        <v>0</v>
      </c>
      <c r="BS19">
        <f>1.94*10^-8</f>
        <v>1.9399999999999998E-8</v>
      </c>
      <c r="BT19">
        <f>1.169*10^-8</f>
        <v>1.1690000000000001E-8</v>
      </c>
      <c r="BU19">
        <f>1.93*10^-8</f>
        <v>1.9300000000000001E-8</v>
      </c>
      <c r="BV19">
        <f>1.922*10^-8</f>
        <v>1.9219999999999999E-8</v>
      </c>
      <c r="BW19">
        <f>1.925*10^-8</f>
        <v>1.925E-8</v>
      </c>
      <c r="BX19">
        <f>1.169*10^-8</f>
        <v>1.1690000000000001E-8</v>
      </c>
      <c r="BY19">
        <f>1.164*10^-8</f>
        <v>1.1639999999999999E-8</v>
      </c>
      <c r="BZ19">
        <f>3.523*10^-8</f>
        <v>3.5230000000000005E-8</v>
      </c>
      <c r="CA19">
        <f>3.538*10^-8</f>
        <v>3.5379999999999997E-8</v>
      </c>
      <c r="CB19">
        <f>1.925*10^-8</f>
        <v>1.925E-8</v>
      </c>
      <c r="CC19">
        <f>9.743*10^-9</f>
        <v>9.7430000000000016E-9</v>
      </c>
      <c r="CD19">
        <f>1.94*10^-9</f>
        <v>1.9399999999999999E-9</v>
      </c>
      <c r="CE19">
        <f>1.608*10^-8</f>
        <v>1.6080000000000002E-8</v>
      </c>
      <c r="CF19">
        <f>1.601*10^-8</f>
        <v>1.6009999999999999E-8</v>
      </c>
      <c r="CG19">
        <f>3.209*10^-9</f>
        <v>3.2090000000000004E-9</v>
      </c>
      <c r="CH19">
        <f>1.94*10^-9</f>
        <v>1.9399999999999999E-9</v>
      </c>
      <c r="CI19">
        <f>1.949*10^-9</f>
        <v>1.9490000000000002E-9</v>
      </c>
      <c r="CJ19">
        <f>0</f>
        <v>0</v>
      </c>
      <c r="CK19">
        <v>0</v>
      </c>
      <c r="CL19" t="s">
        <v>99</v>
      </c>
    </row>
    <row r="21" spans="1:90">
      <c r="BS21">
        <v>20</v>
      </c>
      <c r="BT21">
        <v>29</v>
      </c>
      <c r="BU21">
        <v>10</v>
      </c>
      <c r="BV21">
        <v>21</v>
      </c>
      <c r="BW21">
        <v>1</v>
      </c>
      <c r="BX21">
        <v>19</v>
      </c>
      <c r="BY21">
        <v>11</v>
      </c>
      <c r="BZ21">
        <v>10</v>
      </c>
      <c r="CA21">
        <v>21</v>
      </c>
      <c r="CB21">
        <v>11</v>
      </c>
      <c r="CC21">
        <v>10</v>
      </c>
      <c r="CD21">
        <v>1</v>
      </c>
      <c r="CE21">
        <v>0</v>
      </c>
      <c r="CF21">
        <v>9</v>
      </c>
      <c r="CG21">
        <v>1</v>
      </c>
      <c r="CH21">
        <v>1</v>
      </c>
      <c r="CI21">
        <v>1</v>
      </c>
      <c r="CJ21">
        <v>0</v>
      </c>
      <c r="CK21">
        <v>0</v>
      </c>
      <c r="CL21">
        <v>1</v>
      </c>
    </row>
    <row r="22" spans="1:90">
      <c r="BS22">
        <v>20</v>
      </c>
      <c r="BT22">
        <v>11</v>
      </c>
      <c r="BU22">
        <v>11</v>
      </c>
      <c r="BV22">
        <v>11</v>
      </c>
      <c r="BW22">
        <v>11</v>
      </c>
      <c r="BX22">
        <v>11</v>
      </c>
      <c r="BY22">
        <v>11</v>
      </c>
      <c r="BZ22">
        <v>21</v>
      </c>
      <c r="CA22">
        <v>21</v>
      </c>
      <c r="CB22">
        <v>11</v>
      </c>
      <c r="CC22">
        <v>10</v>
      </c>
      <c r="CD22">
        <v>1</v>
      </c>
      <c r="CE22">
        <v>9</v>
      </c>
      <c r="CF22">
        <v>9</v>
      </c>
      <c r="CG22">
        <v>1</v>
      </c>
      <c r="CH22">
        <v>1</v>
      </c>
      <c r="CI22">
        <v>1</v>
      </c>
      <c r="CJ22">
        <v>0</v>
      </c>
      <c r="CK22">
        <v>0</v>
      </c>
      <c r="CL22">
        <v>1</v>
      </c>
    </row>
    <row r="23" spans="1:90">
      <c r="AA23" s="7">
        <f>SUM(AA19:AD19)</f>
        <v>4.5817999999999999E-7</v>
      </c>
    </row>
    <row r="24" spans="1:90">
      <c r="AA24" s="7">
        <f>SUM(AA18:AD18)</f>
        <v>4.4783800000000002E-7</v>
      </c>
    </row>
    <row r="25" spans="1:90">
      <c r="BS25" s="2">
        <f>SUM(BS18:BW18)</f>
        <v>1.0314900000000001E-7</v>
      </c>
      <c r="BT25">
        <f>SUM(BS21:BW21)</f>
        <v>81</v>
      </c>
      <c r="BX25">
        <f>SUM(BX18:CB18)</f>
        <v>1.0177E-7</v>
      </c>
      <c r="BY25">
        <f>SUM(BX21:CB21)</f>
        <v>72</v>
      </c>
      <c r="CC25" s="2">
        <f>SUM(CC18:CG18)</f>
        <v>3.0902000000000001E-8</v>
      </c>
      <c r="CD25">
        <f>SUM(CC21:CG21)</f>
        <v>21</v>
      </c>
    </row>
    <row r="26" spans="1:90">
      <c r="BS26" s="2">
        <f>SUM(BS19:BW19)</f>
        <v>8.8860000000000003E-8</v>
      </c>
      <c r="BT26">
        <f>SUM(BS22:BW22)</f>
        <v>64</v>
      </c>
      <c r="BX26">
        <f>SUM(BX19:CB19)</f>
        <v>1.1319000000000001E-7</v>
      </c>
      <c r="BY26">
        <f>SUM(BX22:CB22)</f>
        <v>75</v>
      </c>
      <c r="CC26" s="2">
        <f>SUM(CC19:CG19)</f>
        <v>4.6982000000000003E-8</v>
      </c>
      <c r="CD26">
        <f>SUM(CC22:CG22)</f>
        <v>30</v>
      </c>
    </row>
    <row r="30" spans="1:90">
      <c r="BV30" s="2">
        <f>BS25+BX25+CC25</f>
        <v>2.35821E-7</v>
      </c>
      <c r="BW30">
        <f>BT25+BY25+CD25</f>
        <v>174</v>
      </c>
      <c r="BX30">
        <f>SUM(BS34:CG34)</f>
        <v>864</v>
      </c>
    </row>
    <row r="31" spans="1:90">
      <c r="BV31" s="2">
        <f>BS26+BX26+CC26</f>
        <v>2.49032E-7</v>
      </c>
      <c r="BW31">
        <f>BT26+BY26+CD26</f>
        <v>169</v>
      </c>
      <c r="BX31">
        <f>SUM(BS35:CG35)</f>
        <v>886</v>
      </c>
    </row>
    <row r="34" spans="71:85">
      <c r="BS34">
        <f t="shared" ref="BS34:CG34" si="0">BS21*BS2</f>
        <v>80</v>
      </c>
      <c r="BT34">
        <f t="shared" si="0"/>
        <v>116</v>
      </c>
      <c r="BU34">
        <f t="shared" si="0"/>
        <v>60</v>
      </c>
      <c r="BV34">
        <f t="shared" si="0"/>
        <v>126</v>
      </c>
      <c r="BW34">
        <f t="shared" si="0"/>
        <v>6</v>
      </c>
      <c r="BX34">
        <f t="shared" si="0"/>
        <v>76</v>
      </c>
      <c r="BY34">
        <f t="shared" si="0"/>
        <v>44</v>
      </c>
      <c r="BZ34">
        <f t="shared" si="0"/>
        <v>60</v>
      </c>
      <c r="CA34">
        <f t="shared" si="0"/>
        <v>126</v>
      </c>
      <c r="CB34">
        <f t="shared" si="0"/>
        <v>66</v>
      </c>
      <c r="CC34">
        <f t="shared" si="0"/>
        <v>40</v>
      </c>
      <c r="CD34">
        <f t="shared" si="0"/>
        <v>4</v>
      </c>
      <c r="CE34">
        <f t="shared" si="0"/>
        <v>0</v>
      </c>
      <c r="CF34">
        <f t="shared" si="0"/>
        <v>54</v>
      </c>
      <c r="CG34">
        <f t="shared" si="0"/>
        <v>6</v>
      </c>
    </row>
    <row r="35" spans="71:85">
      <c r="BS35">
        <f t="shared" ref="BS35:CG35" si="1">BS22*BS2</f>
        <v>80</v>
      </c>
      <c r="BT35">
        <f t="shared" si="1"/>
        <v>44</v>
      </c>
      <c r="BU35">
        <f t="shared" si="1"/>
        <v>66</v>
      </c>
      <c r="BV35">
        <f t="shared" si="1"/>
        <v>66</v>
      </c>
      <c r="BW35">
        <f t="shared" si="1"/>
        <v>66</v>
      </c>
      <c r="BX35">
        <f t="shared" si="1"/>
        <v>44</v>
      </c>
      <c r="BY35">
        <f t="shared" si="1"/>
        <v>44</v>
      </c>
      <c r="BZ35">
        <f t="shared" si="1"/>
        <v>126</v>
      </c>
      <c r="CA35">
        <f t="shared" si="1"/>
        <v>126</v>
      </c>
      <c r="CB35">
        <f t="shared" si="1"/>
        <v>66</v>
      </c>
      <c r="CC35">
        <f t="shared" si="1"/>
        <v>40</v>
      </c>
      <c r="CD35">
        <f t="shared" si="1"/>
        <v>4</v>
      </c>
      <c r="CE35">
        <f t="shared" si="1"/>
        <v>54</v>
      </c>
      <c r="CF35">
        <f t="shared" si="1"/>
        <v>54</v>
      </c>
      <c r="CG35">
        <f t="shared" si="1"/>
        <v>6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3"/>
  <sheetViews>
    <sheetView workbookViewId="0"/>
  </sheetViews>
  <sheetFormatPr baseColWidth="10" defaultRowHeight="14.25"/>
  <cols>
    <col min="1" max="1" width="32.7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2" width="14" customWidth="1"/>
    <col min="13" max="14" width="16.625" customWidth="1"/>
    <col min="15" max="15" width="20.75" customWidth="1"/>
    <col min="16" max="18" width="16.75" customWidth="1"/>
    <col min="19" max="19" width="11.5" customWidth="1"/>
    <col min="20" max="21" width="11.875" customWidth="1"/>
    <col min="22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1162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586</v>
      </c>
      <c r="B4">
        <v>1.4829999999999999E-3</v>
      </c>
      <c r="C4">
        <v>1.855752E-6</v>
      </c>
      <c r="D4">
        <v>4.5008000000000002E-7</v>
      </c>
      <c r="E4">
        <v>5.4471999999999997E-7</v>
      </c>
      <c r="F4">
        <v>8.6095200000000005E-7</v>
      </c>
      <c r="G4">
        <f t="shared" ref="G4:G9" si="0">SUM(H4:J4)</f>
        <v>162</v>
      </c>
      <c r="H4">
        <f t="shared" ref="H4:K9" si="1">L18*L$14</f>
        <v>25</v>
      </c>
      <c r="I4">
        <f t="shared" si="1"/>
        <v>78</v>
      </c>
      <c r="J4">
        <f t="shared" si="1"/>
        <v>59</v>
      </c>
      <c r="K4">
        <f t="shared" si="1"/>
        <v>485</v>
      </c>
      <c r="L4">
        <f t="shared" ref="L4:L9" si="2">K4*G4</f>
        <v>78570</v>
      </c>
      <c r="M4">
        <v>2.8442E-7</v>
      </c>
      <c r="N4">
        <v>1.6565999999999999E-7</v>
      </c>
      <c r="O4" t="s">
        <v>1163</v>
      </c>
      <c r="P4">
        <v>4.7046300000000002E-7</v>
      </c>
      <c r="Q4">
        <v>5.0752999999999999E-7</v>
      </c>
      <c r="R4">
        <v>3.9048900000000002E-7</v>
      </c>
      <c r="S4" t="s">
        <v>1164</v>
      </c>
      <c r="T4" t="s">
        <v>1165</v>
      </c>
      <c r="U4" t="s">
        <v>1068</v>
      </c>
      <c r="V4" t="s">
        <v>1166</v>
      </c>
      <c r="W4" t="s">
        <v>1167</v>
      </c>
      <c r="X4" t="s">
        <v>1168</v>
      </c>
      <c r="Y4" t="s">
        <v>1169</v>
      </c>
      <c r="Z4" t="s">
        <v>1170</v>
      </c>
      <c r="AA4" t="s">
        <v>1171</v>
      </c>
      <c r="AB4" t="s">
        <v>697</v>
      </c>
      <c r="AC4" t="s">
        <v>1172</v>
      </c>
      <c r="AD4" t="s">
        <v>1173</v>
      </c>
      <c r="AE4" t="s">
        <v>1174</v>
      </c>
      <c r="AF4" t="s">
        <v>1175</v>
      </c>
      <c r="AG4" t="s">
        <v>1176</v>
      </c>
      <c r="AH4" t="s">
        <v>1168</v>
      </c>
      <c r="AI4" t="s">
        <v>1169</v>
      </c>
      <c r="AJ4" t="s">
        <v>1170</v>
      </c>
      <c r="AK4" t="s">
        <v>1171</v>
      </c>
      <c r="AL4" t="s">
        <v>697</v>
      </c>
      <c r="AM4" t="s">
        <v>1177</v>
      </c>
      <c r="AN4" t="s">
        <v>1178</v>
      </c>
      <c r="AO4" t="s">
        <v>1179</v>
      </c>
      <c r="AP4" t="s">
        <v>1180</v>
      </c>
      <c r="AQ4" t="s">
        <v>1181</v>
      </c>
      <c r="AR4" t="s">
        <v>1182</v>
      </c>
      <c r="AS4" t="s">
        <v>867</v>
      </c>
      <c r="AT4" t="s">
        <v>1183</v>
      </c>
      <c r="AU4" t="s">
        <v>1184</v>
      </c>
      <c r="AV4" t="s">
        <v>1185</v>
      </c>
      <c r="AW4" t="s">
        <v>1186</v>
      </c>
      <c r="AX4" t="s">
        <v>1187</v>
      </c>
      <c r="AY4" t="s">
        <v>1188</v>
      </c>
      <c r="AZ4" t="s">
        <v>1189</v>
      </c>
      <c r="BA4" t="s">
        <v>692</v>
      </c>
      <c r="BB4" t="s">
        <v>1190</v>
      </c>
      <c r="BC4" t="s">
        <v>774</v>
      </c>
      <c r="BD4" t="s">
        <v>1191</v>
      </c>
      <c r="BE4" t="s">
        <v>1192</v>
      </c>
      <c r="BF4" t="s">
        <v>692</v>
      </c>
      <c r="BG4" t="s">
        <v>1193</v>
      </c>
      <c r="BH4" t="s">
        <v>867</v>
      </c>
      <c r="BI4" t="s">
        <v>1194</v>
      </c>
      <c r="BJ4" t="s">
        <v>1195</v>
      </c>
      <c r="BK4" t="s">
        <v>1196</v>
      </c>
      <c r="BL4" t="s">
        <v>1197</v>
      </c>
      <c r="BM4" t="s">
        <v>1193</v>
      </c>
      <c r="BN4" t="s">
        <v>1198</v>
      </c>
      <c r="BO4" t="s">
        <v>1199</v>
      </c>
      <c r="BP4" t="s">
        <v>1200</v>
      </c>
      <c r="BQ4" t="s">
        <v>1093</v>
      </c>
      <c r="BR4" t="s">
        <v>1182</v>
      </c>
      <c r="BS4" t="s">
        <v>1201</v>
      </c>
      <c r="BT4" t="s">
        <v>1202</v>
      </c>
      <c r="BU4" t="s">
        <v>1203</v>
      </c>
      <c r="BV4" t="s">
        <v>1204</v>
      </c>
      <c r="BW4" t="s">
        <v>1205</v>
      </c>
      <c r="BX4" t="s">
        <v>1206</v>
      </c>
      <c r="BY4" t="s">
        <v>1207</v>
      </c>
      <c r="BZ4" t="s">
        <v>1208</v>
      </c>
    </row>
    <row r="5" spans="1:87">
      <c r="A5" t="s">
        <v>558</v>
      </c>
      <c r="B5">
        <v>1.4790000000000001E-3</v>
      </c>
      <c r="C5">
        <v>1.783554E-6</v>
      </c>
      <c r="D5">
        <v>4.5105200000000001E-7</v>
      </c>
      <c r="E5">
        <v>5.4661000000000005E-7</v>
      </c>
      <c r="F5">
        <v>7.8589199999999995E-7</v>
      </c>
      <c r="G5">
        <f t="shared" si="0"/>
        <v>164</v>
      </c>
      <c r="H5">
        <f t="shared" si="1"/>
        <v>28</v>
      </c>
      <c r="I5">
        <f t="shared" si="1"/>
        <v>76</v>
      </c>
      <c r="J5">
        <f t="shared" si="1"/>
        <v>60</v>
      </c>
      <c r="K5">
        <f t="shared" si="1"/>
        <v>408</v>
      </c>
      <c r="L5">
        <f t="shared" si="2"/>
        <v>66912</v>
      </c>
      <c r="M5">
        <v>2.9334E-7</v>
      </c>
      <c r="N5">
        <v>1.57712E-7</v>
      </c>
      <c r="O5" t="s">
        <v>1209</v>
      </c>
      <c r="P5">
        <v>4.1265300000000001E-7</v>
      </c>
      <c r="Q5">
        <v>3.7584000000000001E-7</v>
      </c>
      <c r="R5">
        <v>3.73239E-7</v>
      </c>
      <c r="S5" t="s">
        <v>1164</v>
      </c>
      <c r="T5" t="s">
        <v>1165</v>
      </c>
      <c r="U5" t="s">
        <v>1068</v>
      </c>
      <c r="V5" t="s">
        <v>1166</v>
      </c>
      <c r="W5" t="s">
        <v>1167</v>
      </c>
      <c r="X5" t="s">
        <v>506</v>
      </c>
      <c r="Y5" t="s">
        <v>801</v>
      </c>
      <c r="Z5" t="s">
        <v>1210</v>
      </c>
      <c r="AA5" t="s">
        <v>1211</v>
      </c>
      <c r="AB5" t="s">
        <v>1212</v>
      </c>
      <c r="AC5" t="s">
        <v>1213</v>
      </c>
      <c r="AD5" t="s">
        <v>561</v>
      </c>
      <c r="AE5" t="s">
        <v>801</v>
      </c>
      <c r="AF5" t="s">
        <v>1214</v>
      </c>
      <c r="AG5" t="s">
        <v>1176</v>
      </c>
      <c r="AH5" t="s">
        <v>506</v>
      </c>
      <c r="AI5" t="s">
        <v>801</v>
      </c>
      <c r="AJ5" t="s">
        <v>1210</v>
      </c>
      <c r="AK5" t="s">
        <v>1211</v>
      </c>
      <c r="AL5" t="s">
        <v>1212</v>
      </c>
      <c r="AM5" t="s">
        <v>1177</v>
      </c>
      <c r="AN5" t="s">
        <v>1178</v>
      </c>
      <c r="AO5" t="s">
        <v>1215</v>
      </c>
      <c r="AP5" t="s">
        <v>1180</v>
      </c>
      <c r="AQ5" t="s">
        <v>1181</v>
      </c>
      <c r="AR5" t="s">
        <v>1182</v>
      </c>
      <c r="AS5" t="s">
        <v>867</v>
      </c>
      <c r="AT5" t="s">
        <v>1216</v>
      </c>
      <c r="AU5" t="s">
        <v>1184</v>
      </c>
      <c r="AV5" t="s">
        <v>1185</v>
      </c>
      <c r="AW5" t="s">
        <v>867</v>
      </c>
      <c r="AX5" t="s">
        <v>1217</v>
      </c>
      <c r="AY5" t="s">
        <v>1218</v>
      </c>
      <c r="AZ5" t="s">
        <v>1219</v>
      </c>
      <c r="BA5" t="s">
        <v>1220</v>
      </c>
      <c r="BB5" t="s">
        <v>773</v>
      </c>
      <c r="BC5" t="s">
        <v>1221</v>
      </c>
      <c r="BD5" t="s">
        <v>1219</v>
      </c>
      <c r="BE5" t="s">
        <v>1222</v>
      </c>
      <c r="BF5" t="s">
        <v>1223</v>
      </c>
      <c r="BG5" t="s">
        <v>1187</v>
      </c>
      <c r="BH5" t="s">
        <v>1186</v>
      </c>
      <c r="BI5" t="s">
        <v>1216</v>
      </c>
      <c r="BJ5" t="s">
        <v>1202</v>
      </c>
      <c r="BK5" t="s">
        <v>1224</v>
      </c>
      <c r="BL5" t="s">
        <v>1093</v>
      </c>
      <c r="BM5" t="s">
        <v>1225</v>
      </c>
      <c r="BN5" t="s">
        <v>1226</v>
      </c>
      <c r="BO5" t="s">
        <v>1227</v>
      </c>
      <c r="BP5" t="s">
        <v>1200</v>
      </c>
      <c r="BQ5" t="s">
        <v>867</v>
      </c>
      <c r="BR5" t="s">
        <v>1178</v>
      </c>
      <c r="BS5" t="s">
        <v>1180</v>
      </c>
      <c r="BT5" t="s">
        <v>1179</v>
      </c>
      <c r="BU5" t="s">
        <v>1203</v>
      </c>
      <c r="BV5" t="s">
        <v>1204</v>
      </c>
      <c r="BW5" t="s">
        <v>1205</v>
      </c>
      <c r="BX5" t="s">
        <v>1228</v>
      </c>
      <c r="BY5" t="s">
        <v>1207</v>
      </c>
      <c r="BZ5" t="s">
        <v>1208</v>
      </c>
    </row>
    <row r="6" spans="1:87">
      <c r="A6" t="s">
        <v>1229</v>
      </c>
      <c r="B6">
        <v>1.4920000000000001E-3</v>
      </c>
      <c r="C6">
        <v>2.3878729999999999E-6</v>
      </c>
      <c r="D6">
        <v>6.0191600000000003E-7</v>
      </c>
      <c r="E6">
        <v>6.4366999999999999E-7</v>
      </c>
      <c r="F6">
        <v>1.1422869999999999E-6</v>
      </c>
      <c r="G6">
        <f t="shared" si="0"/>
        <v>165</v>
      </c>
      <c r="H6">
        <f t="shared" si="1"/>
        <v>34</v>
      </c>
      <c r="I6">
        <f t="shared" si="1"/>
        <v>73</v>
      </c>
      <c r="J6">
        <f t="shared" si="1"/>
        <v>58</v>
      </c>
      <c r="K6">
        <f t="shared" si="1"/>
        <v>432</v>
      </c>
      <c r="L6">
        <f t="shared" si="2"/>
        <v>71280</v>
      </c>
      <c r="M6">
        <v>4.1421E-7</v>
      </c>
      <c r="N6">
        <v>1.87706E-7</v>
      </c>
      <c r="O6" t="s">
        <v>1230</v>
      </c>
      <c r="P6">
        <v>7.3527999999999995E-7</v>
      </c>
      <c r="Q6">
        <v>4.4661E-7</v>
      </c>
      <c r="R6">
        <v>4.0700700000000001E-7</v>
      </c>
      <c r="S6" t="s">
        <v>1231</v>
      </c>
      <c r="T6" t="s">
        <v>1165</v>
      </c>
      <c r="U6" t="s">
        <v>1232</v>
      </c>
      <c r="V6" t="s">
        <v>1233</v>
      </c>
      <c r="W6" t="s">
        <v>1234</v>
      </c>
      <c r="X6" t="s">
        <v>1168</v>
      </c>
      <c r="Y6" t="s">
        <v>1235</v>
      </c>
      <c r="Z6" t="s">
        <v>1236</v>
      </c>
      <c r="AA6" t="s">
        <v>110</v>
      </c>
      <c r="AB6" t="s">
        <v>1234</v>
      </c>
      <c r="AC6" t="s">
        <v>1237</v>
      </c>
      <c r="AD6" t="s">
        <v>561</v>
      </c>
      <c r="AE6" t="s">
        <v>1238</v>
      </c>
      <c r="AF6" t="s">
        <v>1239</v>
      </c>
      <c r="AG6" t="s">
        <v>1240</v>
      </c>
      <c r="AH6" t="s">
        <v>1168</v>
      </c>
      <c r="AI6" t="s">
        <v>1235</v>
      </c>
      <c r="AJ6" t="s">
        <v>1236</v>
      </c>
      <c r="AK6" t="s">
        <v>110</v>
      </c>
      <c r="AL6" t="s">
        <v>1234</v>
      </c>
      <c r="AM6" t="s">
        <v>1241</v>
      </c>
      <c r="AN6" t="s">
        <v>1242</v>
      </c>
      <c r="AO6" t="s">
        <v>879</v>
      </c>
      <c r="AP6" t="s">
        <v>1243</v>
      </c>
      <c r="AQ6" t="s">
        <v>1244</v>
      </c>
      <c r="AR6" t="s">
        <v>1187</v>
      </c>
      <c r="AS6" t="s">
        <v>1245</v>
      </c>
      <c r="AT6" t="s">
        <v>1216</v>
      </c>
      <c r="AU6" t="s">
        <v>1195</v>
      </c>
      <c r="AV6" t="s">
        <v>1220</v>
      </c>
      <c r="AW6" t="s">
        <v>867</v>
      </c>
      <c r="AX6" t="s">
        <v>1178</v>
      </c>
      <c r="AY6" t="s">
        <v>1222</v>
      </c>
      <c r="AZ6" t="s">
        <v>1189</v>
      </c>
      <c r="BA6" t="s">
        <v>1223</v>
      </c>
      <c r="BB6" t="s">
        <v>806</v>
      </c>
      <c r="BC6" t="s">
        <v>1246</v>
      </c>
      <c r="BD6" t="s">
        <v>1191</v>
      </c>
      <c r="BE6" t="s">
        <v>1192</v>
      </c>
      <c r="BF6" t="s">
        <v>692</v>
      </c>
      <c r="BG6" t="s">
        <v>1217</v>
      </c>
      <c r="BH6" t="s">
        <v>867</v>
      </c>
      <c r="BI6" t="s">
        <v>1247</v>
      </c>
      <c r="BJ6" t="s">
        <v>1248</v>
      </c>
      <c r="BK6" t="s">
        <v>1249</v>
      </c>
      <c r="BL6" t="s">
        <v>1197</v>
      </c>
      <c r="BM6" t="s">
        <v>1193</v>
      </c>
      <c r="BN6" t="s">
        <v>1250</v>
      </c>
      <c r="BO6" t="s">
        <v>1251</v>
      </c>
      <c r="BP6" t="s">
        <v>1252</v>
      </c>
      <c r="BQ6" t="s">
        <v>867</v>
      </c>
      <c r="BR6" t="s">
        <v>1242</v>
      </c>
      <c r="BS6" t="s">
        <v>1253</v>
      </c>
      <c r="BT6" t="s">
        <v>1179</v>
      </c>
      <c r="BU6" t="s">
        <v>1254</v>
      </c>
      <c r="BV6" t="s">
        <v>1255</v>
      </c>
      <c r="BW6" t="s">
        <v>1256</v>
      </c>
      <c r="BX6" t="s">
        <v>1206</v>
      </c>
      <c r="BY6" t="s">
        <v>1257</v>
      </c>
      <c r="BZ6" t="s">
        <v>1208</v>
      </c>
    </row>
    <row r="7" spans="1:87">
      <c r="A7" t="s">
        <v>592</v>
      </c>
      <c r="B7">
        <v>1.524E-3</v>
      </c>
      <c r="C7">
        <v>2.4573000000000002E-6</v>
      </c>
      <c r="D7">
        <v>8.5946000000000005E-7</v>
      </c>
      <c r="E7">
        <v>6.1060000000000003E-7</v>
      </c>
      <c r="F7">
        <v>9.872400000000001E-7</v>
      </c>
      <c r="G7">
        <f t="shared" si="0"/>
        <v>175</v>
      </c>
      <c r="H7">
        <f t="shared" si="1"/>
        <v>38</v>
      </c>
      <c r="I7">
        <f t="shared" si="1"/>
        <v>80</v>
      </c>
      <c r="J7">
        <f t="shared" si="1"/>
        <v>57</v>
      </c>
      <c r="K7">
        <f t="shared" si="1"/>
        <v>509</v>
      </c>
      <c r="L7">
        <f t="shared" si="2"/>
        <v>89075</v>
      </c>
      <c r="M7">
        <v>5.2720000000000001E-7</v>
      </c>
      <c r="N7">
        <v>3.3225999999999999E-7</v>
      </c>
      <c r="O7" t="s">
        <v>1258</v>
      </c>
      <c r="P7">
        <v>6.5156999999999995E-7</v>
      </c>
      <c r="Q7">
        <v>6.0236500000000003E-7</v>
      </c>
      <c r="R7">
        <v>3.3566999999999999E-7</v>
      </c>
      <c r="S7" t="s">
        <v>1259</v>
      </c>
      <c r="T7" t="s">
        <v>1260</v>
      </c>
      <c r="U7" t="s">
        <v>1261</v>
      </c>
      <c r="V7" t="s">
        <v>1262</v>
      </c>
      <c r="W7" t="s">
        <v>1263</v>
      </c>
      <c r="X7" t="s">
        <v>1264</v>
      </c>
      <c r="Y7" t="s">
        <v>1174</v>
      </c>
      <c r="Z7" t="s">
        <v>561</v>
      </c>
      <c r="AA7" t="s">
        <v>1265</v>
      </c>
      <c r="AB7" t="s">
        <v>1263</v>
      </c>
      <c r="AC7" t="s">
        <v>1266</v>
      </c>
      <c r="AD7" t="s">
        <v>1267</v>
      </c>
      <c r="AE7" t="s">
        <v>1268</v>
      </c>
      <c r="AF7" t="s">
        <v>1269</v>
      </c>
      <c r="AG7" t="s">
        <v>1270</v>
      </c>
      <c r="AH7" t="s">
        <v>1264</v>
      </c>
      <c r="AI7" t="s">
        <v>1174</v>
      </c>
      <c r="AJ7" t="s">
        <v>561</v>
      </c>
      <c r="AK7" t="s">
        <v>1265</v>
      </c>
      <c r="AL7" t="s">
        <v>1263</v>
      </c>
      <c r="AM7" t="s">
        <v>1177</v>
      </c>
      <c r="AN7" t="s">
        <v>1242</v>
      </c>
      <c r="AO7" t="s">
        <v>1215</v>
      </c>
      <c r="AP7" t="s">
        <v>1271</v>
      </c>
      <c r="AQ7" t="s">
        <v>1272</v>
      </c>
      <c r="AR7" t="s">
        <v>1242</v>
      </c>
      <c r="AS7" t="s">
        <v>1273</v>
      </c>
      <c r="AT7" t="s">
        <v>1227</v>
      </c>
      <c r="AU7" t="s">
        <v>1226</v>
      </c>
      <c r="AV7" t="s">
        <v>1223</v>
      </c>
      <c r="AW7" t="s">
        <v>1274</v>
      </c>
      <c r="AX7" t="s">
        <v>1275</v>
      </c>
      <c r="AY7" t="s">
        <v>1276</v>
      </c>
      <c r="AZ7" t="s">
        <v>1191</v>
      </c>
      <c r="BA7" t="s">
        <v>692</v>
      </c>
      <c r="BB7" t="s">
        <v>797</v>
      </c>
      <c r="BC7" t="s">
        <v>1277</v>
      </c>
      <c r="BD7" t="s">
        <v>1191</v>
      </c>
      <c r="BE7" t="s">
        <v>1278</v>
      </c>
      <c r="BF7" t="s">
        <v>1223</v>
      </c>
      <c r="BG7" t="s">
        <v>1217</v>
      </c>
      <c r="BH7" t="s">
        <v>1279</v>
      </c>
      <c r="BI7" t="s">
        <v>1280</v>
      </c>
      <c r="BJ7" t="s">
        <v>1198</v>
      </c>
      <c r="BK7" t="s">
        <v>1281</v>
      </c>
      <c r="BL7" t="s">
        <v>1186</v>
      </c>
      <c r="BM7" t="s">
        <v>1193</v>
      </c>
      <c r="BN7" t="s">
        <v>1282</v>
      </c>
      <c r="BO7" t="s">
        <v>1283</v>
      </c>
      <c r="BP7" t="s">
        <v>1153</v>
      </c>
      <c r="BQ7" t="s">
        <v>1284</v>
      </c>
      <c r="BR7" t="s">
        <v>1285</v>
      </c>
      <c r="BS7" t="s">
        <v>1199</v>
      </c>
      <c r="BT7" t="s">
        <v>1202</v>
      </c>
      <c r="BU7" t="s">
        <v>1286</v>
      </c>
      <c r="BV7" t="s">
        <v>1277</v>
      </c>
      <c r="BW7" t="s">
        <v>1256</v>
      </c>
      <c r="BX7" t="s">
        <v>1287</v>
      </c>
      <c r="BY7" t="s">
        <v>1288</v>
      </c>
      <c r="BZ7" t="s">
        <v>1289</v>
      </c>
    </row>
    <row r="8" spans="1:87">
      <c r="A8" t="s">
        <v>1290</v>
      </c>
      <c r="B8">
        <v>1.518E-3</v>
      </c>
      <c r="C8">
        <v>2.566927E-6</v>
      </c>
      <c r="D8">
        <v>9.4045999999999999E-7</v>
      </c>
      <c r="E8">
        <v>6.0305999999999995E-7</v>
      </c>
      <c r="F8">
        <v>1.023407E-6</v>
      </c>
      <c r="G8">
        <f t="shared" si="0"/>
        <v>190</v>
      </c>
      <c r="H8">
        <f t="shared" si="1"/>
        <v>46</v>
      </c>
      <c r="I8">
        <f t="shared" si="1"/>
        <v>91</v>
      </c>
      <c r="J8">
        <f t="shared" si="1"/>
        <v>53</v>
      </c>
      <c r="K8">
        <f t="shared" si="1"/>
        <v>453</v>
      </c>
      <c r="L8">
        <f t="shared" si="2"/>
        <v>86070</v>
      </c>
      <c r="M8">
        <v>6.6135999999999999E-7</v>
      </c>
      <c r="N8">
        <v>2.791E-7</v>
      </c>
      <c r="O8" t="s">
        <v>1291</v>
      </c>
      <c r="P8">
        <v>7.0067000000000004E-7</v>
      </c>
      <c r="Q8">
        <v>6.2704000000000003E-7</v>
      </c>
      <c r="R8">
        <v>3.2273700000000001E-7</v>
      </c>
      <c r="S8" t="s">
        <v>1292</v>
      </c>
      <c r="T8" t="s">
        <v>1260</v>
      </c>
      <c r="U8" t="s">
        <v>1293</v>
      </c>
      <c r="V8" t="s">
        <v>1294</v>
      </c>
      <c r="W8" t="s">
        <v>1295</v>
      </c>
      <c r="X8" t="s">
        <v>1264</v>
      </c>
      <c r="Y8" t="s">
        <v>1174</v>
      </c>
      <c r="Z8" t="s">
        <v>1296</v>
      </c>
      <c r="AA8" t="s">
        <v>1171</v>
      </c>
      <c r="AB8" t="s">
        <v>1176</v>
      </c>
      <c r="AC8" t="s">
        <v>1297</v>
      </c>
      <c r="AD8" t="s">
        <v>1298</v>
      </c>
      <c r="AE8" t="s">
        <v>1299</v>
      </c>
      <c r="AF8" t="s">
        <v>1175</v>
      </c>
      <c r="AG8" t="s">
        <v>1295</v>
      </c>
      <c r="AH8" t="s">
        <v>1264</v>
      </c>
      <c r="AI8" t="s">
        <v>1174</v>
      </c>
      <c r="AJ8" t="s">
        <v>1296</v>
      </c>
      <c r="AK8" t="s">
        <v>1171</v>
      </c>
      <c r="AL8" t="s">
        <v>1176</v>
      </c>
      <c r="AM8" t="s">
        <v>1300</v>
      </c>
      <c r="AN8" t="s">
        <v>1178</v>
      </c>
      <c r="AO8" t="s">
        <v>1301</v>
      </c>
      <c r="AP8" t="s">
        <v>1243</v>
      </c>
      <c r="AQ8" t="s">
        <v>1244</v>
      </c>
      <c r="AR8" t="s">
        <v>1187</v>
      </c>
      <c r="AS8" t="s">
        <v>867</v>
      </c>
      <c r="AT8" t="s">
        <v>1216</v>
      </c>
      <c r="AU8" t="s">
        <v>1302</v>
      </c>
      <c r="AV8" t="s">
        <v>1220</v>
      </c>
      <c r="AW8" t="s">
        <v>1177</v>
      </c>
      <c r="AX8" t="s">
        <v>1193</v>
      </c>
      <c r="AY8" t="s">
        <v>1276</v>
      </c>
      <c r="AZ8" t="s">
        <v>1303</v>
      </c>
      <c r="BA8" t="s">
        <v>1304</v>
      </c>
      <c r="BB8" t="s">
        <v>806</v>
      </c>
      <c r="BC8" t="s">
        <v>1277</v>
      </c>
      <c r="BD8" t="s">
        <v>1191</v>
      </c>
      <c r="BE8" t="s">
        <v>1278</v>
      </c>
      <c r="BF8" t="s">
        <v>1305</v>
      </c>
      <c r="BG8" t="s">
        <v>1285</v>
      </c>
      <c r="BH8" t="s">
        <v>1093</v>
      </c>
      <c r="BI8" t="s">
        <v>1280</v>
      </c>
      <c r="BJ8" t="s">
        <v>1301</v>
      </c>
      <c r="BK8" t="s">
        <v>1306</v>
      </c>
      <c r="BL8" t="s">
        <v>1186</v>
      </c>
      <c r="BM8" t="s">
        <v>1307</v>
      </c>
      <c r="BN8" t="s">
        <v>1250</v>
      </c>
      <c r="BO8" t="s">
        <v>1283</v>
      </c>
      <c r="BP8" t="s">
        <v>1308</v>
      </c>
      <c r="BQ8" t="s">
        <v>1309</v>
      </c>
      <c r="BR8" t="s">
        <v>1182</v>
      </c>
      <c r="BS8" t="s">
        <v>1096</v>
      </c>
      <c r="BT8" t="s">
        <v>1310</v>
      </c>
      <c r="BU8" t="s">
        <v>1311</v>
      </c>
      <c r="BV8" t="s">
        <v>1277</v>
      </c>
      <c r="BW8" t="s">
        <v>1205</v>
      </c>
      <c r="BX8" t="s">
        <v>1206</v>
      </c>
      <c r="BY8" t="s">
        <v>1257</v>
      </c>
      <c r="BZ8" t="s">
        <v>1208</v>
      </c>
    </row>
    <row r="9" spans="1:87">
      <c r="A9" t="s">
        <v>590</v>
      </c>
      <c r="B9">
        <v>1.438E-3</v>
      </c>
      <c r="C9">
        <v>1.1271049999999999E-6</v>
      </c>
      <c r="D9">
        <v>3.2245799999999999E-7</v>
      </c>
      <c r="E9">
        <v>3.3916900000000001E-7</v>
      </c>
      <c r="F9">
        <v>4.6547800000000001E-7</v>
      </c>
      <c r="G9">
        <f t="shared" si="0"/>
        <v>190</v>
      </c>
      <c r="H9">
        <f t="shared" si="1"/>
        <v>20</v>
      </c>
      <c r="I9">
        <f t="shared" si="1"/>
        <v>114</v>
      </c>
      <c r="J9">
        <f t="shared" si="1"/>
        <v>56</v>
      </c>
      <c r="K9">
        <f t="shared" si="1"/>
        <v>540</v>
      </c>
      <c r="L9">
        <f t="shared" si="2"/>
        <v>102600</v>
      </c>
      <c r="M9">
        <v>2.3153999999999999E-7</v>
      </c>
      <c r="N9">
        <v>9.0917999999999994E-8</v>
      </c>
      <c r="O9" t="s">
        <v>1312</v>
      </c>
      <c r="P9">
        <v>2.3012E-7</v>
      </c>
      <c r="Q9">
        <v>8.4184999999999996E-8</v>
      </c>
      <c r="R9">
        <v>2.3535800000000001E-7</v>
      </c>
      <c r="S9" t="s">
        <v>1164</v>
      </c>
      <c r="T9" t="s">
        <v>1165</v>
      </c>
      <c r="U9" t="s">
        <v>1068</v>
      </c>
      <c r="V9" t="s">
        <v>1166</v>
      </c>
      <c r="W9" t="s">
        <v>1167</v>
      </c>
      <c r="X9" t="s">
        <v>1313</v>
      </c>
      <c r="Y9" t="s">
        <v>1169</v>
      </c>
      <c r="Z9" t="s">
        <v>1210</v>
      </c>
      <c r="AA9" t="s">
        <v>1314</v>
      </c>
      <c r="AB9" t="s">
        <v>1315</v>
      </c>
      <c r="AC9" t="s">
        <v>1266</v>
      </c>
      <c r="AD9" t="s">
        <v>1296</v>
      </c>
      <c r="AE9" t="s">
        <v>1169</v>
      </c>
      <c r="AF9" t="s">
        <v>110</v>
      </c>
      <c r="AG9" t="s">
        <v>1167</v>
      </c>
      <c r="AH9" t="s">
        <v>1313</v>
      </c>
      <c r="AI9" t="s">
        <v>1169</v>
      </c>
      <c r="AJ9" t="s">
        <v>1210</v>
      </c>
      <c r="AK9" t="s">
        <v>1314</v>
      </c>
      <c r="AL9" t="s">
        <v>1315</v>
      </c>
      <c r="AM9" t="s">
        <v>1284</v>
      </c>
      <c r="AN9" t="s">
        <v>1178</v>
      </c>
      <c r="AO9" t="s">
        <v>1179</v>
      </c>
      <c r="AP9" t="s">
        <v>1180</v>
      </c>
      <c r="AQ9" t="s">
        <v>1316</v>
      </c>
      <c r="AR9" t="s">
        <v>1242</v>
      </c>
      <c r="AS9" t="s">
        <v>867</v>
      </c>
      <c r="AT9" t="s">
        <v>1183</v>
      </c>
      <c r="AU9" t="s">
        <v>1046</v>
      </c>
      <c r="AV9" t="s">
        <v>1185</v>
      </c>
      <c r="AW9" t="s">
        <v>1317</v>
      </c>
      <c r="AX9" t="s">
        <v>1318</v>
      </c>
      <c r="AY9" t="s">
        <v>1319</v>
      </c>
      <c r="AZ9" t="s">
        <v>1320</v>
      </c>
      <c r="BA9" t="s">
        <v>1185</v>
      </c>
      <c r="BB9" t="s">
        <v>797</v>
      </c>
      <c r="BC9" t="s">
        <v>774</v>
      </c>
      <c r="BD9" t="s">
        <v>1321</v>
      </c>
      <c r="BE9" t="s">
        <v>1322</v>
      </c>
      <c r="BF9" t="s">
        <v>1185</v>
      </c>
      <c r="BG9" t="s">
        <v>1217</v>
      </c>
      <c r="BH9" t="s">
        <v>867</v>
      </c>
      <c r="BI9" t="s">
        <v>1271</v>
      </c>
      <c r="BJ9" t="s">
        <v>1310</v>
      </c>
      <c r="BK9" t="s">
        <v>1323</v>
      </c>
      <c r="BL9" t="s">
        <v>1164</v>
      </c>
      <c r="BM9" t="s">
        <v>1178</v>
      </c>
      <c r="BN9" t="s">
        <v>1046</v>
      </c>
      <c r="BO9" t="s">
        <v>1183</v>
      </c>
      <c r="BP9" t="s">
        <v>1316</v>
      </c>
      <c r="BQ9" t="s">
        <v>1317</v>
      </c>
      <c r="BR9" t="s">
        <v>1324</v>
      </c>
      <c r="BS9" t="s">
        <v>1325</v>
      </c>
      <c r="BT9" t="s">
        <v>1184</v>
      </c>
      <c r="BU9">
        <v>0</v>
      </c>
      <c r="BV9" t="s">
        <v>1277</v>
      </c>
      <c r="BW9" t="s">
        <v>1205</v>
      </c>
      <c r="BX9" t="s">
        <v>1206</v>
      </c>
      <c r="BY9" t="s">
        <v>1326</v>
      </c>
      <c r="BZ9" t="s">
        <v>1208</v>
      </c>
    </row>
    <row r="13" spans="1:87">
      <c r="L13">
        <v>1</v>
      </c>
      <c r="M13">
        <v>1</v>
      </c>
      <c r="N13">
        <v>1</v>
      </c>
      <c r="O13">
        <v>1</v>
      </c>
      <c r="AA13" t="e">
        <f t="shared" ref="AA13:BJ13" si="3">AA5*2</f>
        <v>#VALUE!</v>
      </c>
      <c r="AB13" s="7" t="e">
        <f t="shared" si="3"/>
        <v>#VALUE!</v>
      </c>
      <c r="AC13" s="5" t="e">
        <f t="shared" si="3"/>
        <v>#VALUE!</v>
      </c>
      <c r="AD13" t="e">
        <f t="shared" si="3"/>
        <v>#VALUE!</v>
      </c>
      <c r="AE13" t="e">
        <f t="shared" si="3"/>
        <v>#VALUE!</v>
      </c>
      <c r="AF13" t="e">
        <f t="shared" si="3"/>
        <v>#VALUE!</v>
      </c>
      <c r="AG13" t="e">
        <f t="shared" si="3"/>
        <v>#VALUE!</v>
      </c>
      <c r="AH13" t="e">
        <f t="shared" si="3"/>
        <v>#VALUE!</v>
      </c>
      <c r="AI13" t="e">
        <f t="shared" si="3"/>
        <v>#VALUE!</v>
      </c>
      <c r="AJ13" t="e">
        <f t="shared" si="3"/>
        <v>#VALUE!</v>
      </c>
      <c r="AK13" t="e">
        <f t="shared" si="3"/>
        <v>#VALUE!</v>
      </c>
      <c r="AL13" s="7" t="e">
        <f t="shared" si="3"/>
        <v>#VALUE!</v>
      </c>
      <c r="AM13" t="e">
        <f t="shared" si="3"/>
        <v>#VALUE!</v>
      </c>
      <c r="AN13" t="e">
        <f t="shared" si="3"/>
        <v>#VALUE!</v>
      </c>
      <c r="AO13" t="e">
        <f t="shared" si="3"/>
        <v>#VALUE!</v>
      </c>
      <c r="AP13" t="e">
        <f t="shared" si="3"/>
        <v>#VALUE!</v>
      </c>
      <c r="AQ13" t="e">
        <f t="shared" si="3"/>
        <v>#VALUE!</v>
      </c>
      <c r="AR13" t="e">
        <f t="shared" si="3"/>
        <v>#VALUE!</v>
      </c>
      <c r="AS13" t="e">
        <f t="shared" si="3"/>
        <v>#VALUE!</v>
      </c>
      <c r="AT13" t="e">
        <f t="shared" si="3"/>
        <v>#VALUE!</v>
      </c>
      <c r="AU13" t="e">
        <f t="shared" si="3"/>
        <v>#VALUE!</v>
      </c>
      <c r="AV13" t="e">
        <f t="shared" si="3"/>
        <v>#VALUE!</v>
      </c>
      <c r="AW13" t="e">
        <f t="shared" si="3"/>
        <v>#VALUE!</v>
      </c>
      <c r="AX13" t="e">
        <f t="shared" si="3"/>
        <v>#VALUE!</v>
      </c>
      <c r="AY13" t="e">
        <f t="shared" si="3"/>
        <v>#VALUE!</v>
      </c>
      <c r="AZ13" t="e">
        <f t="shared" si="3"/>
        <v>#VALUE!</v>
      </c>
      <c r="BA13" t="e">
        <f t="shared" si="3"/>
        <v>#VALUE!</v>
      </c>
      <c r="BB13" t="e">
        <f t="shared" si="3"/>
        <v>#VALUE!</v>
      </c>
      <c r="BC13" t="e">
        <f t="shared" si="3"/>
        <v>#VALUE!</v>
      </c>
      <c r="BD13" t="e">
        <f t="shared" si="3"/>
        <v>#VALUE!</v>
      </c>
      <c r="BE13" t="e">
        <f t="shared" si="3"/>
        <v>#VALUE!</v>
      </c>
      <c r="BF13" t="e">
        <f t="shared" si="3"/>
        <v>#VALUE!</v>
      </c>
      <c r="BG13" t="e">
        <f t="shared" si="3"/>
        <v>#VALUE!</v>
      </c>
      <c r="BH13" t="e">
        <f t="shared" si="3"/>
        <v>#VALUE!</v>
      </c>
      <c r="BI13" t="e">
        <f t="shared" si="3"/>
        <v>#VALUE!</v>
      </c>
      <c r="BJ13" t="e">
        <f t="shared" si="3"/>
        <v>#VALUE!</v>
      </c>
    </row>
    <row r="14" spans="1:87">
      <c r="L14">
        <v>1</v>
      </c>
      <c r="M14">
        <v>1</v>
      </c>
      <c r="N14">
        <v>1</v>
      </c>
      <c r="O14">
        <v>1</v>
      </c>
    </row>
    <row r="15" spans="1:87">
      <c r="L15" s="21">
        <v>0.71130000000000004</v>
      </c>
      <c r="M15">
        <v>0.49199999999999999</v>
      </c>
      <c r="N15">
        <v>0.62960000000000005</v>
      </c>
      <c r="O15">
        <v>3.1399999999999997E-2</v>
      </c>
    </row>
    <row r="18" spans="12:15">
      <c r="L18">
        <f>25</f>
        <v>25</v>
      </c>
      <c r="M18">
        <v>78</v>
      </c>
      <c r="N18">
        <v>59</v>
      </c>
      <c r="O18">
        <v>485</v>
      </c>
    </row>
    <row r="19" spans="12:15">
      <c r="L19">
        <f>28</f>
        <v>28</v>
      </c>
      <c r="M19">
        <v>76</v>
      </c>
      <c r="N19">
        <v>60</v>
      </c>
      <c r="O19">
        <v>408</v>
      </c>
    </row>
    <row r="20" spans="12:15">
      <c r="L20">
        <f>34</f>
        <v>34</v>
      </c>
      <c r="M20">
        <v>73</v>
      </c>
      <c r="N20">
        <v>58</v>
      </c>
      <c r="O20">
        <v>432</v>
      </c>
    </row>
    <row r="21" spans="12:15">
      <c r="L21">
        <f>38</f>
        <v>38</v>
      </c>
      <c r="M21">
        <v>80</v>
      </c>
      <c r="N21">
        <v>57</v>
      </c>
      <c r="O21">
        <v>509</v>
      </c>
    </row>
    <row r="22" spans="12:15">
      <c r="L22">
        <f>46</f>
        <v>46</v>
      </c>
      <c r="M22">
        <v>91</v>
      </c>
      <c r="N22">
        <v>53</v>
      </c>
      <c r="O22">
        <v>453</v>
      </c>
    </row>
    <row r="23" spans="12:15">
      <c r="L23">
        <f>20</f>
        <v>20</v>
      </c>
      <c r="M23">
        <v>114</v>
      </c>
      <c r="N23">
        <v>56</v>
      </c>
      <c r="O23">
        <v>540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"/>
  <sheetViews>
    <sheetView workbookViewId="0"/>
  </sheetViews>
  <sheetFormatPr baseColWidth="10" defaultRowHeight="14.25"/>
  <cols>
    <col min="1" max="1" width="27.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2" width="14" customWidth="1"/>
    <col min="13" max="14" width="16.625" customWidth="1"/>
    <col min="15" max="15" width="20.75" customWidth="1"/>
    <col min="16" max="18" width="16.75" customWidth="1"/>
    <col min="19" max="19" width="11.5" customWidth="1"/>
    <col min="20" max="21" width="11.875" customWidth="1"/>
    <col min="22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883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884</v>
      </c>
      <c r="B4">
        <v>1.5020000000000001E-3</v>
      </c>
      <c r="C4">
        <v>7.3379999999999997E-7</v>
      </c>
      <c r="D4">
        <v>3.6549999999999998E-7</v>
      </c>
      <c r="E4">
        <v>1.7505E-7</v>
      </c>
      <c r="F4">
        <v>1.9325000000000001E-7</v>
      </c>
      <c r="G4">
        <v>64</v>
      </c>
      <c r="H4">
        <v>32</v>
      </c>
      <c r="I4">
        <v>32</v>
      </c>
      <c r="J4">
        <v>0</v>
      </c>
      <c r="K4">
        <v>148</v>
      </c>
      <c r="L4">
        <v>148</v>
      </c>
      <c r="M4">
        <v>2.9593999999999999E-7</v>
      </c>
      <c r="N4">
        <v>6.9559999999999996E-8</v>
      </c>
      <c r="O4" t="s">
        <v>1327</v>
      </c>
      <c r="P4">
        <v>1.434E-7</v>
      </c>
      <c r="Q4">
        <v>1.9254E-7</v>
      </c>
      <c r="R4">
        <v>4.985E-8</v>
      </c>
      <c r="S4">
        <v>0</v>
      </c>
      <c r="T4" t="s">
        <v>1328</v>
      </c>
      <c r="U4" t="s">
        <v>1329</v>
      </c>
      <c r="V4">
        <v>0</v>
      </c>
      <c r="W4">
        <v>0</v>
      </c>
      <c r="X4">
        <v>0</v>
      </c>
      <c r="Y4" t="s">
        <v>1330</v>
      </c>
      <c r="Z4" t="s">
        <v>92</v>
      </c>
      <c r="AA4">
        <v>0</v>
      </c>
      <c r="AB4">
        <v>0</v>
      </c>
      <c r="AC4">
        <v>0</v>
      </c>
      <c r="AD4" t="s">
        <v>1331</v>
      </c>
      <c r="AE4" t="s">
        <v>1332</v>
      </c>
      <c r="AF4">
        <v>0</v>
      </c>
      <c r="AG4">
        <v>0</v>
      </c>
      <c r="AH4">
        <v>0</v>
      </c>
      <c r="AI4" t="s">
        <v>1330</v>
      </c>
      <c r="AJ4" t="s">
        <v>92</v>
      </c>
      <c r="AK4">
        <v>0</v>
      </c>
      <c r="AL4">
        <v>0</v>
      </c>
      <c r="AM4" t="s">
        <v>1333</v>
      </c>
      <c r="AN4" t="s">
        <v>1334</v>
      </c>
      <c r="AO4" t="s">
        <v>1335</v>
      </c>
      <c r="AP4">
        <v>0</v>
      </c>
      <c r="AQ4">
        <v>0</v>
      </c>
      <c r="AR4" t="s">
        <v>1336</v>
      </c>
      <c r="AS4" t="s">
        <v>1337</v>
      </c>
      <c r="AT4" t="s">
        <v>92</v>
      </c>
      <c r="AU4" t="s">
        <v>1335</v>
      </c>
      <c r="AV4">
        <v>0</v>
      </c>
      <c r="AW4">
        <v>0</v>
      </c>
      <c r="AX4" t="s">
        <v>1338</v>
      </c>
      <c r="AY4" t="s">
        <v>1339</v>
      </c>
      <c r="AZ4">
        <v>0</v>
      </c>
      <c r="BA4">
        <v>0</v>
      </c>
      <c r="BB4">
        <v>0</v>
      </c>
      <c r="BC4">
        <v>0</v>
      </c>
      <c r="BD4" t="s">
        <v>92</v>
      </c>
      <c r="BE4">
        <v>0</v>
      </c>
      <c r="BF4">
        <v>0</v>
      </c>
      <c r="BG4">
        <v>0</v>
      </c>
      <c r="BH4" t="s">
        <v>1340</v>
      </c>
      <c r="BI4" t="s">
        <v>92</v>
      </c>
      <c r="BJ4">
        <v>0</v>
      </c>
      <c r="BK4">
        <v>0</v>
      </c>
      <c r="BL4">
        <v>0</v>
      </c>
      <c r="BM4" t="s">
        <v>1334</v>
      </c>
      <c r="BN4" t="s">
        <v>92</v>
      </c>
      <c r="BO4">
        <v>0</v>
      </c>
      <c r="BP4">
        <v>0</v>
      </c>
      <c r="BQ4">
        <v>0</v>
      </c>
      <c r="BR4" t="s">
        <v>1341</v>
      </c>
      <c r="BS4" t="s">
        <v>92</v>
      </c>
      <c r="BT4" t="s">
        <v>1335</v>
      </c>
      <c r="BU4">
        <v>0</v>
      </c>
      <c r="BV4" t="s">
        <v>1342</v>
      </c>
      <c r="BW4" t="s">
        <v>1313</v>
      </c>
      <c r="BX4" t="s">
        <v>92</v>
      </c>
      <c r="BY4" t="s">
        <v>1343</v>
      </c>
      <c r="BZ4">
        <v>0</v>
      </c>
    </row>
    <row r="5" spans="1:87">
      <c r="A5" t="s">
        <v>885</v>
      </c>
      <c r="B5">
        <v>1.511E-3</v>
      </c>
      <c r="C5">
        <v>1.3710000000000001E-6</v>
      </c>
      <c r="D5">
        <v>4.6270999999999999E-7</v>
      </c>
      <c r="E5">
        <v>5.0997999999999996E-7</v>
      </c>
      <c r="F5">
        <v>3.9831000000000002E-7</v>
      </c>
      <c r="G5">
        <v>128</v>
      </c>
      <c r="H5">
        <v>64</v>
      </c>
      <c r="I5">
        <v>64</v>
      </c>
      <c r="J5">
        <v>0</v>
      </c>
      <c r="K5">
        <v>288</v>
      </c>
      <c r="L5">
        <v>288</v>
      </c>
      <c r="M5">
        <v>3.8594999999999999E-7</v>
      </c>
      <c r="N5">
        <v>7.6759999999999994E-8</v>
      </c>
      <c r="O5" t="s">
        <v>1344</v>
      </c>
      <c r="P5">
        <v>3.5924999999999999E-7</v>
      </c>
      <c r="Q5">
        <v>5.4894999999999995E-7</v>
      </c>
      <c r="R5">
        <v>3.906E-8</v>
      </c>
      <c r="S5">
        <v>0</v>
      </c>
      <c r="T5" t="s">
        <v>1345</v>
      </c>
      <c r="U5" t="s">
        <v>1329</v>
      </c>
      <c r="V5" t="s">
        <v>1346</v>
      </c>
      <c r="W5" t="s">
        <v>1347</v>
      </c>
      <c r="X5">
        <v>0</v>
      </c>
      <c r="Y5">
        <v>0</v>
      </c>
      <c r="Z5" t="s">
        <v>92</v>
      </c>
      <c r="AA5" t="s">
        <v>1348</v>
      </c>
      <c r="AB5" t="s">
        <v>1349</v>
      </c>
      <c r="AC5">
        <v>0</v>
      </c>
      <c r="AD5" t="s">
        <v>1345</v>
      </c>
      <c r="AE5" t="s">
        <v>1332</v>
      </c>
      <c r="AF5" t="s">
        <v>1035</v>
      </c>
      <c r="AG5" t="s">
        <v>1350</v>
      </c>
      <c r="AH5">
        <v>0</v>
      </c>
      <c r="AI5">
        <v>0</v>
      </c>
      <c r="AJ5" t="s">
        <v>92</v>
      </c>
      <c r="AK5" t="s">
        <v>1348</v>
      </c>
      <c r="AL5" t="s">
        <v>1349</v>
      </c>
      <c r="AM5" t="s">
        <v>1333</v>
      </c>
      <c r="AN5">
        <v>0</v>
      </c>
      <c r="AO5" t="s">
        <v>1335</v>
      </c>
      <c r="AP5" t="s">
        <v>1351</v>
      </c>
      <c r="AQ5" t="s">
        <v>1352</v>
      </c>
      <c r="AR5" t="s">
        <v>1336</v>
      </c>
      <c r="AS5">
        <v>0</v>
      </c>
      <c r="AT5" t="s">
        <v>92</v>
      </c>
      <c r="AU5" t="s">
        <v>1353</v>
      </c>
      <c r="AV5" t="s">
        <v>1354</v>
      </c>
      <c r="AW5">
        <v>0</v>
      </c>
      <c r="AX5" t="s">
        <v>1336</v>
      </c>
      <c r="AY5" t="s">
        <v>1339</v>
      </c>
      <c r="AZ5" t="s">
        <v>1355</v>
      </c>
      <c r="BA5" t="s">
        <v>1356</v>
      </c>
      <c r="BB5">
        <v>0</v>
      </c>
      <c r="BC5">
        <v>0</v>
      </c>
      <c r="BD5" t="s">
        <v>92</v>
      </c>
      <c r="BE5">
        <v>0</v>
      </c>
      <c r="BF5">
        <v>0</v>
      </c>
      <c r="BG5">
        <v>0</v>
      </c>
      <c r="BH5">
        <v>0</v>
      </c>
      <c r="BI5" t="s">
        <v>92</v>
      </c>
      <c r="BJ5" t="s">
        <v>131</v>
      </c>
      <c r="BK5" t="s">
        <v>1004</v>
      </c>
      <c r="BL5">
        <v>0</v>
      </c>
      <c r="BM5">
        <v>0</v>
      </c>
      <c r="BN5" t="s">
        <v>92</v>
      </c>
      <c r="BO5" t="s">
        <v>1357</v>
      </c>
      <c r="BP5" t="s">
        <v>1358</v>
      </c>
      <c r="BQ5">
        <v>0</v>
      </c>
      <c r="BR5">
        <v>0</v>
      </c>
      <c r="BS5" t="s">
        <v>92</v>
      </c>
      <c r="BT5" t="s">
        <v>1359</v>
      </c>
      <c r="BU5" t="s">
        <v>1360</v>
      </c>
      <c r="BV5" t="s">
        <v>1342</v>
      </c>
      <c r="BW5">
        <v>0</v>
      </c>
      <c r="BX5" t="s">
        <v>92</v>
      </c>
      <c r="BY5" t="s">
        <v>1343</v>
      </c>
      <c r="BZ5">
        <v>0</v>
      </c>
    </row>
    <row r="6" spans="1:87">
      <c r="A6" t="s">
        <v>886</v>
      </c>
      <c r="B6">
        <v>1.516E-3</v>
      </c>
      <c r="C6">
        <v>1.37695E-6</v>
      </c>
      <c r="D6">
        <v>5.9871000000000005E-7</v>
      </c>
      <c r="E6">
        <v>4.0979000000000002E-7</v>
      </c>
      <c r="F6">
        <v>3.6844999999999999E-7</v>
      </c>
      <c r="G6">
        <v>128</v>
      </c>
      <c r="H6">
        <v>64</v>
      </c>
      <c r="I6">
        <v>64</v>
      </c>
      <c r="J6">
        <v>0</v>
      </c>
      <c r="K6">
        <v>328</v>
      </c>
      <c r="L6">
        <v>328</v>
      </c>
      <c r="M6">
        <v>5.0572999999999996E-7</v>
      </c>
      <c r="N6">
        <v>9.2980000000000003E-8</v>
      </c>
      <c r="O6" t="s">
        <v>1361</v>
      </c>
      <c r="P6">
        <v>3.2939000000000001E-7</v>
      </c>
      <c r="Q6">
        <v>4.4186000000000001E-7</v>
      </c>
      <c r="R6">
        <v>3.906E-8</v>
      </c>
      <c r="S6" t="s">
        <v>1362</v>
      </c>
      <c r="T6" t="s">
        <v>1345</v>
      </c>
      <c r="U6" t="s">
        <v>1363</v>
      </c>
      <c r="V6">
        <v>0</v>
      </c>
      <c r="W6">
        <v>0</v>
      </c>
      <c r="X6" t="s">
        <v>1364</v>
      </c>
      <c r="Y6">
        <v>0</v>
      </c>
      <c r="Z6" t="s">
        <v>670</v>
      </c>
      <c r="AA6">
        <v>0</v>
      </c>
      <c r="AB6">
        <v>0</v>
      </c>
      <c r="AC6" t="s">
        <v>1365</v>
      </c>
      <c r="AD6" t="s">
        <v>1345</v>
      </c>
      <c r="AE6" t="s">
        <v>1366</v>
      </c>
      <c r="AF6">
        <v>0</v>
      </c>
      <c r="AG6">
        <v>0</v>
      </c>
      <c r="AH6" t="s">
        <v>1364</v>
      </c>
      <c r="AI6">
        <v>0</v>
      </c>
      <c r="AJ6" t="s">
        <v>670</v>
      </c>
      <c r="AK6">
        <v>0</v>
      </c>
      <c r="AL6">
        <v>0</v>
      </c>
      <c r="AM6" t="s">
        <v>1367</v>
      </c>
      <c r="AN6">
        <v>0</v>
      </c>
      <c r="AO6" t="s">
        <v>1368</v>
      </c>
      <c r="AP6">
        <v>0</v>
      </c>
      <c r="AQ6">
        <v>0</v>
      </c>
      <c r="AR6" t="s">
        <v>1334</v>
      </c>
      <c r="AS6">
        <v>0</v>
      </c>
      <c r="AT6" t="s">
        <v>1369</v>
      </c>
      <c r="AU6" t="s">
        <v>1335</v>
      </c>
      <c r="AV6">
        <v>0</v>
      </c>
      <c r="AW6" t="s">
        <v>1370</v>
      </c>
      <c r="AX6" t="s">
        <v>1336</v>
      </c>
      <c r="AY6" t="s">
        <v>1371</v>
      </c>
      <c r="AZ6">
        <v>0</v>
      </c>
      <c r="BA6">
        <v>0</v>
      </c>
      <c r="BB6">
        <v>0</v>
      </c>
      <c r="BC6">
        <v>0</v>
      </c>
      <c r="BD6" t="s">
        <v>92</v>
      </c>
      <c r="BE6">
        <v>0</v>
      </c>
      <c r="BF6">
        <v>0</v>
      </c>
      <c r="BG6" t="s">
        <v>1372</v>
      </c>
      <c r="BH6">
        <v>0</v>
      </c>
      <c r="BI6" t="s">
        <v>1373</v>
      </c>
      <c r="BJ6">
        <v>0</v>
      </c>
      <c r="BK6">
        <v>0</v>
      </c>
      <c r="BL6" t="s">
        <v>1374</v>
      </c>
      <c r="BM6">
        <v>0</v>
      </c>
      <c r="BN6" t="s">
        <v>1375</v>
      </c>
      <c r="BO6">
        <v>0</v>
      </c>
      <c r="BP6">
        <v>0</v>
      </c>
      <c r="BQ6" t="s">
        <v>1376</v>
      </c>
      <c r="BR6">
        <v>0</v>
      </c>
      <c r="BS6" t="s">
        <v>1377</v>
      </c>
      <c r="BT6" t="s">
        <v>1335</v>
      </c>
      <c r="BU6">
        <v>0</v>
      </c>
      <c r="BV6" t="s">
        <v>1342</v>
      </c>
      <c r="BW6">
        <v>0</v>
      </c>
      <c r="BX6" t="s">
        <v>92</v>
      </c>
      <c r="BY6" t="s">
        <v>1343</v>
      </c>
      <c r="BZ6">
        <v>0</v>
      </c>
    </row>
    <row r="7" spans="1:87">
      <c r="A7" t="s">
        <v>887</v>
      </c>
      <c r="B7">
        <v>1.5299999999999999E-3</v>
      </c>
      <c r="C7">
        <v>1.8310299999999999E-6</v>
      </c>
      <c r="D7">
        <v>6.7047999999999995E-7</v>
      </c>
      <c r="E7">
        <v>6.4659999999999998E-7</v>
      </c>
      <c r="F7">
        <v>5.1394999999999997E-7</v>
      </c>
      <c r="G7">
        <v>192</v>
      </c>
      <c r="H7">
        <v>96</v>
      </c>
      <c r="I7">
        <v>96</v>
      </c>
      <c r="J7">
        <v>0</v>
      </c>
      <c r="K7">
        <v>416</v>
      </c>
      <c r="L7">
        <v>416</v>
      </c>
      <c r="M7">
        <v>5.5209999999999997E-7</v>
      </c>
      <c r="N7">
        <v>1.1838000000000001E-7</v>
      </c>
      <c r="O7" t="s">
        <v>1378</v>
      </c>
      <c r="P7">
        <v>4.7488999999999999E-7</v>
      </c>
      <c r="Q7">
        <v>6.9645000000000002E-7</v>
      </c>
      <c r="R7">
        <v>3.906E-8</v>
      </c>
      <c r="S7" t="s">
        <v>1362</v>
      </c>
      <c r="T7" t="s">
        <v>1345</v>
      </c>
      <c r="U7" t="s">
        <v>1329</v>
      </c>
      <c r="V7" t="s">
        <v>1346</v>
      </c>
      <c r="W7" t="s">
        <v>1347</v>
      </c>
      <c r="X7" t="s">
        <v>1364</v>
      </c>
      <c r="Y7">
        <v>0</v>
      </c>
      <c r="Z7" t="s">
        <v>92</v>
      </c>
      <c r="AA7" t="s">
        <v>1348</v>
      </c>
      <c r="AB7" t="s">
        <v>1349</v>
      </c>
      <c r="AC7" t="s">
        <v>1365</v>
      </c>
      <c r="AD7" t="s">
        <v>1345</v>
      </c>
      <c r="AE7" t="s">
        <v>1332</v>
      </c>
      <c r="AF7" t="s">
        <v>1035</v>
      </c>
      <c r="AG7" t="s">
        <v>1350</v>
      </c>
      <c r="AH7" t="s">
        <v>1364</v>
      </c>
      <c r="AI7">
        <v>0</v>
      </c>
      <c r="AJ7" t="s">
        <v>92</v>
      </c>
      <c r="AK7" t="s">
        <v>1348</v>
      </c>
      <c r="AL7" t="s">
        <v>1349</v>
      </c>
      <c r="AM7" t="s">
        <v>1367</v>
      </c>
      <c r="AN7">
        <v>0</v>
      </c>
      <c r="AO7" t="s">
        <v>1335</v>
      </c>
      <c r="AP7" t="s">
        <v>1351</v>
      </c>
      <c r="AQ7" t="s">
        <v>1352</v>
      </c>
      <c r="AR7" t="s">
        <v>1334</v>
      </c>
      <c r="AS7">
        <v>0</v>
      </c>
      <c r="AT7" t="s">
        <v>92</v>
      </c>
      <c r="AU7" t="s">
        <v>1353</v>
      </c>
      <c r="AV7" t="s">
        <v>1354</v>
      </c>
      <c r="AW7" t="s">
        <v>1370</v>
      </c>
      <c r="AX7" t="s">
        <v>1336</v>
      </c>
      <c r="AY7" t="s">
        <v>1339</v>
      </c>
      <c r="AZ7" t="s">
        <v>1355</v>
      </c>
      <c r="BA7" t="s">
        <v>1356</v>
      </c>
      <c r="BB7">
        <v>0</v>
      </c>
      <c r="BC7">
        <v>0</v>
      </c>
      <c r="BD7" t="s">
        <v>92</v>
      </c>
      <c r="BE7">
        <v>0</v>
      </c>
      <c r="BF7">
        <v>0</v>
      </c>
      <c r="BG7" t="s">
        <v>1372</v>
      </c>
      <c r="BH7">
        <v>0</v>
      </c>
      <c r="BI7" t="s">
        <v>92</v>
      </c>
      <c r="BJ7" t="s">
        <v>131</v>
      </c>
      <c r="BK7" t="s">
        <v>1004</v>
      </c>
      <c r="BL7" t="s">
        <v>1374</v>
      </c>
      <c r="BM7">
        <v>0</v>
      </c>
      <c r="BN7" t="s">
        <v>92</v>
      </c>
      <c r="BO7" t="s">
        <v>1357</v>
      </c>
      <c r="BP7" t="s">
        <v>1358</v>
      </c>
      <c r="BQ7" t="s">
        <v>1376</v>
      </c>
      <c r="BR7">
        <v>0</v>
      </c>
      <c r="BS7" t="s">
        <v>92</v>
      </c>
      <c r="BT7" t="s">
        <v>1359</v>
      </c>
      <c r="BU7" t="s">
        <v>1360</v>
      </c>
      <c r="BV7" t="s">
        <v>1342</v>
      </c>
      <c r="BW7">
        <v>0</v>
      </c>
      <c r="BX7" t="s">
        <v>92</v>
      </c>
      <c r="BY7" t="s">
        <v>1343</v>
      </c>
      <c r="BZ7">
        <v>0</v>
      </c>
    </row>
    <row r="8" spans="1:87">
      <c r="A8" t="s">
        <v>888</v>
      </c>
      <c r="B8">
        <v>1.549E-3</v>
      </c>
      <c r="C8">
        <v>2.3946700000000001E-6</v>
      </c>
      <c r="D8">
        <v>9.7106000000000007E-7</v>
      </c>
      <c r="E8">
        <v>7.8327E-7</v>
      </c>
      <c r="F8">
        <v>6.4033999999999998E-7</v>
      </c>
      <c r="G8">
        <v>256</v>
      </c>
      <c r="H8">
        <v>128</v>
      </c>
      <c r="I8">
        <v>128</v>
      </c>
      <c r="J8">
        <v>0</v>
      </c>
      <c r="K8">
        <v>564</v>
      </c>
      <c r="L8">
        <v>564</v>
      </c>
      <c r="M8">
        <v>7.8311999999999999E-7</v>
      </c>
      <c r="N8">
        <v>1.8794E-7</v>
      </c>
      <c r="O8" t="s">
        <v>1379</v>
      </c>
      <c r="P8">
        <v>5.9049000000000004E-7</v>
      </c>
      <c r="Q8">
        <v>8.4333000000000002E-7</v>
      </c>
      <c r="R8">
        <v>4.985E-8</v>
      </c>
      <c r="S8" t="s">
        <v>1362</v>
      </c>
      <c r="T8" t="s">
        <v>1328</v>
      </c>
      <c r="U8" t="s">
        <v>1329</v>
      </c>
      <c r="V8" t="s">
        <v>1346</v>
      </c>
      <c r="W8" t="s">
        <v>1347</v>
      </c>
      <c r="X8" t="s">
        <v>1364</v>
      </c>
      <c r="Y8" t="s">
        <v>1330</v>
      </c>
      <c r="Z8" t="s">
        <v>92</v>
      </c>
      <c r="AA8" t="s">
        <v>1348</v>
      </c>
      <c r="AB8" t="s">
        <v>1349</v>
      </c>
      <c r="AC8" t="s">
        <v>1365</v>
      </c>
      <c r="AD8" t="s">
        <v>1331</v>
      </c>
      <c r="AE8" t="s">
        <v>1332</v>
      </c>
      <c r="AF8" t="s">
        <v>1035</v>
      </c>
      <c r="AG8" t="s">
        <v>1350</v>
      </c>
      <c r="AH8" t="s">
        <v>1364</v>
      </c>
      <c r="AI8" t="s">
        <v>1330</v>
      </c>
      <c r="AJ8" t="s">
        <v>92</v>
      </c>
      <c r="AK8" t="s">
        <v>1348</v>
      </c>
      <c r="AL8" t="s">
        <v>1349</v>
      </c>
      <c r="AM8" t="s">
        <v>1367</v>
      </c>
      <c r="AN8" t="s">
        <v>1334</v>
      </c>
      <c r="AO8" t="s">
        <v>1335</v>
      </c>
      <c r="AP8" t="s">
        <v>1351</v>
      </c>
      <c r="AQ8" t="s">
        <v>1352</v>
      </c>
      <c r="AR8" t="s">
        <v>1334</v>
      </c>
      <c r="AS8" t="s">
        <v>1337</v>
      </c>
      <c r="AT8" t="s">
        <v>92</v>
      </c>
      <c r="AU8" t="s">
        <v>1353</v>
      </c>
      <c r="AV8" t="s">
        <v>1354</v>
      </c>
      <c r="AW8" t="s">
        <v>1370</v>
      </c>
      <c r="AX8" t="s">
        <v>1338</v>
      </c>
      <c r="AY8" t="s">
        <v>1339</v>
      </c>
      <c r="AZ8" t="s">
        <v>1355</v>
      </c>
      <c r="BA8" t="s">
        <v>1356</v>
      </c>
      <c r="BB8">
        <v>0</v>
      </c>
      <c r="BC8">
        <v>0</v>
      </c>
      <c r="BD8" t="s">
        <v>92</v>
      </c>
      <c r="BE8">
        <v>0</v>
      </c>
      <c r="BF8">
        <v>0</v>
      </c>
      <c r="BG8" t="s">
        <v>1372</v>
      </c>
      <c r="BH8" t="s">
        <v>1340</v>
      </c>
      <c r="BI8" t="s">
        <v>92</v>
      </c>
      <c r="BJ8" t="s">
        <v>131</v>
      </c>
      <c r="BK8" t="s">
        <v>1004</v>
      </c>
      <c r="BL8" t="s">
        <v>1374</v>
      </c>
      <c r="BM8" t="s">
        <v>1334</v>
      </c>
      <c r="BN8" t="s">
        <v>92</v>
      </c>
      <c r="BO8" t="s">
        <v>1357</v>
      </c>
      <c r="BP8" t="s">
        <v>1358</v>
      </c>
      <c r="BQ8" t="s">
        <v>1376</v>
      </c>
      <c r="BR8" t="s">
        <v>1341</v>
      </c>
      <c r="BS8" t="s">
        <v>92</v>
      </c>
      <c r="BT8" t="s">
        <v>1359</v>
      </c>
      <c r="BU8" t="s">
        <v>1360</v>
      </c>
      <c r="BV8" t="s">
        <v>1342</v>
      </c>
      <c r="BW8" t="s">
        <v>1313</v>
      </c>
      <c r="BX8" t="s">
        <v>92</v>
      </c>
      <c r="BY8" t="s">
        <v>1343</v>
      </c>
      <c r="BZ8">
        <v>0</v>
      </c>
    </row>
    <row r="9" spans="1:87">
      <c r="A9" t="s">
        <v>889</v>
      </c>
      <c r="B9">
        <v>1.5629999999999999E-3</v>
      </c>
      <c r="C9">
        <v>3.1242199999999998E-6</v>
      </c>
      <c r="D9">
        <v>1.2970799999999999E-6</v>
      </c>
      <c r="E9">
        <v>1.01806E-6</v>
      </c>
      <c r="F9">
        <v>8.0907999999999999E-7</v>
      </c>
      <c r="G9">
        <v>320</v>
      </c>
      <c r="H9">
        <v>160</v>
      </c>
      <c r="I9">
        <v>160</v>
      </c>
      <c r="J9">
        <v>0</v>
      </c>
      <c r="K9">
        <v>764</v>
      </c>
      <c r="L9">
        <v>764</v>
      </c>
      <c r="M9">
        <v>1.0577799999999999E-6</v>
      </c>
      <c r="N9">
        <v>2.3929999999999998E-7</v>
      </c>
      <c r="O9" t="s">
        <v>1380</v>
      </c>
      <c r="P9">
        <v>7.7001999999999996E-7</v>
      </c>
      <c r="Q9">
        <v>1.0920300000000001E-6</v>
      </c>
      <c r="R9">
        <v>3.906E-8</v>
      </c>
      <c r="S9" t="s">
        <v>1362</v>
      </c>
      <c r="T9" t="s">
        <v>1328</v>
      </c>
      <c r="U9" t="s">
        <v>1363</v>
      </c>
      <c r="V9" t="s">
        <v>1346</v>
      </c>
      <c r="W9" t="s">
        <v>1347</v>
      </c>
      <c r="X9" t="s">
        <v>1364</v>
      </c>
      <c r="Y9" t="s">
        <v>1330</v>
      </c>
      <c r="Z9" t="s">
        <v>670</v>
      </c>
      <c r="AA9" t="s">
        <v>1348</v>
      </c>
      <c r="AB9" t="s">
        <v>1349</v>
      </c>
      <c r="AC9" t="s">
        <v>1365</v>
      </c>
      <c r="AD9" t="s">
        <v>1331</v>
      </c>
      <c r="AE9" t="s">
        <v>1366</v>
      </c>
      <c r="AF9" t="s">
        <v>1035</v>
      </c>
      <c r="AG9" t="s">
        <v>1350</v>
      </c>
      <c r="AH9" t="s">
        <v>1364</v>
      </c>
      <c r="AI9" t="s">
        <v>1330</v>
      </c>
      <c r="AJ9" t="s">
        <v>670</v>
      </c>
      <c r="AK9" t="s">
        <v>1348</v>
      </c>
      <c r="AL9" t="s">
        <v>1349</v>
      </c>
      <c r="AM9" t="s">
        <v>1367</v>
      </c>
      <c r="AN9" t="s">
        <v>1334</v>
      </c>
      <c r="AO9" t="s">
        <v>1368</v>
      </c>
      <c r="AP9" t="s">
        <v>1351</v>
      </c>
      <c r="AQ9" t="s">
        <v>1352</v>
      </c>
      <c r="AR9" t="s">
        <v>1334</v>
      </c>
      <c r="AS9" t="s">
        <v>1337</v>
      </c>
      <c r="AT9" t="s">
        <v>1369</v>
      </c>
      <c r="AU9" t="s">
        <v>822</v>
      </c>
      <c r="AV9" t="s">
        <v>1381</v>
      </c>
      <c r="AW9" t="s">
        <v>1370</v>
      </c>
      <c r="AX9" t="s">
        <v>1338</v>
      </c>
      <c r="AY9" t="s">
        <v>1371</v>
      </c>
      <c r="AZ9" t="s">
        <v>1355</v>
      </c>
      <c r="BA9" t="s">
        <v>1356</v>
      </c>
      <c r="BB9">
        <v>0</v>
      </c>
      <c r="BC9">
        <v>0</v>
      </c>
      <c r="BD9" t="s">
        <v>92</v>
      </c>
      <c r="BE9">
        <v>0</v>
      </c>
      <c r="BF9">
        <v>0</v>
      </c>
      <c r="BG9" t="s">
        <v>1372</v>
      </c>
      <c r="BH9" t="s">
        <v>1340</v>
      </c>
      <c r="BI9" t="s">
        <v>1373</v>
      </c>
      <c r="BJ9" t="s">
        <v>131</v>
      </c>
      <c r="BK9" t="s">
        <v>1004</v>
      </c>
      <c r="BL9" t="s">
        <v>1374</v>
      </c>
      <c r="BM9" t="s">
        <v>1334</v>
      </c>
      <c r="BN9" t="s">
        <v>1375</v>
      </c>
      <c r="BO9" t="s">
        <v>1357</v>
      </c>
      <c r="BP9" t="s">
        <v>1358</v>
      </c>
      <c r="BQ9" t="s">
        <v>1376</v>
      </c>
      <c r="BR9" t="s">
        <v>1341</v>
      </c>
      <c r="BS9" t="s">
        <v>1377</v>
      </c>
      <c r="BT9" t="s">
        <v>1359</v>
      </c>
      <c r="BU9" t="s">
        <v>1360</v>
      </c>
      <c r="BV9" t="s">
        <v>1342</v>
      </c>
      <c r="BW9">
        <v>0</v>
      </c>
      <c r="BX9" t="s">
        <v>92</v>
      </c>
      <c r="BY9" t="s">
        <v>1343</v>
      </c>
      <c r="BZ9">
        <v>0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"/>
  <sheetViews>
    <sheetView workbookViewId="0"/>
  </sheetViews>
  <sheetFormatPr baseColWidth="10" defaultRowHeight="14.25"/>
  <cols>
    <col min="1" max="1" width="27.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2" width="14" customWidth="1"/>
    <col min="13" max="14" width="16.625" customWidth="1"/>
    <col min="15" max="15" width="20.75" customWidth="1"/>
    <col min="16" max="18" width="16.75" customWidth="1"/>
    <col min="19" max="19" width="11.5" customWidth="1"/>
    <col min="20" max="21" width="11.875" customWidth="1"/>
    <col min="22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1382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891</v>
      </c>
      <c r="B4">
        <v>1.5120000000000001E-3</v>
      </c>
      <c r="C4">
        <v>8.4018E-7</v>
      </c>
      <c r="D4">
        <v>3.6549999999999998E-7</v>
      </c>
      <c r="E4">
        <v>1.5363999999999999E-7</v>
      </c>
      <c r="F4">
        <v>3.2104000000000002E-7</v>
      </c>
      <c r="G4">
        <v>64</v>
      </c>
      <c r="H4">
        <v>32</v>
      </c>
      <c r="I4">
        <v>0</v>
      </c>
      <c r="J4">
        <v>32</v>
      </c>
      <c r="K4">
        <v>164</v>
      </c>
      <c r="L4">
        <v>164</v>
      </c>
      <c r="M4">
        <v>2.9593999999999999E-7</v>
      </c>
      <c r="N4">
        <v>6.9559999999999996E-8</v>
      </c>
      <c r="O4" t="s">
        <v>1383</v>
      </c>
      <c r="P4">
        <v>1.9598000000000001E-7</v>
      </c>
      <c r="Q4">
        <v>2.135E-7</v>
      </c>
      <c r="R4">
        <v>1.2506000000000001E-7</v>
      </c>
      <c r="S4">
        <v>0</v>
      </c>
      <c r="T4" t="s">
        <v>1328</v>
      </c>
      <c r="U4" t="s">
        <v>1329</v>
      </c>
      <c r="V4">
        <v>0</v>
      </c>
      <c r="W4">
        <v>0</v>
      </c>
      <c r="X4">
        <v>0</v>
      </c>
      <c r="Y4" t="s">
        <v>1330</v>
      </c>
      <c r="Z4" t="s">
        <v>92</v>
      </c>
      <c r="AA4">
        <v>0</v>
      </c>
      <c r="AB4">
        <v>0</v>
      </c>
      <c r="AC4">
        <v>0</v>
      </c>
      <c r="AD4" t="s">
        <v>1331</v>
      </c>
      <c r="AE4" t="s">
        <v>1332</v>
      </c>
      <c r="AF4">
        <v>0</v>
      </c>
      <c r="AG4">
        <v>0</v>
      </c>
      <c r="AH4">
        <v>0</v>
      </c>
      <c r="AI4" t="s">
        <v>1330</v>
      </c>
      <c r="AJ4" t="s">
        <v>92</v>
      </c>
      <c r="AK4">
        <v>0</v>
      </c>
      <c r="AL4">
        <v>0</v>
      </c>
      <c r="AM4" t="s">
        <v>1333</v>
      </c>
      <c r="AN4" t="s">
        <v>1384</v>
      </c>
      <c r="AO4" t="s">
        <v>1335</v>
      </c>
      <c r="AP4">
        <v>0</v>
      </c>
      <c r="AQ4">
        <v>0</v>
      </c>
      <c r="AR4" t="s">
        <v>1336</v>
      </c>
      <c r="AS4" t="s">
        <v>1367</v>
      </c>
      <c r="AT4" t="s">
        <v>92</v>
      </c>
      <c r="AU4" t="s">
        <v>1335</v>
      </c>
      <c r="AV4">
        <v>0</v>
      </c>
      <c r="AW4">
        <v>0</v>
      </c>
      <c r="AX4" t="s">
        <v>1385</v>
      </c>
      <c r="AY4" t="s">
        <v>1339</v>
      </c>
      <c r="AZ4">
        <v>0</v>
      </c>
      <c r="BA4">
        <v>0</v>
      </c>
      <c r="BB4">
        <v>0</v>
      </c>
      <c r="BC4" t="s">
        <v>1342</v>
      </c>
      <c r="BD4" t="s">
        <v>92</v>
      </c>
      <c r="BE4">
        <v>0</v>
      </c>
      <c r="BF4">
        <v>0</v>
      </c>
      <c r="BG4">
        <v>0</v>
      </c>
      <c r="BH4" t="s">
        <v>1386</v>
      </c>
      <c r="BI4" t="s">
        <v>92</v>
      </c>
      <c r="BJ4">
        <v>0</v>
      </c>
      <c r="BK4">
        <v>0</v>
      </c>
      <c r="BL4">
        <v>0</v>
      </c>
      <c r="BM4" t="s">
        <v>1387</v>
      </c>
      <c r="BN4" t="s">
        <v>92</v>
      </c>
      <c r="BO4">
        <v>0</v>
      </c>
      <c r="BP4">
        <v>0</v>
      </c>
      <c r="BQ4">
        <v>0</v>
      </c>
      <c r="BR4" t="s">
        <v>1334</v>
      </c>
      <c r="BS4" t="s">
        <v>92</v>
      </c>
      <c r="BT4" t="s">
        <v>1335</v>
      </c>
      <c r="BU4">
        <v>0</v>
      </c>
      <c r="BV4" t="s">
        <v>1342</v>
      </c>
      <c r="BW4" t="s">
        <v>1388</v>
      </c>
      <c r="BX4" t="s">
        <v>92</v>
      </c>
      <c r="BY4" t="s">
        <v>1343</v>
      </c>
      <c r="BZ4">
        <v>0</v>
      </c>
    </row>
    <row r="5" spans="1:87">
      <c r="A5" t="s">
        <v>893</v>
      </c>
      <c r="B5">
        <v>1.557E-3</v>
      </c>
      <c r="C5">
        <v>1.75455E-6</v>
      </c>
      <c r="D5">
        <v>4.6270999999999999E-7</v>
      </c>
      <c r="E5">
        <v>4.8365999999999998E-7</v>
      </c>
      <c r="F5">
        <v>8.0818000000000003E-7</v>
      </c>
      <c r="G5">
        <v>128</v>
      </c>
      <c r="H5">
        <v>64</v>
      </c>
      <c r="I5">
        <v>0</v>
      </c>
      <c r="J5">
        <v>64</v>
      </c>
      <c r="K5">
        <v>337</v>
      </c>
      <c r="L5">
        <v>337</v>
      </c>
      <c r="M5">
        <v>3.8594999999999999E-7</v>
      </c>
      <c r="N5">
        <v>7.6759999999999994E-8</v>
      </c>
      <c r="O5" t="s">
        <v>1389</v>
      </c>
      <c r="P5">
        <v>4.7649E-7</v>
      </c>
      <c r="Q5">
        <v>6.0144999999999998E-7</v>
      </c>
      <c r="R5">
        <v>3.3168999999999997E-7</v>
      </c>
      <c r="S5">
        <v>0</v>
      </c>
      <c r="T5" t="s">
        <v>1345</v>
      </c>
      <c r="U5" t="s">
        <v>1329</v>
      </c>
      <c r="V5" t="s">
        <v>1346</v>
      </c>
      <c r="W5" t="s">
        <v>1347</v>
      </c>
      <c r="X5">
        <v>0</v>
      </c>
      <c r="Y5">
        <v>0</v>
      </c>
      <c r="Z5" t="s">
        <v>92</v>
      </c>
      <c r="AA5" t="s">
        <v>1348</v>
      </c>
      <c r="AB5" t="s">
        <v>1349</v>
      </c>
      <c r="AC5">
        <v>0</v>
      </c>
      <c r="AD5" t="s">
        <v>1345</v>
      </c>
      <c r="AE5" t="s">
        <v>1332</v>
      </c>
      <c r="AF5" t="s">
        <v>1035</v>
      </c>
      <c r="AG5" t="s">
        <v>1350</v>
      </c>
      <c r="AH5">
        <v>0</v>
      </c>
      <c r="AI5">
        <v>0</v>
      </c>
      <c r="AJ5" t="s">
        <v>92</v>
      </c>
      <c r="AK5" t="s">
        <v>1348</v>
      </c>
      <c r="AL5" t="s">
        <v>1349</v>
      </c>
      <c r="AM5" t="s">
        <v>1333</v>
      </c>
      <c r="AN5">
        <v>0</v>
      </c>
      <c r="AO5" t="s">
        <v>1335</v>
      </c>
      <c r="AP5" t="s">
        <v>1390</v>
      </c>
      <c r="AQ5" t="s">
        <v>1391</v>
      </c>
      <c r="AR5" t="s">
        <v>1336</v>
      </c>
      <c r="AS5">
        <v>0</v>
      </c>
      <c r="AT5" t="s">
        <v>92</v>
      </c>
      <c r="AU5" t="s">
        <v>1375</v>
      </c>
      <c r="AV5" t="s">
        <v>1392</v>
      </c>
      <c r="AW5">
        <v>0</v>
      </c>
      <c r="AX5" t="s">
        <v>1336</v>
      </c>
      <c r="AY5" t="s">
        <v>1339</v>
      </c>
      <c r="AZ5" t="s">
        <v>1393</v>
      </c>
      <c r="BA5" t="s">
        <v>1394</v>
      </c>
      <c r="BB5">
        <v>0</v>
      </c>
      <c r="BC5">
        <v>0</v>
      </c>
      <c r="BD5" t="s">
        <v>92</v>
      </c>
      <c r="BE5" t="s">
        <v>638</v>
      </c>
      <c r="BF5" t="s">
        <v>1287</v>
      </c>
      <c r="BG5">
        <v>0</v>
      </c>
      <c r="BH5">
        <v>0</v>
      </c>
      <c r="BI5" t="s">
        <v>92</v>
      </c>
      <c r="BJ5" t="s">
        <v>1395</v>
      </c>
      <c r="BK5" t="s">
        <v>1396</v>
      </c>
      <c r="BL5">
        <v>0</v>
      </c>
      <c r="BM5">
        <v>0</v>
      </c>
      <c r="BN5" t="s">
        <v>92</v>
      </c>
      <c r="BO5" t="s">
        <v>1366</v>
      </c>
      <c r="BP5" t="s">
        <v>1397</v>
      </c>
      <c r="BQ5">
        <v>0</v>
      </c>
      <c r="BR5">
        <v>0</v>
      </c>
      <c r="BS5" t="s">
        <v>92</v>
      </c>
      <c r="BT5" t="s">
        <v>1375</v>
      </c>
      <c r="BU5" t="s">
        <v>1398</v>
      </c>
      <c r="BV5" t="s">
        <v>1342</v>
      </c>
      <c r="BW5">
        <v>0</v>
      </c>
      <c r="BX5" t="s">
        <v>92</v>
      </c>
      <c r="BY5" t="s">
        <v>1399</v>
      </c>
      <c r="BZ5" t="s">
        <v>1293</v>
      </c>
    </row>
    <row r="6" spans="1:87">
      <c r="A6" t="s">
        <v>892</v>
      </c>
      <c r="B6">
        <v>1.557E-3</v>
      </c>
      <c r="C6">
        <v>1.6094100000000001E-6</v>
      </c>
      <c r="D6">
        <v>5.9871000000000005E-7</v>
      </c>
      <c r="E6">
        <v>3.4261000000000002E-7</v>
      </c>
      <c r="F6">
        <v>6.6809000000000005E-7</v>
      </c>
      <c r="G6">
        <v>128</v>
      </c>
      <c r="H6">
        <v>64</v>
      </c>
      <c r="I6">
        <v>0</v>
      </c>
      <c r="J6">
        <v>64</v>
      </c>
      <c r="K6">
        <v>368</v>
      </c>
      <c r="L6">
        <v>368</v>
      </c>
      <c r="M6">
        <v>5.0572999999999996E-7</v>
      </c>
      <c r="N6">
        <v>9.2980000000000003E-8</v>
      </c>
      <c r="O6" t="s">
        <v>1400</v>
      </c>
      <c r="P6">
        <v>4.1291000000000001E-7</v>
      </c>
      <c r="Q6">
        <v>4.9709999999999997E-7</v>
      </c>
      <c r="R6">
        <v>2.5517999999999999E-7</v>
      </c>
      <c r="S6" t="s">
        <v>1362</v>
      </c>
      <c r="T6" t="s">
        <v>1345</v>
      </c>
      <c r="U6" t="s">
        <v>1363</v>
      </c>
      <c r="V6">
        <v>0</v>
      </c>
      <c r="W6">
        <v>0</v>
      </c>
      <c r="X6" t="s">
        <v>1364</v>
      </c>
      <c r="Y6">
        <v>0</v>
      </c>
      <c r="Z6" t="s">
        <v>670</v>
      </c>
      <c r="AA6">
        <v>0</v>
      </c>
      <c r="AB6">
        <v>0</v>
      </c>
      <c r="AC6" t="s">
        <v>1365</v>
      </c>
      <c r="AD6" t="s">
        <v>1345</v>
      </c>
      <c r="AE6" t="s">
        <v>1366</v>
      </c>
      <c r="AF6">
        <v>0</v>
      </c>
      <c r="AG6">
        <v>0</v>
      </c>
      <c r="AH6" t="s">
        <v>1364</v>
      </c>
      <c r="AI6">
        <v>0</v>
      </c>
      <c r="AJ6" t="s">
        <v>670</v>
      </c>
      <c r="AK6">
        <v>0</v>
      </c>
      <c r="AL6">
        <v>0</v>
      </c>
      <c r="AM6" t="s">
        <v>1401</v>
      </c>
      <c r="AN6">
        <v>0</v>
      </c>
      <c r="AO6" t="s">
        <v>1402</v>
      </c>
      <c r="AP6">
        <v>0</v>
      </c>
      <c r="AQ6">
        <v>0</v>
      </c>
      <c r="AR6" t="s">
        <v>1403</v>
      </c>
      <c r="AS6">
        <v>0</v>
      </c>
      <c r="AT6" t="s">
        <v>1404</v>
      </c>
      <c r="AU6" t="s">
        <v>1335</v>
      </c>
      <c r="AV6">
        <v>0</v>
      </c>
      <c r="AW6" t="s">
        <v>1405</v>
      </c>
      <c r="AX6" t="s">
        <v>1336</v>
      </c>
      <c r="AY6" t="s">
        <v>1406</v>
      </c>
      <c r="AZ6">
        <v>0</v>
      </c>
      <c r="BA6">
        <v>0</v>
      </c>
      <c r="BB6" t="s">
        <v>1407</v>
      </c>
      <c r="BC6">
        <v>0</v>
      </c>
      <c r="BD6" t="s">
        <v>1408</v>
      </c>
      <c r="BE6">
        <v>0</v>
      </c>
      <c r="BF6">
        <v>0</v>
      </c>
      <c r="BG6" t="s">
        <v>1409</v>
      </c>
      <c r="BH6">
        <v>0</v>
      </c>
      <c r="BI6" t="s">
        <v>1410</v>
      </c>
      <c r="BJ6">
        <v>0</v>
      </c>
      <c r="BK6">
        <v>0</v>
      </c>
      <c r="BL6" t="s">
        <v>1367</v>
      </c>
      <c r="BM6">
        <v>0</v>
      </c>
      <c r="BN6" t="s">
        <v>1411</v>
      </c>
      <c r="BO6">
        <v>0</v>
      </c>
      <c r="BP6">
        <v>0</v>
      </c>
      <c r="BQ6" t="s">
        <v>1374</v>
      </c>
      <c r="BR6">
        <v>0</v>
      </c>
      <c r="BS6" t="s">
        <v>1357</v>
      </c>
      <c r="BT6" t="s">
        <v>1335</v>
      </c>
      <c r="BU6">
        <v>0</v>
      </c>
      <c r="BV6" t="s">
        <v>1412</v>
      </c>
      <c r="BW6">
        <v>0</v>
      </c>
      <c r="BX6" t="s">
        <v>1413</v>
      </c>
      <c r="BY6" t="s">
        <v>1343</v>
      </c>
      <c r="BZ6">
        <v>0</v>
      </c>
    </row>
    <row r="7" spans="1:87">
      <c r="A7" t="s">
        <v>894</v>
      </c>
      <c r="B7">
        <v>1.588E-3</v>
      </c>
      <c r="C7">
        <v>2.30956E-6</v>
      </c>
      <c r="D7">
        <v>6.7047999999999995E-7</v>
      </c>
      <c r="E7">
        <v>5.8821999999999996E-7</v>
      </c>
      <c r="F7">
        <v>1.0508599999999999E-6</v>
      </c>
      <c r="G7">
        <v>192</v>
      </c>
      <c r="H7">
        <v>96</v>
      </c>
      <c r="I7">
        <v>0</v>
      </c>
      <c r="J7">
        <v>96</v>
      </c>
      <c r="K7">
        <v>481</v>
      </c>
      <c r="L7">
        <v>481</v>
      </c>
      <c r="M7">
        <v>5.5209999999999997E-7</v>
      </c>
      <c r="N7">
        <v>1.1838000000000001E-7</v>
      </c>
      <c r="O7" t="s">
        <v>1414</v>
      </c>
      <c r="P7">
        <v>6.4466999999999996E-7</v>
      </c>
      <c r="Q7">
        <v>7.6995000000000004E-7</v>
      </c>
      <c r="R7">
        <v>4.0619000000000001E-7</v>
      </c>
      <c r="S7" t="s">
        <v>1362</v>
      </c>
      <c r="T7" t="s">
        <v>1345</v>
      </c>
      <c r="U7" t="s">
        <v>1329</v>
      </c>
      <c r="V7" t="s">
        <v>1346</v>
      </c>
      <c r="W7" t="s">
        <v>1347</v>
      </c>
      <c r="X7" t="s">
        <v>1364</v>
      </c>
      <c r="Y7">
        <v>0</v>
      </c>
      <c r="Z7" t="s">
        <v>92</v>
      </c>
      <c r="AA7" t="s">
        <v>1348</v>
      </c>
      <c r="AB7" t="s">
        <v>1349</v>
      </c>
      <c r="AC7" t="s">
        <v>1365</v>
      </c>
      <c r="AD7" t="s">
        <v>1345</v>
      </c>
      <c r="AE7" t="s">
        <v>1332</v>
      </c>
      <c r="AF7" t="s">
        <v>1035</v>
      </c>
      <c r="AG7" t="s">
        <v>1350</v>
      </c>
      <c r="AH7" t="s">
        <v>1364</v>
      </c>
      <c r="AI7">
        <v>0</v>
      </c>
      <c r="AJ7" t="s">
        <v>92</v>
      </c>
      <c r="AK7" t="s">
        <v>1348</v>
      </c>
      <c r="AL7" t="s">
        <v>1349</v>
      </c>
      <c r="AM7" t="s">
        <v>1401</v>
      </c>
      <c r="AN7">
        <v>0</v>
      </c>
      <c r="AO7" t="s">
        <v>1335</v>
      </c>
      <c r="AP7" t="s">
        <v>1390</v>
      </c>
      <c r="AQ7" t="s">
        <v>1391</v>
      </c>
      <c r="AR7" t="s">
        <v>1403</v>
      </c>
      <c r="AS7">
        <v>0</v>
      </c>
      <c r="AT7" t="s">
        <v>92</v>
      </c>
      <c r="AU7" t="s">
        <v>1375</v>
      </c>
      <c r="AV7" t="s">
        <v>1392</v>
      </c>
      <c r="AW7" t="s">
        <v>1405</v>
      </c>
      <c r="AX7" t="s">
        <v>1336</v>
      </c>
      <c r="AY7" t="s">
        <v>1339</v>
      </c>
      <c r="AZ7" t="s">
        <v>1393</v>
      </c>
      <c r="BA7" t="s">
        <v>1394</v>
      </c>
      <c r="BB7" t="s">
        <v>1407</v>
      </c>
      <c r="BC7">
        <v>0</v>
      </c>
      <c r="BD7" t="s">
        <v>92</v>
      </c>
      <c r="BE7" t="s">
        <v>638</v>
      </c>
      <c r="BF7" t="s">
        <v>1287</v>
      </c>
      <c r="BG7" t="s">
        <v>1409</v>
      </c>
      <c r="BH7">
        <v>0</v>
      </c>
      <c r="BI7" t="s">
        <v>92</v>
      </c>
      <c r="BJ7" t="s">
        <v>1395</v>
      </c>
      <c r="BK7" t="s">
        <v>1396</v>
      </c>
      <c r="BL7" t="s">
        <v>1367</v>
      </c>
      <c r="BM7">
        <v>0</v>
      </c>
      <c r="BN7" t="s">
        <v>92</v>
      </c>
      <c r="BO7" t="s">
        <v>1366</v>
      </c>
      <c r="BP7" t="s">
        <v>1397</v>
      </c>
      <c r="BQ7" t="s">
        <v>1374</v>
      </c>
      <c r="BR7">
        <v>0</v>
      </c>
      <c r="BS7" t="s">
        <v>92</v>
      </c>
      <c r="BT7" t="s">
        <v>1375</v>
      </c>
      <c r="BU7" t="s">
        <v>1398</v>
      </c>
      <c r="BV7" t="s">
        <v>1412</v>
      </c>
      <c r="BW7">
        <v>0</v>
      </c>
      <c r="BX7" t="s">
        <v>92</v>
      </c>
      <c r="BY7" t="s">
        <v>1399</v>
      </c>
      <c r="BZ7" t="s">
        <v>1293</v>
      </c>
    </row>
    <row r="8" spans="1:87">
      <c r="A8" t="s">
        <v>895</v>
      </c>
      <c r="B8">
        <v>1.616E-3</v>
      </c>
      <c r="C8">
        <v>2.9795800000000001E-6</v>
      </c>
      <c r="D8">
        <v>9.7106000000000007E-7</v>
      </c>
      <c r="E8">
        <v>7.0348E-7</v>
      </c>
      <c r="F8">
        <v>1.30504E-6</v>
      </c>
      <c r="G8">
        <v>256</v>
      </c>
      <c r="H8">
        <v>128</v>
      </c>
      <c r="I8">
        <v>0</v>
      </c>
      <c r="J8">
        <v>128</v>
      </c>
      <c r="K8">
        <v>645</v>
      </c>
      <c r="L8">
        <v>645</v>
      </c>
      <c r="M8">
        <v>7.8311999999999999E-7</v>
      </c>
      <c r="N8">
        <v>1.8794E-7</v>
      </c>
      <c r="O8" t="s">
        <v>1415</v>
      </c>
      <c r="P8">
        <v>8.1284999999999998E-7</v>
      </c>
      <c r="Q8">
        <v>9.3778999999999998E-7</v>
      </c>
      <c r="R8">
        <v>4.9218999999999996E-7</v>
      </c>
      <c r="S8" t="s">
        <v>1362</v>
      </c>
      <c r="T8" t="s">
        <v>1328</v>
      </c>
      <c r="U8" t="s">
        <v>1329</v>
      </c>
      <c r="V8" t="s">
        <v>1346</v>
      </c>
      <c r="W8" t="s">
        <v>1347</v>
      </c>
      <c r="X8" t="s">
        <v>1364</v>
      </c>
      <c r="Y8" t="s">
        <v>1330</v>
      </c>
      <c r="Z8" t="s">
        <v>92</v>
      </c>
      <c r="AA8" t="s">
        <v>1348</v>
      </c>
      <c r="AB8" t="s">
        <v>1349</v>
      </c>
      <c r="AC8" t="s">
        <v>1365</v>
      </c>
      <c r="AD8" t="s">
        <v>1331</v>
      </c>
      <c r="AE8" t="s">
        <v>1332</v>
      </c>
      <c r="AF8" t="s">
        <v>1035</v>
      </c>
      <c r="AG8" t="s">
        <v>1350</v>
      </c>
      <c r="AH8" t="s">
        <v>1364</v>
      </c>
      <c r="AI8" t="s">
        <v>1330</v>
      </c>
      <c r="AJ8" t="s">
        <v>92</v>
      </c>
      <c r="AK8" t="s">
        <v>1348</v>
      </c>
      <c r="AL8" t="s">
        <v>1349</v>
      </c>
      <c r="AM8" t="s">
        <v>1401</v>
      </c>
      <c r="AN8" t="s">
        <v>1384</v>
      </c>
      <c r="AO8" t="s">
        <v>1335</v>
      </c>
      <c r="AP8" t="s">
        <v>1390</v>
      </c>
      <c r="AQ8" t="s">
        <v>1391</v>
      </c>
      <c r="AR8" t="s">
        <v>1403</v>
      </c>
      <c r="AS8" t="s">
        <v>1367</v>
      </c>
      <c r="AT8" t="s">
        <v>92</v>
      </c>
      <c r="AU8" t="s">
        <v>1375</v>
      </c>
      <c r="AV8" t="s">
        <v>1392</v>
      </c>
      <c r="AW8" t="s">
        <v>1405</v>
      </c>
      <c r="AX8" t="s">
        <v>1385</v>
      </c>
      <c r="AY8" t="s">
        <v>1339</v>
      </c>
      <c r="AZ8" t="s">
        <v>1393</v>
      </c>
      <c r="BA8" t="s">
        <v>1394</v>
      </c>
      <c r="BB8" t="s">
        <v>1407</v>
      </c>
      <c r="BC8" t="s">
        <v>1342</v>
      </c>
      <c r="BD8" t="s">
        <v>92</v>
      </c>
      <c r="BE8" t="s">
        <v>638</v>
      </c>
      <c r="BF8" t="s">
        <v>1287</v>
      </c>
      <c r="BG8" t="s">
        <v>1409</v>
      </c>
      <c r="BH8" t="s">
        <v>1386</v>
      </c>
      <c r="BI8" t="s">
        <v>92</v>
      </c>
      <c r="BJ8" t="s">
        <v>1395</v>
      </c>
      <c r="BK8" t="s">
        <v>1396</v>
      </c>
      <c r="BL8" t="s">
        <v>1367</v>
      </c>
      <c r="BM8" t="s">
        <v>1387</v>
      </c>
      <c r="BN8" t="s">
        <v>92</v>
      </c>
      <c r="BO8" t="s">
        <v>1366</v>
      </c>
      <c r="BP8" t="s">
        <v>1397</v>
      </c>
      <c r="BQ8" t="s">
        <v>1374</v>
      </c>
      <c r="BR8" t="s">
        <v>1334</v>
      </c>
      <c r="BS8" t="s">
        <v>92</v>
      </c>
      <c r="BT8" t="s">
        <v>1375</v>
      </c>
      <c r="BU8" t="s">
        <v>1398</v>
      </c>
      <c r="BV8" t="s">
        <v>1412</v>
      </c>
      <c r="BW8" t="s">
        <v>1388</v>
      </c>
      <c r="BX8" t="s">
        <v>92</v>
      </c>
      <c r="BY8" t="s">
        <v>1399</v>
      </c>
      <c r="BZ8" t="s">
        <v>1293</v>
      </c>
    </row>
    <row r="9" spans="1:87">
      <c r="A9" t="s">
        <v>896</v>
      </c>
      <c r="B9">
        <v>1.6490000000000001E-3</v>
      </c>
      <c r="C9">
        <v>3.8281400000000001E-6</v>
      </c>
      <c r="D9">
        <v>1.2970799999999999E-6</v>
      </c>
      <c r="E9">
        <v>9.0314999999999998E-7</v>
      </c>
      <c r="F9">
        <v>1.62791E-6</v>
      </c>
      <c r="G9">
        <v>320</v>
      </c>
      <c r="H9">
        <v>160</v>
      </c>
      <c r="I9">
        <v>0</v>
      </c>
      <c r="J9">
        <v>160</v>
      </c>
      <c r="K9">
        <v>869</v>
      </c>
      <c r="L9">
        <v>869</v>
      </c>
      <c r="M9">
        <v>1.0577799999999999E-6</v>
      </c>
      <c r="N9">
        <v>2.3929999999999998E-7</v>
      </c>
      <c r="O9" t="s">
        <v>1416</v>
      </c>
      <c r="P9">
        <v>9.9409999999999994E-7</v>
      </c>
      <c r="Q9">
        <v>1.22073E-6</v>
      </c>
      <c r="R9">
        <v>6.3381000000000004E-7</v>
      </c>
      <c r="S9" t="s">
        <v>1362</v>
      </c>
      <c r="T9" t="s">
        <v>1328</v>
      </c>
      <c r="U9" t="s">
        <v>1363</v>
      </c>
      <c r="V9" t="s">
        <v>1346</v>
      </c>
      <c r="W9" t="s">
        <v>1347</v>
      </c>
      <c r="X9" t="s">
        <v>1364</v>
      </c>
      <c r="Y9" t="s">
        <v>1330</v>
      </c>
      <c r="Z9" t="s">
        <v>670</v>
      </c>
      <c r="AA9" t="s">
        <v>1348</v>
      </c>
      <c r="AB9" t="s">
        <v>1349</v>
      </c>
      <c r="AC9" t="s">
        <v>1365</v>
      </c>
      <c r="AD9" t="s">
        <v>1331</v>
      </c>
      <c r="AE9" t="s">
        <v>1366</v>
      </c>
      <c r="AF9" t="s">
        <v>1035</v>
      </c>
      <c r="AG9" t="s">
        <v>1350</v>
      </c>
      <c r="AH9" t="s">
        <v>1364</v>
      </c>
      <c r="AI9" t="s">
        <v>1330</v>
      </c>
      <c r="AJ9" t="s">
        <v>670</v>
      </c>
      <c r="AK9" t="s">
        <v>1348</v>
      </c>
      <c r="AL9" t="s">
        <v>1349</v>
      </c>
      <c r="AM9" t="s">
        <v>1401</v>
      </c>
      <c r="AN9" t="s">
        <v>1384</v>
      </c>
      <c r="AO9" t="s">
        <v>1402</v>
      </c>
      <c r="AP9" t="s">
        <v>1390</v>
      </c>
      <c r="AQ9" t="s">
        <v>1391</v>
      </c>
      <c r="AR9" t="s">
        <v>1403</v>
      </c>
      <c r="AS9" t="s">
        <v>1367</v>
      </c>
      <c r="AT9" t="s">
        <v>1404</v>
      </c>
      <c r="AU9" t="s">
        <v>1417</v>
      </c>
      <c r="AV9" t="s">
        <v>1418</v>
      </c>
      <c r="AW9" t="s">
        <v>1405</v>
      </c>
      <c r="AX9" t="s">
        <v>1385</v>
      </c>
      <c r="AY9" t="s">
        <v>1406</v>
      </c>
      <c r="AZ9" t="s">
        <v>1393</v>
      </c>
      <c r="BA9" t="s">
        <v>1394</v>
      </c>
      <c r="BB9" t="s">
        <v>1407</v>
      </c>
      <c r="BC9" t="s">
        <v>1342</v>
      </c>
      <c r="BD9" t="s">
        <v>1408</v>
      </c>
      <c r="BE9" t="s">
        <v>638</v>
      </c>
      <c r="BF9" t="s">
        <v>1287</v>
      </c>
      <c r="BG9" t="s">
        <v>1409</v>
      </c>
      <c r="BH9" t="s">
        <v>1386</v>
      </c>
      <c r="BI9" t="s">
        <v>1410</v>
      </c>
      <c r="BJ9" t="s">
        <v>1395</v>
      </c>
      <c r="BK9" t="s">
        <v>1396</v>
      </c>
      <c r="BL9" t="s">
        <v>1367</v>
      </c>
      <c r="BM9" t="s">
        <v>1387</v>
      </c>
      <c r="BN9" t="s">
        <v>1411</v>
      </c>
      <c r="BO9" t="s">
        <v>1366</v>
      </c>
      <c r="BP9" t="s">
        <v>1397</v>
      </c>
      <c r="BQ9" t="s">
        <v>1374</v>
      </c>
      <c r="BR9" t="s">
        <v>1334</v>
      </c>
      <c r="BS9" t="s">
        <v>1357</v>
      </c>
      <c r="BT9" t="s">
        <v>1375</v>
      </c>
      <c r="BU9" t="s">
        <v>1398</v>
      </c>
      <c r="BV9" t="s">
        <v>1412</v>
      </c>
      <c r="BW9" t="s">
        <v>1388</v>
      </c>
      <c r="BX9" t="s">
        <v>1413</v>
      </c>
      <c r="BY9" t="s">
        <v>1399</v>
      </c>
      <c r="BZ9" t="s">
        <v>1293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"/>
  <sheetViews>
    <sheetView workbookViewId="0"/>
  </sheetViews>
  <sheetFormatPr baseColWidth="10" defaultRowHeight="14.25"/>
  <cols>
    <col min="1" max="1" width="27.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2" width="14" customWidth="1"/>
    <col min="13" max="14" width="16.625" customWidth="1"/>
    <col min="15" max="15" width="20.75" customWidth="1"/>
    <col min="16" max="18" width="16.75" customWidth="1"/>
    <col min="19" max="19" width="11.5" customWidth="1"/>
    <col min="20" max="21" width="11.875" customWidth="1"/>
    <col min="22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897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898</v>
      </c>
      <c r="B4">
        <v>1.5139999999999999E-3</v>
      </c>
      <c r="C4">
        <v>6.7833000000000001E-7</v>
      </c>
      <c r="D4">
        <v>6.4920000000000002E-8</v>
      </c>
      <c r="E4">
        <v>2.3946E-7</v>
      </c>
      <c r="F4">
        <v>3.7394999999999998E-7</v>
      </c>
      <c r="G4">
        <v>64</v>
      </c>
      <c r="H4">
        <v>0</v>
      </c>
      <c r="I4">
        <v>32</v>
      </c>
      <c r="J4">
        <v>32</v>
      </c>
      <c r="K4">
        <v>144</v>
      </c>
      <c r="L4">
        <v>144</v>
      </c>
      <c r="M4">
        <v>6.4920000000000002E-8</v>
      </c>
      <c r="N4">
        <v>0</v>
      </c>
      <c r="O4" t="s">
        <v>1419</v>
      </c>
      <c r="P4">
        <v>2.3809999999999999E-7</v>
      </c>
      <c r="Q4">
        <v>1.6103000000000001E-7</v>
      </c>
      <c r="R4">
        <v>1.3584999999999999E-7</v>
      </c>
      <c r="S4">
        <v>0</v>
      </c>
      <c r="T4" t="s">
        <v>1345</v>
      </c>
      <c r="U4" t="s">
        <v>1329</v>
      </c>
      <c r="V4">
        <v>0</v>
      </c>
      <c r="W4">
        <v>0</v>
      </c>
      <c r="X4">
        <v>0</v>
      </c>
      <c r="Y4">
        <v>0</v>
      </c>
      <c r="Z4" t="s">
        <v>92</v>
      </c>
      <c r="AA4">
        <v>0</v>
      </c>
      <c r="AB4">
        <v>0</v>
      </c>
      <c r="AC4">
        <v>0</v>
      </c>
      <c r="AD4" t="s">
        <v>1345</v>
      </c>
      <c r="AE4" t="s">
        <v>1332</v>
      </c>
      <c r="AF4">
        <v>0</v>
      </c>
      <c r="AG4">
        <v>0</v>
      </c>
      <c r="AH4">
        <v>0</v>
      </c>
      <c r="AI4">
        <v>0</v>
      </c>
      <c r="AJ4" t="s">
        <v>92</v>
      </c>
      <c r="AK4">
        <v>0</v>
      </c>
      <c r="AL4">
        <v>0</v>
      </c>
      <c r="AM4" t="s">
        <v>1333</v>
      </c>
      <c r="AN4" t="s">
        <v>1420</v>
      </c>
      <c r="AO4" t="s">
        <v>1335</v>
      </c>
      <c r="AP4">
        <v>0</v>
      </c>
      <c r="AQ4">
        <v>0</v>
      </c>
      <c r="AR4" t="s">
        <v>1336</v>
      </c>
      <c r="AS4" t="s">
        <v>1370</v>
      </c>
      <c r="AT4" t="s">
        <v>92</v>
      </c>
      <c r="AU4" t="s">
        <v>1335</v>
      </c>
      <c r="AV4">
        <v>0</v>
      </c>
      <c r="AW4">
        <v>0</v>
      </c>
      <c r="AX4" t="s">
        <v>1334</v>
      </c>
      <c r="AY4" t="s">
        <v>1339</v>
      </c>
      <c r="AZ4">
        <v>0</v>
      </c>
      <c r="BA4">
        <v>0</v>
      </c>
      <c r="BB4">
        <v>0</v>
      </c>
      <c r="BC4" t="s">
        <v>1342</v>
      </c>
      <c r="BD4" t="s">
        <v>92</v>
      </c>
      <c r="BE4">
        <v>0</v>
      </c>
      <c r="BF4">
        <v>0</v>
      </c>
      <c r="BG4">
        <v>0</v>
      </c>
      <c r="BH4" t="s">
        <v>1421</v>
      </c>
      <c r="BI4" t="s">
        <v>92</v>
      </c>
      <c r="BJ4">
        <v>0</v>
      </c>
      <c r="BK4">
        <v>0</v>
      </c>
      <c r="BL4">
        <v>0</v>
      </c>
      <c r="BM4" t="s">
        <v>1403</v>
      </c>
      <c r="BN4" t="s">
        <v>92</v>
      </c>
      <c r="BO4">
        <v>0</v>
      </c>
      <c r="BP4">
        <v>0</v>
      </c>
      <c r="BQ4">
        <v>0</v>
      </c>
      <c r="BR4" t="s">
        <v>1334</v>
      </c>
      <c r="BS4" t="s">
        <v>92</v>
      </c>
      <c r="BT4" t="s">
        <v>1335</v>
      </c>
      <c r="BU4">
        <v>0</v>
      </c>
      <c r="BV4" t="s">
        <v>1342</v>
      </c>
      <c r="BW4" t="s">
        <v>1422</v>
      </c>
      <c r="BX4" t="s">
        <v>92</v>
      </c>
      <c r="BY4" t="s">
        <v>1343</v>
      </c>
      <c r="BZ4">
        <v>0</v>
      </c>
    </row>
    <row r="5" spans="1:87">
      <c r="A5" t="s">
        <v>901</v>
      </c>
      <c r="B5">
        <v>1.573E-3</v>
      </c>
      <c r="C5">
        <v>1.8008800000000001E-6</v>
      </c>
      <c r="D5">
        <v>6.4920000000000002E-8</v>
      </c>
      <c r="E5">
        <v>7.2348000000000002E-7</v>
      </c>
      <c r="F5">
        <v>1.0124799999999999E-6</v>
      </c>
      <c r="G5">
        <v>128</v>
      </c>
      <c r="H5">
        <v>0</v>
      </c>
      <c r="I5">
        <v>64</v>
      </c>
      <c r="J5">
        <v>64</v>
      </c>
      <c r="K5">
        <v>433</v>
      </c>
      <c r="L5">
        <v>433</v>
      </c>
      <c r="M5">
        <v>6.4920000000000002E-8</v>
      </c>
      <c r="N5">
        <v>0</v>
      </c>
      <c r="O5" t="s">
        <v>1423</v>
      </c>
      <c r="P5">
        <v>6.4409000000000005E-7</v>
      </c>
      <c r="Q5">
        <v>4.2091999999999999E-7</v>
      </c>
      <c r="R5">
        <v>3.6838999999999998E-7</v>
      </c>
      <c r="S5">
        <v>0</v>
      </c>
      <c r="T5" t="s">
        <v>1345</v>
      </c>
      <c r="U5" t="s">
        <v>1329</v>
      </c>
      <c r="V5">
        <v>0</v>
      </c>
      <c r="W5">
        <v>0</v>
      </c>
      <c r="X5">
        <v>0</v>
      </c>
      <c r="Y5">
        <v>0</v>
      </c>
      <c r="Z5" t="s">
        <v>92</v>
      </c>
      <c r="AA5">
        <v>0</v>
      </c>
      <c r="AB5">
        <v>0</v>
      </c>
      <c r="AC5">
        <v>0</v>
      </c>
      <c r="AD5" t="s">
        <v>1345</v>
      </c>
      <c r="AE5" t="s">
        <v>1332</v>
      </c>
      <c r="AF5">
        <v>0</v>
      </c>
      <c r="AG5">
        <v>0</v>
      </c>
      <c r="AH5">
        <v>0</v>
      </c>
      <c r="AI5">
        <v>0</v>
      </c>
      <c r="AJ5" t="s">
        <v>92</v>
      </c>
      <c r="AK5">
        <v>0</v>
      </c>
      <c r="AL5">
        <v>0</v>
      </c>
      <c r="AM5" t="s">
        <v>1333</v>
      </c>
      <c r="AN5">
        <v>0</v>
      </c>
      <c r="AO5" t="s">
        <v>1335</v>
      </c>
      <c r="AP5" t="s">
        <v>1366</v>
      </c>
      <c r="AQ5" t="s">
        <v>1424</v>
      </c>
      <c r="AR5" t="s">
        <v>1336</v>
      </c>
      <c r="AS5">
        <v>0</v>
      </c>
      <c r="AT5" t="s">
        <v>92</v>
      </c>
      <c r="AU5" t="s">
        <v>1425</v>
      </c>
      <c r="AV5" t="s">
        <v>1426</v>
      </c>
      <c r="AW5">
        <v>0</v>
      </c>
      <c r="AX5" t="s">
        <v>1336</v>
      </c>
      <c r="AY5" t="s">
        <v>1339</v>
      </c>
      <c r="AZ5" t="s">
        <v>1427</v>
      </c>
      <c r="BA5" t="s">
        <v>1418</v>
      </c>
      <c r="BB5">
        <v>0</v>
      </c>
      <c r="BC5">
        <v>0</v>
      </c>
      <c r="BD5" t="s">
        <v>92</v>
      </c>
      <c r="BE5" t="s">
        <v>638</v>
      </c>
      <c r="BF5" t="s">
        <v>1287</v>
      </c>
      <c r="BG5">
        <v>0</v>
      </c>
      <c r="BH5">
        <v>0</v>
      </c>
      <c r="BI5" t="s">
        <v>92</v>
      </c>
      <c r="BJ5" t="s">
        <v>1428</v>
      </c>
      <c r="BK5" t="s">
        <v>1429</v>
      </c>
      <c r="BL5">
        <v>0</v>
      </c>
      <c r="BM5">
        <v>0</v>
      </c>
      <c r="BN5" t="s">
        <v>92</v>
      </c>
      <c r="BO5" t="s">
        <v>1430</v>
      </c>
      <c r="BP5" t="s">
        <v>1431</v>
      </c>
      <c r="BQ5">
        <v>0</v>
      </c>
      <c r="BR5">
        <v>0</v>
      </c>
      <c r="BS5" t="s">
        <v>92</v>
      </c>
      <c r="BT5" t="s">
        <v>1375</v>
      </c>
      <c r="BU5" t="s">
        <v>1398</v>
      </c>
      <c r="BV5" t="s">
        <v>1342</v>
      </c>
      <c r="BW5">
        <v>0</v>
      </c>
      <c r="BX5" t="s">
        <v>92</v>
      </c>
      <c r="BY5" t="s">
        <v>1432</v>
      </c>
      <c r="BZ5" t="s">
        <v>968</v>
      </c>
    </row>
    <row r="6" spans="1:87">
      <c r="A6" t="s">
        <v>899</v>
      </c>
      <c r="B6">
        <v>1.5579999999999999E-3</v>
      </c>
      <c r="C6">
        <v>1.45199E-6</v>
      </c>
      <c r="D6">
        <v>6.4920000000000002E-8</v>
      </c>
      <c r="E6">
        <v>5.6374000000000004E-7</v>
      </c>
      <c r="F6">
        <v>8.2333E-7</v>
      </c>
      <c r="G6">
        <v>128</v>
      </c>
      <c r="H6">
        <v>0</v>
      </c>
      <c r="I6">
        <v>64</v>
      </c>
      <c r="J6">
        <v>64</v>
      </c>
      <c r="K6">
        <v>360</v>
      </c>
      <c r="L6">
        <v>360</v>
      </c>
      <c r="M6">
        <v>6.4920000000000002E-8</v>
      </c>
      <c r="N6">
        <v>0</v>
      </c>
      <c r="O6" t="s">
        <v>1433</v>
      </c>
      <c r="P6">
        <v>5.3982000000000003E-7</v>
      </c>
      <c r="Q6">
        <v>3.5517000000000002E-7</v>
      </c>
      <c r="R6">
        <v>2.8350999999999998E-7</v>
      </c>
      <c r="S6">
        <v>0</v>
      </c>
      <c r="T6" t="s">
        <v>1345</v>
      </c>
      <c r="U6" t="s">
        <v>1329</v>
      </c>
      <c r="V6">
        <v>0</v>
      </c>
      <c r="W6">
        <v>0</v>
      </c>
      <c r="X6">
        <v>0</v>
      </c>
      <c r="Y6">
        <v>0</v>
      </c>
      <c r="Z6" t="s">
        <v>92</v>
      </c>
      <c r="AA6">
        <v>0</v>
      </c>
      <c r="AB6">
        <v>0</v>
      </c>
      <c r="AC6">
        <v>0</v>
      </c>
      <c r="AD6" t="s">
        <v>1345</v>
      </c>
      <c r="AE6" t="s">
        <v>1332</v>
      </c>
      <c r="AF6">
        <v>0</v>
      </c>
      <c r="AG6">
        <v>0</v>
      </c>
      <c r="AH6">
        <v>0</v>
      </c>
      <c r="AI6">
        <v>0</v>
      </c>
      <c r="AJ6" t="s">
        <v>92</v>
      </c>
      <c r="AK6">
        <v>0</v>
      </c>
      <c r="AL6">
        <v>0</v>
      </c>
      <c r="AM6" t="s">
        <v>1434</v>
      </c>
      <c r="AN6">
        <v>0</v>
      </c>
      <c r="AO6" t="s">
        <v>1425</v>
      </c>
      <c r="AP6">
        <v>0</v>
      </c>
      <c r="AQ6">
        <v>0</v>
      </c>
      <c r="AR6" t="s">
        <v>1385</v>
      </c>
      <c r="AS6">
        <v>0</v>
      </c>
      <c r="AT6" t="s">
        <v>1430</v>
      </c>
      <c r="AU6" t="s">
        <v>1335</v>
      </c>
      <c r="AV6">
        <v>0</v>
      </c>
      <c r="AW6" t="s">
        <v>1337</v>
      </c>
      <c r="AX6" t="s">
        <v>1336</v>
      </c>
      <c r="AY6" t="s">
        <v>1435</v>
      </c>
      <c r="AZ6">
        <v>0</v>
      </c>
      <c r="BA6">
        <v>0</v>
      </c>
      <c r="BB6" t="s">
        <v>1407</v>
      </c>
      <c r="BC6">
        <v>0</v>
      </c>
      <c r="BD6" t="s">
        <v>1408</v>
      </c>
      <c r="BE6">
        <v>0</v>
      </c>
      <c r="BF6">
        <v>0</v>
      </c>
      <c r="BG6" t="s">
        <v>1436</v>
      </c>
      <c r="BH6">
        <v>0</v>
      </c>
      <c r="BI6" t="s">
        <v>1406</v>
      </c>
      <c r="BJ6">
        <v>0</v>
      </c>
      <c r="BK6">
        <v>0</v>
      </c>
      <c r="BL6" t="s">
        <v>1109</v>
      </c>
      <c r="BM6">
        <v>0</v>
      </c>
      <c r="BN6" t="s">
        <v>1425</v>
      </c>
      <c r="BO6">
        <v>0</v>
      </c>
      <c r="BP6">
        <v>0</v>
      </c>
      <c r="BQ6" t="s">
        <v>1374</v>
      </c>
      <c r="BR6">
        <v>0</v>
      </c>
      <c r="BS6" t="s">
        <v>1357</v>
      </c>
      <c r="BT6" t="s">
        <v>1335</v>
      </c>
      <c r="BU6">
        <v>0</v>
      </c>
      <c r="BV6" t="s">
        <v>1437</v>
      </c>
      <c r="BW6">
        <v>0</v>
      </c>
      <c r="BX6" t="s">
        <v>1438</v>
      </c>
      <c r="BY6" t="s">
        <v>1343</v>
      </c>
      <c r="BZ6">
        <v>0</v>
      </c>
    </row>
    <row r="7" spans="1:87">
      <c r="A7" t="s">
        <v>903</v>
      </c>
      <c r="B7">
        <v>1.609E-3</v>
      </c>
      <c r="C7">
        <v>2.2865999999999998E-6</v>
      </c>
      <c r="D7">
        <v>6.4920000000000002E-8</v>
      </c>
      <c r="E7">
        <v>9.1385000000000005E-7</v>
      </c>
      <c r="F7">
        <v>1.30783E-6</v>
      </c>
      <c r="G7">
        <v>192</v>
      </c>
      <c r="H7">
        <v>0</v>
      </c>
      <c r="I7">
        <v>96</v>
      </c>
      <c r="J7">
        <v>96</v>
      </c>
      <c r="K7">
        <v>577</v>
      </c>
      <c r="L7">
        <v>577</v>
      </c>
      <c r="M7">
        <v>6.4920000000000002E-8</v>
      </c>
      <c r="N7">
        <v>0</v>
      </c>
      <c r="O7" t="s">
        <v>1439</v>
      </c>
      <c r="P7">
        <v>8.5430999999999998E-7</v>
      </c>
      <c r="Q7">
        <v>5.3679000000000003E-7</v>
      </c>
      <c r="R7">
        <v>4.5352E-7</v>
      </c>
      <c r="S7">
        <v>0</v>
      </c>
      <c r="T7" t="s">
        <v>1345</v>
      </c>
      <c r="U7" t="s">
        <v>1329</v>
      </c>
      <c r="V7">
        <v>0</v>
      </c>
      <c r="W7">
        <v>0</v>
      </c>
      <c r="X7">
        <v>0</v>
      </c>
      <c r="Y7">
        <v>0</v>
      </c>
      <c r="Z7" t="s">
        <v>92</v>
      </c>
      <c r="AA7">
        <v>0</v>
      </c>
      <c r="AB7">
        <v>0</v>
      </c>
      <c r="AC7">
        <v>0</v>
      </c>
      <c r="AD7" t="s">
        <v>1345</v>
      </c>
      <c r="AE7" t="s">
        <v>1332</v>
      </c>
      <c r="AF7">
        <v>0</v>
      </c>
      <c r="AG7">
        <v>0</v>
      </c>
      <c r="AH7">
        <v>0</v>
      </c>
      <c r="AI7">
        <v>0</v>
      </c>
      <c r="AJ7" t="s">
        <v>92</v>
      </c>
      <c r="AK7">
        <v>0</v>
      </c>
      <c r="AL7">
        <v>0</v>
      </c>
      <c r="AM7" t="s">
        <v>1434</v>
      </c>
      <c r="AN7">
        <v>0</v>
      </c>
      <c r="AO7" t="s">
        <v>1335</v>
      </c>
      <c r="AP7" t="s">
        <v>1366</v>
      </c>
      <c r="AQ7" t="s">
        <v>1424</v>
      </c>
      <c r="AR7" t="s">
        <v>1338</v>
      </c>
      <c r="AS7">
        <v>0</v>
      </c>
      <c r="AT7" t="s">
        <v>92</v>
      </c>
      <c r="AU7" t="s">
        <v>1425</v>
      </c>
      <c r="AV7" t="s">
        <v>1426</v>
      </c>
      <c r="AW7" t="s">
        <v>1337</v>
      </c>
      <c r="AX7" t="s">
        <v>1336</v>
      </c>
      <c r="AY7" t="s">
        <v>1339</v>
      </c>
      <c r="AZ7" t="s">
        <v>1427</v>
      </c>
      <c r="BA7" t="s">
        <v>1418</v>
      </c>
      <c r="BB7" t="s">
        <v>1407</v>
      </c>
      <c r="BC7">
        <v>0</v>
      </c>
      <c r="BD7" t="s">
        <v>92</v>
      </c>
      <c r="BE7" t="s">
        <v>638</v>
      </c>
      <c r="BF7" t="s">
        <v>1287</v>
      </c>
      <c r="BG7" t="s">
        <v>1436</v>
      </c>
      <c r="BH7">
        <v>0</v>
      </c>
      <c r="BI7" t="s">
        <v>92</v>
      </c>
      <c r="BJ7" t="s">
        <v>1428</v>
      </c>
      <c r="BK7" t="s">
        <v>1429</v>
      </c>
      <c r="BL7" t="s">
        <v>1109</v>
      </c>
      <c r="BM7">
        <v>0</v>
      </c>
      <c r="BN7" t="s">
        <v>92</v>
      </c>
      <c r="BO7" t="s">
        <v>1430</v>
      </c>
      <c r="BP7" t="s">
        <v>1431</v>
      </c>
      <c r="BQ7" t="s">
        <v>1374</v>
      </c>
      <c r="BR7">
        <v>0</v>
      </c>
      <c r="BS7" t="s">
        <v>92</v>
      </c>
      <c r="BT7" t="s">
        <v>1375</v>
      </c>
      <c r="BU7" t="s">
        <v>1398</v>
      </c>
      <c r="BV7" t="s">
        <v>1437</v>
      </c>
      <c r="BW7">
        <v>0</v>
      </c>
      <c r="BX7" t="s">
        <v>92</v>
      </c>
      <c r="BY7" t="s">
        <v>1432</v>
      </c>
      <c r="BZ7" t="s">
        <v>968</v>
      </c>
    </row>
    <row r="8" spans="1:87">
      <c r="A8" t="s">
        <v>905</v>
      </c>
      <c r="B8">
        <v>1.6379999999999999E-3</v>
      </c>
      <c r="C8">
        <v>2.7947699999999999E-6</v>
      </c>
      <c r="D8">
        <v>6.4920000000000002E-8</v>
      </c>
      <c r="E8">
        <v>1.1149300000000001E-6</v>
      </c>
      <c r="F8">
        <v>1.6149199999999999E-6</v>
      </c>
      <c r="G8">
        <v>256</v>
      </c>
      <c r="H8">
        <v>0</v>
      </c>
      <c r="I8">
        <v>128</v>
      </c>
      <c r="J8">
        <v>128</v>
      </c>
      <c r="K8">
        <v>721</v>
      </c>
      <c r="L8">
        <v>721</v>
      </c>
      <c r="M8">
        <v>6.4920000000000002E-8</v>
      </c>
      <c r="N8">
        <v>0</v>
      </c>
      <c r="O8" t="s">
        <v>1440</v>
      </c>
      <c r="P8">
        <v>1.06461E-6</v>
      </c>
      <c r="Q8">
        <v>6.5216000000000004E-7</v>
      </c>
      <c r="R8">
        <v>5.5031000000000001E-7</v>
      </c>
      <c r="S8">
        <v>0</v>
      </c>
      <c r="T8" t="s">
        <v>1345</v>
      </c>
      <c r="U8" t="s">
        <v>1329</v>
      </c>
      <c r="V8">
        <v>0</v>
      </c>
      <c r="W8">
        <v>0</v>
      </c>
      <c r="X8">
        <v>0</v>
      </c>
      <c r="Y8">
        <v>0</v>
      </c>
      <c r="Z8" t="s">
        <v>92</v>
      </c>
      <c r="AA8">
        <v>0</v>
      </c>
      <c r="AB8">
        <v>0</v>
      </c>
      <c r="AC8">
        <v>0</v>
      </c>
      <c r="AD8" t="s">
        <v>1345</v>
      </c>
      <c r="AE8" t="s">
        <v>1332</v>
      </c>
      <c r="AF8">
        <v>0</v>
      </c>
      <c r="AG8">
        <v>0</v>
      </c>
      <c r="AH8">
        <v>0</v>
      </c>
      <c r="AI8">
        <v>0</v>
      </c>
      <c r="AJ8" t="s">
        <v>92</v>
      </c>
      <c r="AK8">
        <v>0</v>
      </c>
      <c r="AL8">
        <v>0</v>
      </c>
      <c r="AM8" t="s">
        <v>1434</v>
      </c>
      <c r="AN8" t="s">
        <v>1420</v>
      </c>
      <c r="AO8" t="s">
        <v>1335</v>
      </c>
      <c r="AP8" t="s">
        <v>1366</v>
      </c>
      <c r="AQ8" t="s">
        <v>1424</v>
      </c>
      <c r="AR8" t="s">
        <v>1338</v>
      </c>
      <c r="AS8" t="s">
        <v>1370</v>
      </c>
      <c r="AT8" t="s">
        <v>92</v>
      </c>
      <c r="AU8" t="s">
        <v>1425</v>
      </c>
      <c r="AV8" t="s">
        <v>1426</v>
      </c>
      <c r="AW8" t="s">
        <v>1337</v>
      </c>
      <c r="AX8" t="s">
        <v>1334</v>
      </c>
      <c r="AY8" t="s">
        <v>1339</v>
      </c>
      <c r="AZ8" t="s">
        <v>1427</v>
      </c>
      <c r="BA8" t="s">
        <v>1418</v>
      </c>
      <c r="BB8" t="s">
        <v>1407</v>
      </c>
      <c r="BC8" t="s">
        <v>1342</v>
      </c>
      <c r="BD8" t="s">
        <v>92</v>
      </c>
      <c r="BE8" t="s">
        <v>638</v>
      </c>
      <c r="BF8" t="s">
        <v>1287</v>
      </c>
      <c r="BG8" t="s">
        <v>1436</v>
      </c>
      <c r="BH8" t="s">
        <v>1421</v>
      </c>
      <c r="BI8" t="s">
        <v>92</v>
      </c>
      <c r="BJ8" t="s">
        <v>1428</v>
      </c>
      <c r="BK8" t="s">
        <v>1429</v>
      </c>
      <c r="BL8" t="s">
        <v>1109</v>
      </c>
      <c r="BM8" t="s">
        <v>1403</v>
      </c>
      <c r="BN8" t="s">
        <v>92</v>
      </c>
      <c r="BO8" t="s">
        <v>1430</v>
      </c>
      <c r="BP8" t="s">
        <v>1431</v>
      </c>
      <c r="BQ8" t="s">
        <v>1374</v>
      </c>
      <c r="BR8" t="s">
        <v>1334</v>
      </c>
      <c r="BS8" t="s">
        <v>92</v>
      </c>
      <c r="BT8" t="s">
        <v>1375</v>
      </c>
      <c r="BU8" t="s">
        <v>1398</v>
      </c>
      <c r="BV8" t="s">
        <v>1437</v>
      </c>
      <c r="BW8" t="s">
        <v>1422</v>
      </c>
      <c r="BX8" t="s">
        <v>92</v>
      </c>
      <c r="BY8" t="s">
        <v>1432</v>
      </c>
      <c r="BZ8" t="s">
        <v>968</v>
      </c>
    </row>
    <row r="9" spans="1:87">
      <c r="A9" t="s">
        <v>907</v>
      </c>
      <c r="B9">
        <v>1.6689999999999999E-3</v>
      </c>
      <c r="C9">
        <v>3.5802800000000001E-6</v>
      </c>
      <c r="D9">
        <v>6.4920000000000002E-8</v>
      </c>
      <c r="E9">
        <v>1.44992E-6</v>
      </c>
      <c r="F9">
        <v>2.06544E-6</v>
      </c>
      <c r="G9">
        <v>320</v>
      </c>
      <c r="H9">
        <v>0</v>
      </c>
      <c r="I9">
        <v>160</v>
      </c>
      <c r="J9">
        <v>160</v>
      </c>
      <c r="K9">
        <v>937</v>
      </c>
      <c r="L9">
        <v>937</v>
      </c>
      <c r="M9">
        <v>6.4920000000000002E-8</v>
      </c>
      <c r="N9">
        <v>0</v>
      </c>
      <c r="O9" t="s">
        <v>1441</v>
      </c>
      <c r="P9">
        <v>1.3558100000000001E-6</v>
      </c>
      <c r="Q9">
        <v>8.4580000000000002E-7</v>
      </c>
      <c r="R9">
        <v>7.0963000000000004E-7</v>
      </c>
      <c r="S9">
        <v>0</v>
      </c>
      <c r="T9" t="s">
        <v>1345</v>
      </c>
      <c r="U9" t="s">
        <v>1329</v>
      </c>
      <c r="V9">
        <v>0</v>
      </c>
      <c r="W9">
        <v>0</v>
      </c>
      <c r="X9">
        <v>0</v>
      </c>
      <c r="Y9">
        <v>0</v>
      </c>
      <c r="Z9" t="s">
        <v>92</v>
      </c>
      <c r="AA9">
        <v>0</v>
      </c>
      <c r="AB9">
        <v>0</v>
      </c>
      <c r="AC9">
        <v>0</v>
      </c>
      <c r="AD9" t="s">
        <v>1345</v>
      </c>
      <c r="AE9" t="s">
        <v>1332</v>
      </c>
      <c r="AF9">
        <v>0</v>
      </c>
      <c r="AG9">
        <v>0</v>
      </c>
      <c r="AH9">
        <v>0</v>
      </c>
      <c r="AI9">
        <v>0</v>
      </c>
      <c r="AJ9" t="s">
        <v>92</v>
      </c>
      <c r="AK9">
        <v>0</v>
      </c>
      <c r="AL9">
        <v>0</v>
      </c>
      <c r="AM9" t="s">
        <v>1434</v>
      </c>
      <c r="AN9" t="s">
        <v>1420</v>
      </c>
      <c r="AO9" t="s">
        <v>1425</v>
      </c>
      <c r="AP9" t="s">
        <v>1366</v>
      </c>
      <c r="AQ9" t="s">
        <v>1424</v>
      </c>
      <c r="AR9" t="s">
        <v>1385</v>
      </c>
      <c r="AS9" t="s">
        <v>1405</v>
      </c>
      <c r="AT9" t="s">
        <v>1430</v>
      </c>
      <c r="AU9" t="s">
        <v>1425</v>
      </c>
      <c r="AV9" t="s">
        <v>1426</v>
      </c>
      <c r="AW9" t="s">
        <v>1337</v>
      </c>
      <c r="AX9" t="s">
        <v>1334</v>
      </c>
      <c r="AY9" t="s">
        <v>1435</v>
      </c>
      <c r="AZ9" t="s">
        <v>1427</v>
      </c>
      <c r="BA9" t="s">
        <v>1418</v>
      </c>
      <c r="BB9" t="s">
        <v>1407</v>
      </c>
      <c r="BC9" t="s">
        <v>1342</v>
      </c>
      <c r="BD9" t="s">
        <v>1408</v>
      </c>
      <c r="BE9" t="s">
        <v>638</v>
      </c>
      <c r="BF9" t="s">
        <v>1287</v>
      </c>
      <c r="BG9" t="s">
        <v>1436</v>
      </c>
      <c r="BH9" t="s">
        <v>1421</v>
      </c>
      <c r="BI9" t="s">
        <v>1406</v>
      </c>
      <c r="BJ9" t="s">
        <v>1428</v>
      </c>
      <c r="BK9" t="s">
        <v>1429</v>
      </c>
      <c r="BL9" t="s">
        <v>1109</v>
      </c>
      <c r="BM9" t="s">
        <v>1403</v>
      </c>
      <c r="BN9" t="s">
        <v>1425</v>
      </c>
      <c r="BO9" t="s">
        <v>1430</v>
      </c>
      <c r="BP9" t="s">
        <v>1431</v>
      </c>
      <c r="BQ9" t="s">
        <v>1374</v>
      </c>
      <c r="BR9" t="s">
        <v>1334</v>
      </c>
      <c r="BS9" t="s">
        <v>1357</v>
      </c>
      <c r="BT9" t="s">
        <v>1375</v>
      </c>
      <c r="BU9" t="s">
        <v>1398</v>
      </c>
      <c r="BV9" t="s">
        <v>1437</v>
      </c>
      <c r="BW9" t="s">
        <v>1422</v>
      </c>
      <c r="BX9" t="s">
        <v>1438</v>
      </c>
      <c r="BY9" t="s">
        <v>1432</v>
      </c>
      <c r="BZ9" t="s">
        <v>968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2"/>
  <sheetViews>
    <sheetView workbookViewId="0"/>
  </sheetViews>
  <sheetFormatPr baseColWidth="10" defaultRowHeight="14.25"/>
  <cols>
    <col min="1" max="1" width="27.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2" width="14" customWidth="1"/>
    <col min="13" max="14" width="16.625" customWidth="1"/>
    <col min="15" max="15" width="20.75" customWidth="1"/>
    <col min="16" max="18" width="16.75" customWidth="1"/>
    <col min="19" max="19" width="11.5" customWidth="1"/>
    <col min="20" max="21" width="11.875" customWidth="1"/>
    <col min="22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1442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88</v>
      </c>
      <c r="B4">
        <v>1.5380000000000001E-3</v>
      </c>
      <c r="C4">
        <v>9.7721E-7</v>
      </c>
      <c r="D4">
        <v>3.6549999999999998E-7</v>
      </c>
      <c r="E4">
        <v>2.3776000000000001E-7</v>
      </c>
      <c r="F4">
        <v>3.7394999999999998E-7</v>
      </c>
      <c r="G4">
        <f t="shared" ref="G4:G9" si="0">H4+I4+J4</f>
        <v>96</v>
      </c>
      <c r="H4">
        <f t="shared" ref="H4:K9" si="1">L$14*L17</f>
        <v>32</v>
      </c>
      <c r="I4">
        <f t="shared" si="1"/>
        <v>32</v>
      </c>
      <c r="J4">
        <f t="shared" si="1"/>
        <v>32</v>
      </c>
      <c r="K4">
        <f t="shared" si="1"/>
        <v>228</v>
      </c>
      <c r="L4">
        <f t="shared" ref="L4:L9" si="2">K4*H4</f>
        <v>7296</v>
      </c>
      <c r="M4">
        <v>2.9593999999999999E-7</v>
      </c>
      <c r="N4">
        <v>6.9559999999999996E-8</v>
      </c>
      <c r="O4">
        <v>2.3776000000000001E-7</v>
      </c>
      <c r="P4">
        <v>2.3809999999999999E-7</v>
      </c>
      <c r="Q4">
        <v>2.3449E-7</v>
      </c>
      <c r="R4">
        <v>1.3584999999999999E-7</v>
      </c>
      <c r="S4">
        <v>0</v>
      </c>
      <c r="T4" t="s">
        <v>1328</v>
      </c>
      <c r="U4" t="s">
        <v>1329</v>
      </c>
      <c r="V4">
        <v>0</v>
      </c>
      <c r="W4">
        <v>0</v>
      </c>
      <c r="X4">
        <v>0</v>
      </c>
      <c r="Y4" t="s">
        <v>1330</v>
      </c>
      <c r="Z4" t="s">
        <v>92</v>
      </c>
      <c r="AA4">
        <v>0</v>
      </c>
      <c r="AB4">
        <v>0</v>
      </c>
      <c r="AC4">
        <v>0</v>
      </c>
      <c r="AD4" t="s">
        <v>1331</v>
      </c>
      <c r="AE4" t="s">
        <v>1332</v>
      </c>
      <c r="AF4">
        <v>0</v>
      </c>
      <c r="AG4">
        <v>0</v>
      </c>
      <c r="AH4">
        <v>0</v>
      </c>
      <c r="AI4" t="s">
        <v>1330</v>
      </c>
      <c r="AJ4" t="s">
        <v>92</v>
      </c>
      <c r="AK4">
        <v>0</v>
      </c>
      <c r="AL4">
        <v>0</v>
      </c>
      <c r="AM4" t="s">
        <v>1333</v>
      </c>
      <c r="AN4" t="s">
        <v>1420</v>
      </c>
      <c r="AO4" t="s">
        <v>1335</v>
      </c>
      <c r="AP4">
        <v>0</v>
      </c>
      <c r="AQ4">
        <v>0</v>
      </c>
      <c r="AR4" t="s">
        <v>1336</v>
      </c>
      <c r="AS4" t="s">
        <v>1370</v>
      </c>
      <c r="AT4" t="s">
        <v>92</v>
      </c>
      <c r="AU4" t="s">
        <v>1335</v>
      </c>
      <c r="AV4">
        <v>0</v>
      </c>
      <c r="AW4">
        <v>0</v>
      </c>
      <c r="AX4" t="s">
        <v>1338</v>
      </c>
      <c r="AY4" t="s">
        <v>1339</v>
      </c>
      <c r="AZ4">
        <v>0</v>
      </c>
      <c r="BA4">
        <v>0</v>
      </c>
      <c r="BB4">
        <v>0</v>
      </c>
      <c r="BC4" t="s">
        <v>1342</v>
      </c>
      <c r="BD4" t="s">
        <v>92</v>
      </c>
      <c r="BE4">
        <v>0</v>
      </c>
      <c r="BF4">
        <v>0</v>
      </c>
      <c r="BG4">
        <v>0</v>
      </c>
      <c r="BH4" t="s">
        <v>1443</v>
      </c>
      <c r="BI4" t="s">
        <v>92</v>
      </c>
      <c r="BJ4">
        <v>0</v>
      </c>
      <c r="BK4">
        <v>0</v>
      </c>
      <c r="BL4">
        <v>0</v>
      </c>
      <c r="BM4" t="s">
        <v>1403</v>
      </c>
      <c r="BN4" t="s">
        <v>92</v>
      </c>
      <c r="BO4">
        <v>0</v>
      </c>
      <c r="BP4">
        <v>0</v>
      </c>
      <c r="BQ4">
        <v>0</v>
      </c>
      <c r="BR4" t="s">
        <v>1372</v>
      </c>
      <c r="BS4" t="s">
        <v>92</v>
      </c>
      <c r="BT4" t="s">
        <v>1335</v>
      </c>
      <c r="BU4">
        <v>0</v>
      </c>
      <c r="BV4" t="s">
        <v>1342</v>
      </c>
      <c r="BW4" t="s">
        <v>1422</v>
      </c>
      <c r="BX4" t="s">
        <v>92</v>
      </c>
      <c r="BY4" t="s">
        <v>1343</v>
      </c>
      <c r="BZ4">
        <v>0</v>
      </c>
    </row>
    <row r="5" spans="1:87" hidden="1">
      <c r="A5" t="s">
        <v>1444</v>
      </c>
      <c r="B5">
        <v>1.5920000000000001E-3</v>
      </c>
      <c r="C5">
        <v>1.9824799999999999E-6</v>
      </c>
      <c r="D5">
        <v>5.9871000000000005E-7</v>
      </c>
      <c r="E5">
        <v>5.6044000000000001E-7</v>
      </c>
      <c r="F5">
        <v>8.2333E-7</v>
      </c>
      <c r="G5">
        <f t="shared" si="0"/>
        <v>192</v>
      </c>
      <c r="H5">
        <f t="shared" si="1"/>
        <v>64</v>
      </c>
      <c r="I5">
        <f t="shared" si="1"/>
        <v>64</v>
      </c>
      <c r="J5">
        <f t="shared" si="1"/>
        <v>64</v>
      </c>
      <c r="K5">
        <f t="shared" si="1"/>
        <v>529</v>
      </c>
      <c r="L5">
        <f t="shared" si="2"/>
        <v>33856</v>
      </c>
      <c r="M5">
        <v>5.0572999999999996E-7</v>
      </c>
      <c r="N5">
        <v>9.2980000000000003E-8</v>
      </c>
      <c r="O5">
        <v>5.6044000000000001E-7</v>
      </c>
      <c r="P5">
        <v>5.3982000000000003E-7</v>
      </c>
      <c r="Q5">
        <v>5.3564000000000005E-7</v>
      </c>
      <c r="R5">
        <v>2.8350999999999998E-7</v>
      </c>
      <c r="S5" t="s">
        <v>1362</v>
      </c>
      <c r="T5" t="s">
        <v>1345</v>
      </c>
      <c r="U5" t="s">
        <v>1363</v>
      </c>
      <c r="V5">
        <v>0</v>
      </c>
      <c r="W5">
        <v>0</v>
      </c>
      <c r="X5" t="s">
        <v>1364</v>
      </c>
      <c r="Y5">
        <v>0</v>
      </c>
      <c r="Z5" t="s">
        <v>670</v>
      </c>
      <c r="AA5">
        <v>0</v>
      </c>
      <c r="AB5">
        <v>0</v>
      </c>
      <c r="AC5" t="s">
        <v>1365</v>
      </c>
      <c r="AD5" t="s">
        <v>1345</v>
      </c>
      <c r="AE5" t="s">
        <v>1366</v>
      </c>
      <c r="AF5">
        <v>0</v>
      </c>
      <c r="AG5">
        <v>0</v>
      </c>
      <c r="AH5" t="s">
        <v>1364</v>
      </c>
      <c r="AI5">
        <v>0</v>
      </c>
      <c r="AJ5" t="s">
        <v>670</v>
      </c>
      <c r="AK5">
        <v>0</v>
      </c>
      <c r="AL5">
        <v>0</v>
      </c>
      <c r="AM5" t="s">
        <v>1434</v>
      </c>
      <c r="AN5">
        <v>0</v>
      </c>
      <c r="AO5" t="s">
        <v>1425</v>
      </c>
      <c r="AP5">
        <v>0</v>
      </c>
      <c r="AQ5">
        <v>0</v>
      </c>
      <c r="AR5" t="s">
        <v>1385</v>
      </c>
      <c r="AS5">
        <v>0</v>
      </c>
      <c r="AT5" t="s">
        <v>1430</v>
      </c>
      <c r="AU5" t="s">
        <v>1335</v>
      </c>
      <c r="AV5">
        <v>0</v>
      </c>
      <c r="AW5" t="s">
        <v>1370</v>
      </c>
      <c r="AX5" t="s">
        <v>1336</v>
      </c>
      <c r="AY5" t="s">
        <v>1406</v>
      </c>
      <c r="AZ5">
        <v>0</v>
      </c>
      <c r="BA5">
        <v>0</v>
      </c>
      <c r="BB5" t="s">
        <v>1407</v>
      </c>
      <c r="BC5">
        <v>0</v>
      </c>
      <c r="BD5" t="s">
        <v>1408</v>
      </c>
      <c r="BE5">
        <v>0</v>
      </c>
      <c r="BF5">
        <v>0</v>
      </c>
      <c r="BG5" t="s">
        <v>1445</v>
      </c>
      <c r="BH5">
        <v>0</v>
      </c>
      <c r="BI5" t="s">
        <v>1446</v>
      </c>
      <c r="BJ5">
        <v>0</v>
      </c>
      <c r="BK5">
        <v>0</v>
      </c>
      <c r="BL5" t="s">
        <v>1109</v>
      </c>
      <c r="BM5">
        <v>0</v>
      </c>
      <c r="BN5" t="s">
        <v>1425</v>
      </c>
      <c r="BO5">
        <v>0</v>
      </c>
      <c r="BP5">
        <v>0</v>
      </c>
      <c r="BQ5" t="s">
        <v>1340</v>
      </c>
      <c r="BR5">
        <v>0</v>
      </c>
      <c r="BS5" t="s">
        <v>1373</v>
      </c>
      <c r="BT5" t="s">
        <v>1335</v>
      </c>
      <c r="BU5">
        <v>0</v>
      </c>
      <c r="BV5" t="s">
        <v>1437</v>
      </c>
      <c r="BW5">
        <v>0</v>
      </c>
      <c r="BX5" t="s">
        <v>1438</v>
      </c>
      <c r="BY5" t="s">
        <v>1343</v>
      </c>
      <c r="BZ5">
        <v>0</v>
      </c>
    </row>
    <row r="6" spans="1:87">
      <c r="A6" t="s">
        <v>124</v>
      </c>
      <c r="B6">
        <v>1.601E-3</v>
      </c>
      <c r="C6">
        <v>2.1833700000000002E-6</v>
      </c>
      <c r="D6">
        <v>4.6270999999999999E-7</v>
      </c>
      <c r="E6">
        <v>7.2707999999999997E-7</v>
      </c>
      <c r="F6">
        <v>9.9357999999999998E-7</v>
      </c>
      <c r="G6">
        <f t="shared" si="0"/>
        <v>192</v>
      </c>
      <c r="H6">
        <f t="shared" si="1"/>
        <v>64</v>
      </c>
      <c r="I6">
        <f t="shared" si="1"/>
        <v>64</v>
      </c>
      <c r="J6">
        <f t="shared" si="1"/>
        <v>64</v>
      </c>
      <c r="K6">
        <f t="shared" si="1"/>
        <v>528</v>
      </c>
      <c r="L6">
        <f t="shared" si="2"/>
        <v>33792</v>
      </c>
      <c r="M6">
        <v>3.8594999999999999E-7</v>
      </c>
      <c r="N6">
        <v>7.6759999999999994E-8</v>
      </c>
      <c r="O6">
        <v>7.2707999999999997E-7</v>
      </c>
      <c r="P6">
        <v>6.4409000000000005E-7</v>
      </c>
      <c r="Q6">
        <v>6.3674999999999998E-7</v>
      </c>
      <c r="R6">
        <v>3.4948999999999999E-7</v>
      </c>
      <c r="S6">
        <v>0</v>
      </c>
      <c r="T6" t="s">
        <v>1345</v>
      </c>
      <c r="U6" t="s">
        <v>1329</v>
      </c>
      <c r="V6" t="s">
        <v>1346</v>
      </c>
      <c r="W6" t="s">
        <v>1347</v>
      </c>
      <c r="X6">
        <v>0</v>
      </c>
      <c r="Y6">
        <v>0</v>
      </c>
      <c r="Z6" t="s">
        <v>92</v>
      </c>
      <c r="AA6" t="s">
        <v>1348</v>
      </c>
      <c r="AB6" t="s">
        <v>1349</v>
      </c>
      <c r="AC6">
        <v>0</v>
      </c>
      <c r="AD6" t="s">
        <v>1345</v>
      </c>
      <c r="AE6" t="s">
        <v>1332</v>
      </c>
      <c r="AF6" t="s">
        <v>1035</v>
      </c>
      <c r="AG6" t="s">
        <v>1350</v>
      </c>
      <c r="AH6">
        <v>0</v>
      </c>
      <c r="AI6">
        <v>0</v>
      </c>
      <c r="AJ6" t="s">
        <v>92</v>
      </c>
      <c r="AK6" t="s">
        <v>1348</v>
      </c>
      <c r="AL6" t="s">
        <v>1349</v>
      </c>
      <c r="AM6" t="s">
        <v>1333</v>
      </c>
      <c r="AN6">
        <v>0</v>
      </c>
      <c r="AO6" t="s">
        <v>1335</v>
      </c>
      <c r="AP6" t="s">
        <v>1366</v>
      </c>
      <c r="AQ6" t="s">
        <v>1424</v>
      </c>
      <c r="AR6" t="s">
        <v>1336</v>
      </c>
      <c r="AS6">
        <v>0</v>
      </c>
      <c r="AT6" t="s">
        <v>92</v>
      </c>
      <c r="AU6" t="s">
        <v>1425</v>
      </c>
      <c r="AV6" t="s">
        <v>1426</v>
      </c>
      <c r="AW6">
        <v>0</v>
      </c>
      <c r="AX6" t="s">
        <v>1336</v>
      </c>
      <c r="AY6" t="s">
        <v>1339</v>
      </c>
      <c r="AZ6" t="s">
        <v>1393</v>
      </c>
      <c r="BA6" t="s">
        <v>1394</v>
      </c>
      <c r="BB6">
        <v>0</v>
      </c>
      <c r="BC6">
        <v>0</v>
      </c>
      <c r="BD6" t="s">
        <v>92</v>
      </c>
      <c r="BE6" t="s">
        <v>638</v>
      </c>
      <c r="BF6" t="s">
        <v>1287</v>
      </c>
      <c r="BG6">
        <v>0</v>
      </c>
      <c r="BH6">
        <v>0</v>
      </c>
      <c r="BI6" t="s">
        <v>92</v>
      </c>
      <c r="BJ6" t="s">
        <v>1447</v>
      </c>
      <c r="BK6" t="s">
        <v>1448</v>
      </c>
      <c r="BL6">
        <v>0</v>
      </c>
      <c r="BM6">
        <v>0</v>
      </c>
      <c r="BN6" t="s">
        <v>92</v>
      </c>
      <c r="BO6" t="s">
        <v>1430</v>
      </c>
      <c r="BP6" t="s">
        <v>1431</v>
      </c>
      <c r="BQ6">
        <v>0</v>
      </c>
      <c r="BR6">
        <v>0</v>
      </c>
      <c r="BS6" t="s">
        <v>92</v>
      </c>
      <c r="BT6" t="s">
        <v>131</v>
      </c>
      <c r="BU6" t="s">
        <v>1449</v>
      </c>
      <c r="BV6" t="s">
        <v>1342</v>
      </c>
      <c r="BW6">
        <v>0</v>
      </c>
      <c r="BX6" t="s">
        <v>92</v>
      </c>
      <c r="BY6" t="s">
        <v>1432</v>
      </c>
      <c r="BZ6" t="s">
        <v>1293</v>
      </c>
    </row>
    <row r="7" spans="1:87">
      <c r="A7" t="s">
        <v>944</v>
      </c>
      <c r="B7">
        <v>1.6429999999999999E-3</v>
      </c>
      <c r="C7">
        <v>2.8751600000000002E-6</v>
      </c>
      <c r="D7">
        <v>6.7047999999999995E-7</v>
      </c>
      <c r="E7">
        <v>9.1574999999999998E-7</v>
      </c>
      <c r="F7">
        <v>1.28893E-6</v>
      </c>
      <c r="G7">
        <f t="shared" si="0"/>
        <v>288</v>
      </c>
      <c r="H7">
        <f t="shared" si="1"/>
        <v>96</v>
      </c>
      <c r="I7">
        <f t="shared" si="1"/>
        <v>96</v>
      </c>
      <c r="J7">
        <f t="shared" si="1"/>
        <v>96</v>
      </c>
      <c r="K7">
        <f t="shared" si="1"/>
        <v>737</v>
      </c>
      <c r="L7">
        <f t="shared" si="2"/>
        <v>70752</v>
      </c>
      <c r="M7">
        <v>5.5209999999999997E-7</v>
      </c>
      <c r="N7">
        <v>1.1838000000000001E-7</v>
      </c>
      <c r="O7">
        <v>9.1574999999999998E-7</v>
      </c>
      <c r="P7">
        <v>8.5430999999999998E-7</v>
      </c>
      <c r="Q7">
        <v>8.2638999999999998E-7</v>
      </c>
      <c r="R7">
        <v>4.3462000000000001E-7</v>
      </c>
      <c r="S7" t="s">
        <v>1362</v>
      </c>
      <c r="T7" t="s">
        <v>1345</v>
      </c>
      <c r="U7" t="s">
        <v>1329</v>
      </c>
      <c r="V7" t="s">
        <v>1346</v>
      </c>
      <c r="W7" t="s">
        <v>1347</v>
      </c>
      <c r="X7" t="s">
        <v>1364</v>
      </c>
      <c r="Y7">
        <v>0</v>
      </c>
      <c r="Z7" t="s">
        <v>92</v>
      </c>
      <c r="AA7" t="s">
        <v>1348</v>
      </c>
      <c r="AB7" t="s">
        <v>1349</v>
      </c>
      <c r="AC7" t="s">
        <v>1365</v>
      </c>
      <c r="AD7" t="s">
        <v>1345</v>
      </c>
      <c r="AE7" t="s">
        <v>1332</v>
      </c>
      <c r="AF7" t="s">
        <v>1035</v>
      </c>
      <c r="AG7" t="s">
        <v>1350</v>
      </c>
      <c r="AH7" t="s">
        <v>1364</v>
      </c>
      <c r="AI7">
        <v>0</v>
      </c>
      <c r="AJ7" t="s">
        <v>92</v>
      </c>
      <c r="AK7" t="s">
        <v>1348</v>
      </c>
      <c r="AL7" t="s">
        <v>1349</v>
      </c>
      <c r="AM7" t="s">
        <v>1434</v>
      </c>
      <c r="AN7">
        <v>0</v>
      </c>
      <c r="AO7" t="s">
        <v>1335</v>
      </c>
      <c r="AP7" t="s">
        <v>1366</v>
      </c>
      <c r="AQ7" t="s">
        <v>1424</v>
      </c>
      <c r="AR7" t="s">
        <v>1338</v>
      </c>
      <c r="AS7">
        <v>0</v>
      </c>
      <c r="AT7" t="s">
        <v>92</v>
      </c>
      <c r="AU7" t="s">
        <v>1425</v>
      </c>
      <c r="AV7" t="s">
        <v>1426</v>
      </c>
      <c r="AW7" t="s">
        <v>1370</v>
      </c>
      <c r="AX7" t="s">
        <v>1336</v>
      </c>
      <c r="AY7" t="s">
        <v>1339</v>
      </c>
      <c r="AZ7" t="s">
        <v>1393</v>
      </c>
      <c r="BA7" t="s">
        <v>1394</v>
      </c>
      <c r="BB7" t="s">
        <v>1407</v>
      </c>
      <c r="BC7">
        <v>0</v>
      </c>
      <c r="BD7" t="s">
        <v>92</v>
      </c>
      <c r="BE7" t="s">
        <v>638</v>
      </c>
      <c r="BF7" t="s">
        <v>1287</v>
      </c>
      <c r="BG7" t="s">
        <v>1445</v>
      </c>
      <c r="BH7">
        <v>0</v>
      </c>
      <c r="BI7" t="s">
        <v>92</v>
      </c>
      <c r="BJ7" t="s">
        <v>1447</v>
      </c>
      <c r="BK7" t="s">
        <v>1448</v>
      </c>
      <c r="BL7" t="s">
        <v>1109</v>
      </c>
      <c r="BM7">
        <v>0</v>
      </c>
      <c r="BN7" t="s">
        <v>92</v>
      </c>
      <c r="BO7" t="s">
        <v>1430</v>
      </c>
      <c r="BP7" t="s">
        <v>1431</v>
      </c>
      <c r="BQ7" t="s">
        <v>1340</v>
      </c>
      <c r="BR7">
        <v>0</v>
      </c>
      <c r="BS7" t="s">
        <v>92</v>
      </c>
      <c r="BT7" t="s">
        <v>131</v>
      </c>
      <c r="BU7" t="s">
        <v>1449</v>
      </c>
      <c r="BV7" t="s">
        <v>1437</v>
      </c>
      <c r="BW7">
        <v>0</v>
      </c>
      <c r="BX7" t="s">
        <v>92</v>
      </c>
      <c r="BY7" t="s">
        <v>1432</v>
      </c>
      <c r="BZ7" t="s">
        <v>1293</v>
      </c>
    </row>
    <row r="8" spans="1:87">
      <c r="A8" t="s">
        <v>142</v>
      </c>
      <c r="B8">
        <v>1.6789999999999999E-3</v>
      </c>
      <c r="C8">
        <v>3.6822099999999999E-6</v>
      </c>
      <c r="D8">
        <v>9.7106000000000007E-7</v>
      </c>
      <c r="E8">
        <v>1.1151299999999999E-6</v>
      </c>
      <c r="F8">
        <v>1.59602E-6</v>
      </c>
      <c r="G8">
        <f t="shared" si="0"/>
        <v>384</v>
      </c>
      <c r="H8">
        <f t="shared" si="1"/>
        <v>128</v>
      </c>
      <c r="I8">
        <f t="shared" si="1"/>
        <v>128</v>
      </c>
      <c r="J8">
        <f t="shared" si="1"/>
        <v>128</v>
      </c>
      <c r="K8">
        <f t="shared" si="1"/>
        <v>965</v>
      </c>
      <c r="L8">
        <f t="shared" si="2"/>
        <v>123520</v>
      </c>
      <c r="M8">
        <v>7.8311999999999999E-7</v>
      </c>
      <c r="N8">
        <v>1.8794E-7</v>
      </c>
      <c r="O8">
        <v>1.1151299999999999E-6</v>
      </c>
      <c r="P8">
        <v>1.06461E-6</v>
      </c>
      <c r="Q8">
        <v>1.01522E-6</v>
      </c>
      <c r="R8">
        <v>5.3140999999999997E-7</v>
      </c>
      <c r="S8" t="s">
        <v>1362</v>
      </c>
      <c r="T8" t="s">
        <v>1328</v>
      </c>
      <c r="U8" t="s">
        <v>1329</v>
      </c>
      <c r="V8" t="s">
        <v>1346</v>
      </c>
      <c r="W8" t="s">
        <v>1347</v>
      </c>
      <c r="X8" t="s">
        <v>1364</v>
      </c>
      <c r="Y8" t="s">
        <v>1330</v>
      </c>
      <c r="Z8" t="s">
        <v>92</v>
      </c>
      <c r="AA8" t="s">
        <v>1348</v>
      </c>
      <c r="AB8" t="s">
        <v>1349</v>
      </c>
      <c r="AC8" t="s">
        <v>1365</v>
      </c>
      <c r="AD8" t="s">
        <v>1331</v>
      </c>
      <c r="AE8" t="s">
        <v>1332</v>
      </c>
      <c r="AF8" t="s">
        <v>1035</v>
      </c>
      <c r="AG8" t="s">
        <v>1350</v>
      </c>
      <c r="AH8" t="s">
        <v>1364</v>
      </c>
      <c r="AI8" t="s">
        <v>1330</v>
      </c>
      <c r="AJ8" t="s">
        <v>92</v>
      </c>
      <c r="AK8" t="s">
        <v>1348</v>
      </c>
      <c r="AL8" t="s">
        <v>1349</v>
      </c>
      <c r="AM8" t="s">
        <v>1434</v>
      </c>
      <c r="AN8" t="s">
        <v>1420</v>
      </c>
      <c r="AO8" t="s">
        <v>1335</v>
      </c>
      <c r="AP8" t="s">
        <v>1366</v>
      </c>
      <c r="AQ8" t="s">
        <v>1424</v>
      </c>
      <c r="AR8" t="s">
        <v>1338</v>
      </c>
      <c r="AS8" t="s">
        <v>1370</v>
      </c>
      <c r="AT8" t="s">
        <v>92</v>
      </c>
      <c r="AU8" t="s">
        <v>1425</v>
      </c>
      <c r="AV8" t="s">
        <v>1426</v>
      </c>
      <c r="AW8" t="s">
        <v>1370</v>
      </c>
      <c r="AX8" t="s">
        <v>1338</v>
      </c>
      <c r="AY8" t="s">
        <v>1339</v>
      </c>
      <c r="AZ8" t="s">
        <v>1393</v>
      </c>
      <c r="BA8" t="s">
        <v>1394</v>
      </c>
      <c r="BB8" t="s">
        <v>1407</v>
      </c>
      <c r="BC8" t="s">
        <v>1342</v>
      </c>
      <c r="BD8" t="s">
        <v>92</v>
      </c>
      <c r="BE8" t="s">
        <v>638</v>
      </c>
      <c r="BF8" t="s">
        <v>1287</v>
      </c>
      <c r="BG8" t="s">
        <v>1445</v>
      </c>
      <c r="BH8" t="s">
        <v>1443</v>
      </c>
      <c r="BI8" t="s">
        <v>92</v>
      </c>
      <c r="BJ8" t="s">
        <v>1447</v>
      </c>
      <c r="BK8" t="s">
        <v>1448</v>
      </c>
      <c r="BL8" t="s">
        <v>1109</v>
      </c>
      <c r="BM8" t="s">
        <v>1403</v>
      </c>
      <c r="BN8" t="s">
        <v>92</v>
      </c>
      <c r="BO8" t="s">
        <v>1430</v>
      </c>
      <c r="BP8" t="s">
        <v>1431</v>
      </c>
      <c r="BQ8" t="s">
        <v>1340</v>
      </c>
      <c r="BR8" t="s">
        <v>1372</v>
      </c>
      <c r="BS8" t="s">
        <v>92</v>
      </c>
      <c r="BT8" t="s">
        <v>131</v>
      </c>
      <c r="BU8" t="s">
        <v>1449</v>
      </c>
      <c r="BV8" t="s">
        <v>1437</v>
      </c>
      <c r="BW8" t="s">
        <v>1422</v>
      </c>
      <c r="BX8" t="s">
        <v>92</v>
      </c>
      <c r="BY8" t="s">
        <v>1432</v>
      </c>
      <c r="BZ8" t="s">
        <v>1293</v>
      </c>
    </row>
    <row r="9" spans="1:87">
      <c r="A9" t="s">
        <v>146</v>
      </c>
      <c r="B9">
        <v>1.719E-3</v>
      </c>
      <c r="C9">
        <v>4.7921399999999997E-6</v>
      </c>
      <c r="D9">
        <v>1.2970799999999999E-6</v>
      </c>
      <c r="E9">
        <v>1.4485199999999999E-6</v>
      </c>
      <c r="F9">
        <v>2.0465400000000001E-6</v>
      </c>
      <c r="G9">
        <f t="shared" si="0"/>
        <v>480</v>
      </c>
      <c r="H9">
        <f t="shared" si="1"/>
        <v>160</v>
      </c>
      <c r="I9">
        <f t="shared" si="1"/>
        <v>160</v>
      </c>
      <c r="J9">
        <f t="shared" si="1"/>
        <v>160</v>
      </c>
      <c r="K9">
        <f t="shared" si="1"/>
        <v>1285</v>
      </c>
      <c r="L9">
        <f t="shared" si="2"/>
        <v>205600</v>
      </c>
      <c r="M9">
        <v>1.0577799999999999E-6</v>
      </c>
      <c r="N9">
        <v>2.3929999999999998E-7</v>
      </c>
      <c r="O9">
        <v>1.4485199999999999E-6</v>
      </c>
      <c r="P9">
        <v>1.3558100000000001E-6</v>
      </c>
      <c r="Q9">
        <v>1.3155599999999999E-6</v>
      </c>
      <c r="R9">
        <v>6.9072999999999999E-7</v>
      </c>
      <c r="S9" t="s">
        <v>1362</v>
      </c>
      <c r="T9" t="s">
        <v>1328</v>
      </c>
      <c r="U9" t="s">
        <v>1363</v>
      </c>
      <c r="V9" t="s">
        <v>1346</v>
      </c>
      <c r="W9" t="s">
        <v>1347</v>
      </c>
      <c r="X9" t="s">
        <v>1364</v>
      </c>
      <c r="Y9" t="s">
        <v>1330</v>
      </c>
      <c r="Z9" t="s">
        <v>670</v>
      </c>
      <c r="AA9" t="s">
        <v>1348</v>
      </c>
      <c r="AB9" t="s">
        <v>1349</v>
      </c>
      <c r="AC9" t="s">
        <v>1365</v>
      </c>
      <c r="AD9" t="s">
        <v>1331</v>
      </c>
      <c r="AE9" t="s">
        <v>1366</v>
      </c>
      <c r="AF9" t="s">
        <v>1035</v>
      </c>
      <c r="AG9" t="s">
        <v>1350</v>
      </c>
      <c r="AH9" t="s">
        <v>1364</v>
      </c>
      <c r="AI9" t="s">
        <v>1330</v>
      </c>
      <c r="AJ9" t="s">
        <v>670</v>
      </c>
      <c r="AK9" t="s">
        <v>1348</v>
      </c>
      <c r="AL9" t="s">
        <v>1349</v>
      </c>
      <c r="AM9" t="s">
        <v>1434</v>
      </c>
      <c r="AN9" t="s">
        <v>1420</v>
      </c>
      <c r="AO9" t="s">
        <v>1425</v>
      </c>
      <c r="AP9" t="s">
        <v>1366</v>
      </c>
      <c r="AQ9" t="s">
        <v>1424</v>
      </c>
      <c r="AR9" t="s">
        <v>1385</v>
      </c>
      <c r="AS9" t="s">
        <v>1405</v>
      </c>
      <c r="AT9" t="s">
        <v>1430</v>
      </c>
      <c r="AU9" t="s">
        <v>1425</v>
      </c>
      <c r="AV9" t="s">
        <v>1426</v>
      </c>
      <c r="AW9" t="s">
        <v>1370</v>
      </c>
      <c r="AX9" t="s">
        <v>1338</v>
      </c>
      <c r="AY9" t="s">
        <v>1406</v>
      </c>
      <c r="AZ9" t="s">
        <v>1393</v>
      </c>
      <c r="BA9" t="s">
        <v>1394</v>
      </c>
      <c r="BB9" t="s">
        <v>1407</v>
      </c>
      <c r="BC9" t="s">
        <v>1342</v>
      </c>
      <c r="BD9" t="s">
        <v>1408</v>
      </c>
      <c r="BE9" t="s">
        <v>638</v>
      </c>
      <c r="BF9" t="s">
        <v>1287</v>
      </c>
      <c r="BG9" t="s">
        <v>1445</v>
      </c>
      <c r="BH9" t="s">
        <v>1443</v>
      </c>
      <c r="BI9" t="s">
        <v>1446</v>
      </c>
      <c r="BJ9" t="s">
        <v>1447</v>
      </c>
      <c r="BK9" t="s">
        <v>1448</v>
      </c>
      <c r="BL9" t="s">
        <v>1109</v>
      </c>
      <c r="BM9" t="s">
        <v>1403</v>
      </c>
      <c r="BN9" t="s">
        <v>1425</v>
      </c>
      <c r="BO9" t="s">
        <v>1430</v>
      </c>
      <c r="BP9" t="s">
        <v>1431</v>
      </c>
      <c r="BQ9" t="s">
        <v>1340</v>
      </c>
      <c r="BR9" t="s">
        <v>1372</v>
      </c>
      <c r="BS9" t="s">
        <v>1373</v>
      </c>
      <c r="BT9" t="s">
        <v>131</v>
      </c>
      <c r="BU9" t="s">
        <v>1449</v>
      </c>
      <c r="BV9" t="s">
        <v>1437</v>
      </c>
      <c r="BW9" t="s">
        <v>1422</v>
      </c>
      <c r="BX9" t="s">
        <v>1438</v>
      </c>
      <c r="BY9" t="s">
        <v>1432</v>
      </c>
      <c r="BZ9" t="s">
        <v>1293</v>
      </c>
    </row>
    <row r="13" spans="1:87">
      <c r="L13">
        <v>2.3108</v>
      </c>
      <c r="M13">
        <v>-2.371</v>
      </c>
      <c r="N13">
        <v>0.1421</v>
      </c>
      <c r="O13">
        <v>2.9999999999999997E-4</v>
      </c>
    </row>
    <row r="14" spans="1:87">
      <c r="L14">
        <v>1</v>
      </c>
      <c r="M14">
        <v>1</v>
      </c>
      <c r="N14">
        <v>1</v>
      </c>
      <c r="O14">
        <v>1</v>
      </c>
    </row>
    <row r="17" spans="12:15">
      <c r="L17">
        <v>32</v>
      </c>
      <c r="M17">
        <v>32</v>
      </c>
      <c r="N17">
        <v>32</v>
      </c>
      <c r="O17">
        <v>228</v>
      </c>
    </row>
    <row r="18" spans="12:15">
      <c r="L18">
        <v>64</v>
      </c>
      <c r="M18">
        <v>64</v>
      </c>
      <c r="N18">
        <v>64</v>
      </c>
      <c r="O18">
        <v>529</v>
      </c>
    </row>
    <row r="19" spans="12:15">
      <c r="L19">
        <v>64</v>
      </c>
      <c r="M19">
        <v>64</v>
      </c>
      <c r="N19">
        <v>64</v>
      </c>
      <c r="O19">
        <v>528</v>
      </c>
    </row>
    <row r="20" spans="12:15">
      <c r="L20">
        <v>96</v>
      </c>
      <c r="M20">
        <v>96</v>
      </c>
      <c r="N20">
        <v>96</v>
      </c>
      <c r="O20">
        <v>737</v>
      </c>
    </row>
    <row r="21" spans="12:15">
      <c r="L21">
        <v>128</v>
      </c>
      <c r="M21">
        <v>128</v>
      </c>
      <c r="N21">
        <v>128</v>
      </c>
      <c r="O21">
        <v>965</v>
      </c>
    </row>
    <row r="22" spans="12:15">
      <c r="L22">
        <v>160</v>
      </c>
      <c r="M22">
        <v>160</v>
      </c>
      <c r="N22">
        <v>160</v>
      </c>
      <c r="O22">
        <v>1285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RowHeight="14.25"/>
  <cols>
    <col min="1" max="1" width="10.625" customWidth="1"/>
    <col min="2" max="2" width="25.375" customWidth="1"/>
    <col min="3" max="3" width="18.25" customWidth="1"/>
    <col min="4" max="4" width="17.625" customWidth="1"/>
    <col min="5" max="5" width="16.5" customWidth="1"/>
    <col min="6" max="6" width="13.625" customWidth="1"/>
    <col min="7" max="7" width="11.5" customWidth="1"/>
  </cols>
  <sheetData>
    <row r="1" spans="1:6" ht="24.6" customHeight="1">
      <c r="A1" s="47" t="s">
        <v>915</v>
      </c>
      <c r="B1" s="47"/>
      <c r="C1" s="22" t="s">
        <v>1450</v>
      </c>
      <c r="D1" s="22" t="s">
        <v>1451</v>
      </c>
      <c r="E1" s="22" t="s">
        <v>1452</v>
      </c>
      <c r="F1" s="22" t="s">
        <v>1453</v>
      </c>
    </row>
    <row r="2" spans="1:6" ht="15">
      <c r="A2" s="48" t="s">
        <v>244</v>
      </c>
      <c r="B2" s="48"/>
      <c r="C2" s="23">
        <v>-2.4844720496894301</v>
      </c>
      <c r="D2" s="24">
        <v>-38.652482269503601</v>
      </c>
      <c r="E2" s="23">
        <v>-4.2207792207792103</v>
      </c>
      <c r="F2" s="25">
        <v>-7.8693247778457902</v>
      </c>
    </row>
    <row r="3" spans="1:6" ht="15">
      <c r="A3" s="46" t="s">
        <v>920</v>
      </c>
      <c r="B3" s="46"/>
      <c r="C3" s="26">
        <v>-1.24223602484471</v>
      </c>
      <c r="D3" s="27">
        <v>-18.3333333333333</v>
      </c>
      <c r="E3" s="26">
        <v>-2.2727272727272601</v>
      </c>
      <c r="F3" s="28">
        <v>-3.7871752116005601</v>
      </c>
    </row>
    <row r="4" spans="1:6" ht="15">
      <c r="A4" s="49" t="s">
        <v>921</v>
      </c>
      <c r="B4" s="49"/>
      <c r="C4" s="26">
        <v>-0.24844720496893699</v>
      </c>
      <c r="D4" s="27">
        <v>-15.7446808510638</v>
      </c>
      <c r="E4" s="26">
        <v>-1.94805194805194</v>
      </c>
      <c r="F4" s="28">
        <v>-2.5571479831985902</v>
      </c>
    </row>
    <row r="5" spans="1:6" ht="15">
      <c r="A5" s="46" t="s">
        <v>922</v>
      </c>
      <c r="B5" s="46"/>
      <c r="C5" s="26">
        <v>-0.161490683229813</v>
      </c>
      <c r="D5" s="27">
        <v>-2.69858156028369</v>
      </c>
      <c r="E5" s="26">
        <v>-0.103896103896104</v>
      </c>
      <c r="F5" s="28">
        <v>-0.53893239335542598</v>
      </c>
    </row>
    <row r="6" spans="1:6" ht="15">
      <c r="A6" s="46" t="s">
        <v>923</v>
      </c>
      <c r="B6" s="46"/>
      <c r="C6" s="26">
        <v>-1.8633540372670801E-2</v>
      </c>
      <c r="D6" s="27">
        <v>-0.20230496453900701</v>
      </c>
      <c r="E6" s="26">
        <v>-3.8961038961038898E-2</v>
      </c>
      <c r="F6" s="28">
        <v>-4.5998058129472101E-2</v>
      </c>
    </row>
    <row r="7" spans="1:6" ht="15">
      <c r="A7" s="46" t="s">
        <v>924</v>
      </c>
      <c r="B7" s="46"/>
      <c r="C7" s="26">
        <v>-3.7267080745341699E-2</v>
      </c>
      <c r="D7" s="27">
        <v>-0.47553191489361701</v>
      </c>
      <c r="E7" s="26">
        <v>-8.4415584415584305E-2</v>
      </c>
      <c r="F7" s="28">
        <v>-0.10256031407645</v>
      </c>
    </row>
    <row r="8" spans="1:6" ht="15">
      <c r="A8" s="46" t="s">
        <v>925</v>
      </c>
      <c r="B8" s="46"/>
      <c r="C8" s="26">
        <v>-0.12422360248447201</v>
      </c>
      <c r="D8" s="27">
        <v>-0.69858156028368801</v>
      </c>
      <c r="E8" s="26">
        <v>-0.14935064935064901</v>
      </c>
      <c r="F8" s="28">
        <v>-0.20973257065664799</v>
      </c>
    </row>
    <row r="9" spans="1:6" ht="15">
      <c r="A9" s="46" t="s">
        <v>926</v>
      </c>
      <c r="B9" s="46"/>
      <c r="C9" s="26">
        <v>-0.18633540372670901</v>
      </c>
      <c r="D9" s="27">
        <v>-4.2198581560283701</v>
      </c>
      <c r="E9" s="26">
        <v>-0.55194805194805197</v>
      </c>
      <c r="F9" s="28">
        <v>-0.78714355066804798</v>
      </c>
    </row>
    <row r="10" spans="1:6" ht="15">
      <c r="A10" s="49" t="s">
        <v>927</v>
      </c>
      <c r="B10" s="49"/>
      <c r="C10" s="26">
        <v>0</v>
      </c>
      <c r="D10" s="27">
        <v>0</v>
      </c>
      <c r="E10" s="26">
        <v>0</v>
      </c>
      <c r="F10" s="28">
        <v>0</v>
      </c>
    </row>
    <row r="11" spans="1:6" ht="15">
      <c r="A11" s="49" t="s">
        <v>928</v>
      </c>
      <c r="B11" s="49"/>
      <c r="C11" s="26">
        <v>0</v>
      </c>
      <c r="D11" s="27">
        <v>0</v>
      </c>
      <c r="E11" s="26">
        <v>0</v>
      </c>
      <c r="F11" s="28">
        <v>0</v>
      </c>
    </row>
    <row r="12" spans="1:6" ht="15">
      <c r="A12" s="49" t="s">
        <v>929</v>
      </c>
      <c r="B12" s="49"/>
      <c r="C12" s="26">
        <v>0</v>
      </c>
      <c r="D12" s="27">
        <v>0</v>
      </c>
      <c r="E12" s="26">
        <v>0</v>
      </c>
      <c r="F12" s="28">
        <v>0</v>
      </c>
    </row>
    <row r="13" spans="1:6" ht="15">
      <c r="A13" s="49" t="s">
        <v>930</v>
      </c>
      <c r="B13" s="49"/>
      <c r="C13" s="26">
        <v>0</v>
      </c>
      <c r="D13" s="27">
        <v>0</v>
      </c>
      <c r="E13" s="26">
        <v>0</v>
      </c>
      <c r="F13" s="28">
        <v>0</v>
      </c>
    </row>
    <row r="14" spans="1:6" ht="15">
      <c r="A14" s="49" t="s">
        <v>931</v>
      </c>
      <c r="B14" s="49"/>
      <c r="C14" s="26">
        <v>0</v>
      </c>
      <c r="D14" s="27">
        <v>0</v>
      </c>
      <c r="E14" s="26">
        <v>0</v>
      </c>
      <c r="F14" s="28">
        <v>0</v>
      </c>
    </row>
    <row r="15" spans="1:6" ht="15">
      <c r="A15" s="49" t="s">
        <v>932</v>
      </c>
      <c r="B15" s="49"/>
      <c r="C15" s="26">
        <v>0</v>
      </c>
      <c r="D15" s="27">
        <v>0</v>
      </c>
      <c r="E15" s="26">
        <v>0</v>
      </c>
      <c r="F15" s="28">
        <v>0</v>
      </c>
    </row>
    <row r="16" spans="1:6" ht="15">
      <c r="A16" s="51" t="s">
        <v>933</v>
      </c>
      <c r="B16" s="51"/>
      <c r="C16" s="26">
        <v>0</v>
      </c>
      <c r="D16" s="27">
        <v>0</v>
      </c>
      <c r="E16" s="26">
        <v>0</v>
      </c>
      <c r="F16" s="28">
        <v>0</v>
      </c>
    </row>
    <row r="17" spans="1:7" ht="15">
      <c r="A17" s="51" t="s">
        <v>934</v>
      </c>
      <c r="B17" s="51"/>
      <c r="C17" s="26">
        <v>0</v>
      </c>
      <c r="D17" s="27">
        <v>0</v>
      </c>
      <c r="E17" s="26">
        <v>0</v>
      </c>
      <c r="F17" s="28">
        <v>0</v>
      </c>
    </row>
    <row r="18" spans="1:7" ht="15">
      <c r="A18" s="50" t="s">
        <v>935</v>
      </c>
      <c r="B18" s="50"/>
      <c r="C18" s="26">
        <v>-0.31055900621117899</v>
      </c>
      <c r="D18" s="27">
        <v>-4.5567375886524797</v>
      </c>
      <c r="E18" s="26">
        <v>-0.64935064935065001</v>
      </c>
      <c r="F18" s="28">
        <v>-0.94296810688730803</v>
      </c>
    </row>
    <row r="19" spans="1:7" ht="15">
      <c r="A19" s="53" t="s">
        <v>936</v>
      </c>
      <c r="B19" s="53"/>
      <c r="C19" s="29">
        <v>-6.2111801242237504E-3</v>
      </c>
      <c r="D19" s="30">
        <v>-0.17556737588652499</v>
      </c>
      <c r="E19" s="29">
        <v>-2.92207792207793E-2</v>
      </c>
      <c r="F19" s="31">
        <v>-3.14498596365324E-2</v>
      </c>
    </row>
    <row r="23" spans="1:7" ht="45">
      <c r="A23" s="54" t="s">
        <v>915</v>
      </c>
      <c r="B23" s="54"/>
      <c r="C23" s="32" t="s">
        <v>916</v>
      </c>
      <c r="D23" s="32" t="s">
        <v>917</v>
      </c>
      <c r="E23" s="32" t="s">
        <v>918</v>
      </c>
      <c r="F23" s="32" t="s">
        <v>919</v>
      </c>
      <c r="G23" s="32" t="s">
        <v>1454</v>
      </c>
    </row>
    <row r="24" spans="1:7" ht="15">
      <c r="A24" s="55" t="s">
        <v>244</v>
      </c>
      <c r="B24" s="55"/>
      <c r="C24" s="33">
        <v>1.57E-3</v>
      </c>
      <c r="D24" s="33">
        <v>1.73E-4</v>
      </c>
      <c r="E24" s="33">
        <v>2.9500000000000001E-6</v>
      </c>
      <c r="F24" s="33">
        <f t="shared" ref="F24:F41" si="0">SUM(C24:E24)</f>
        <v>1.74595E-3</v>
      </c>
      <c r="G24" s="34">
        <v>100</v>
      </c>
    </row>
    <row r="25" spans="1:7" ht="15">
      <c r="A25" s="56" t="s">
        <v>920</v>
      </c>
      <c r="B25" s="56"/>
      <c r="C25" s="35">
        <v>1.06E-3</v>
      </c>
      <c r="D25" s="35">
        <v>8.03E-5</v>
      </c>
      <c r="E25" s="35">
        <v>1.9400000000000001E-6</v>
      </c>
      <c r="F25" s="35">
        <f t="shared" si="0"/>
        <v>1.1422399999999999E-3</v>
      </c>
      <c r="G25" s="34">
        <v>65.400000000000006</v>
      </c>
    </row>
    <row r="26" spans="1:7" ht="15">
      <c r="A26" s="52" t="s">
        <v>921</v>
      </c>
      <c r="B26" s="52"/>
      <c r="C26" s="35">
        <v>8.5599999999999999E-4</v>
      </c>
      <c r="D26" s="35">
        <v>1.63E-5</v>
      </c>
      <c r="E26" s="35">
        <v>1.46E-6</v>
      </c>
      <c r="F26" s="35">
        <f t="shared" si="0"/>
        <v>8.7376000000000001E-4</v>
      </c>
      <c r="G26" s="34">
        <v>49.9</v>
      </c>
    </row>
    <row r="27" spans="1:7" ht="15">
      <c r="A27" s="56" t="s">
        <v>922</v>
      </c>
      <c r="B27" s="56"/>
      <c r="C27" s="35">
        <v>5.9899999999999999E-5</v>
      </c>
      <c r="D27" s="35">
        <v>2.4899999999999999E-6</v>
      </c>
      <c r="E27" s="35">
        <v>9.6800000000000007E-8</v>
      </c>
      <c r="F27" s="35">
        <f t="shared" si="0"/>
        <v>6.2486799999999999E-5</v>
      </c>
      <c r="G27" s="34">
        <v>3.6</v>
      </c>
    </row>
    <row r="28" spans="1:7" ht="15">
      <c r="A28" s="56" t="s">
        <v>923</v>
      </c>
      <c r="B28" s="56"/>
      <c r="C28" s="35">
        <v>3.6399999999999997E-5</v>
      </c>
      <c r="D28" s="35">
        <v>5.9499999999999997E-8</v>
      </c>
      <c r="E28" s="35">
        <v>5.2899999999999997E-8</v>
      </c>
      <c r="F28" s="35">
        <f t="shared" si="0"/>
        <v>3.65124E-5</v>
      </c>
      <c r="G28" s="34">
        <v>2.1</v>
      </c>
    </row>
    <row r="29" spans="1:7" ht="15">
      <c r="A29" s="56" t="s">
        <v>924</v>
      </c>
      <c r="B29" s="56"/>
      <c r="C29" s="35">
        <v>6.2000000000000003E-5</v>
      </c>
      <c r="D29" s="35">
        <v>1.1899999999999999E-7</v>
      </c>
      <c r="E29" s="35">
        <v>9.1100000000000002E-8</v>
      </c>
      <c r="F29" s="35">
        <f t="shared" si="0"/>
        <v>6.2210100000000009E-5</v>
      </c>
      <c r="G29" s="34">
        <v>3.6</v>
      </c>
    </row>
    <row r="30" spans="1:7" ht="15">
      <c r="A30" s="56" t="s">
        <v>925</v>
      </c>
      <c r="B30" s="56"/>
      <c r="C30" s="35">
        <v>3.9400000000000002E-5</v>
      </c>
      <c r="D30" s="35">
        <v>2.9699999999999999E-6</v>
      </c>
      <c r="E30" s="35">
        <v>6.5200000000000001E-8</v>
      </c>
      <c r="F30" s="35">
        <f t="shared" si="0"/>
        <v>4.2435200000000003E-5</v>
      </c>
      <c r="G30" s="34">
        <v>2.4</v>
      </c>
    </row>
    <row r="31" spans="1:7" ht="15">
      <c r="A31" s="56" t="s">
        <v>926</v>
      </c>
      <c r="B31" s="56"/>
      <c r="C31" s="35">
        <v>1.73E-4</v>
      </c>
      <c r="D31" s="35">
        <v>1.77E-5</v>
      </c>
      <c r="E31" s="35">
        <v>3.9099999999999999E-7</v>
      </c>
      <c r="F31" s="35">
        <f t="shared" si="0"/>
        <v>1.91091E-4</v>
      </c>
      <c r="G31" s="34">
        <v>10.9</v>
      </c>
    </row>
    <row r="32" spans="1:7" ht="15">
      <c r="A32" s="52" t="s">
        <v>927</v>
      </c>
      <c r="B32" s="52"/>
      <c r="C32" s="35">
        <v>4.7400000000000001E-8</v>
      </c>
      <c r="D32" s="35">
        <v>1.04E-7</v>
      </c>
      <c r="E32" s="35">
        <v>4.1499999999999999E-9</v>
      </c>
      <c r="F32" s="35">
        <f t="shared" si="0"/>
        <v>1.5554999999999999E-7</v>
      </c>
      <c r="G32" s="34">
        <v>0</v>
      </c>
    </row>
    <row r="33" spans="1:7" ht="15">
      <c r="A33" s="52" t="s">
        <v>928</v>
      </c>
      <c r="B33" s="52"/>
      <c r="C33" s="35">
        <v>1.3500000000000001E-9</v>
      </c>
      <c r="D33" s="35">
        <v>0</v>
      </c>
      <c r="E33" s="35">
        <v>1.8299999999999999E-10</v>
      </c>
      <c r="F33" s="35">
        <f t="shared" si="0"/>
        <v>1.533E-9</v>
      </c>
      <c r="G33" s="34">
        <v>0</v>
      </c>
    </row>
    <row r="34" spans="1:7" ht="15">
      <c r="A34" s="52" t="s">
        <v>929</v>
      </c>
      <c r="B34" s="52"/>
      <c r="C34" s="35">
        <v>2.1199999999999999E-7</v>
      </c>
      <c r="D34" s="35">
        <v>1.1200000000000001E-6</v>
      </c>
      <c r="E34" s="35">
        <v>1.0800000000000001E-8</v>
      </c>
      <c r="F34" s="35">
        <f t="shared" si="0"/>
        <v>1.3428000000000001E-6</v>
      </c>
      <c r="G34" s="34">
        <v>0.1</v>
      </c>
    </row>
    <row r="35" spans="1:7" ht="15">
      <c r="A35" s="52" t="s">
        <v>930</v>
      </c>
      <c r="B35" s="52"/>
      <c r="C35" s="35">
        <v>2.23E-7</v>
      </c>
      <c r="D35" s="35">
        <v>8.6400000000000001E-7</v>
      </c>
      <c r="E35" s="35">
        <v>1.35E-8</v>
      </c>
      <c r="F35" s="35">
        <f t="shared" si="0"/>
        <v>1.1004999999999999E-6</v>
      </c>
      <c r="G35" s="34">
        <v>0.1</v>
      </c>
    </row>
    <row r="36" spans="1:7" ht="15">
      <c r="A36" s="52" t="s">
        <v>931</v>
      </c>
      <c r="B36" s="52"/>
      <c r="C36" s="35">
        <v>2.8699999999999998E-9</v>
      </c>
      <c r="D36" s="35">
        <v>0</v>
      </c>
      <c r="E36" s="35">
        <v>5.1099999999999999E-10</v>
      </c>
      <c r="F36" s="35">
        <f t="shared" si="0"/>
        <v>3.3809999999999998E-9</v>
      </c>
      <c r="G36" s="34">
        <v>0</v>
      </c>
    </row>
    <row r="37" spans="1:7" ht="15">
      <c r="A37" s="52" t="s">
        <v>932</v>
      </c>
      <c r="B37" s="52"/>
      <c r="C37" s="35">
        <v>3.8399999999999998E-12</v>
      </c>
      <c r="D37" s="35">
        <v>0</v>
      </c>
      <c r="E37" s="35">
        <v>3E-11</v>
      </c>
      <c r="F37" s="35">
        <f t="shared" si="0"/>
        <v>3.3839999999999996E-11</v>
      </c>
      <c r="G37" s="34">
        <v>0</v>
      </c>
    </row>
    <row r="38" spans="1:7" ht="15">
      <c r="A38" s="52" t="s">
        <v>933</v>
      </c>
      <c r="B38" s="52"/>
      <c r="C38" s="35">
        <v>1.37E-8</v>
      </c>
      <c r="D38" s="35">
        <v>6.6300000000000005E-8</v>
      </c>
      <c r="E38" s="35">
        <v>1.0500000000000001E-9</v>
      </c>
      <c r="F38" s="35">
        <f t="shared" si="0"/>
        <v>8.1050000000000001E-8</v>
      </c>
      <c r="G38" s="34">
        <v>0</v>
      </c>
    </row>
    <row r="39" spans="1:7" ht="15">
      <c r="A39" s="52" t="s">
        <v>934</v>
      </c>
      <c r="B39" s="52"/>
      <c r="C39" s="35">
        <v>3.3500000000000001E-6</v>
      </c>
      <c r="D39" s="35">
        <v>5.4E-6</v>
      </c>
      <c r="E39" s="35">
        <v>2.66E-8</v>
      </c>
      <c r="F39" s="35">
        <f t="shared" si="0"/>
        <v>8.7766E-6</v>
      </c>
      <c r="G39" s="34">
        <v>0.5</v>
      </c>
    </row>
    <row r="40" spans="1:7" ht="15">
      <c r="A40" s="56" t="s">
        <v>935</v>
      </c>
      <c r="B40" s="56"/>
      <c r="C40" s="35">
        <v>1.12E-4</v>
      </c>
      <c r="D40" s="35">
        <v>3.8500000000000004E-6</v>
      </c>
      <c r="E40" s="35">
        <v>1.6299999999999999E-7</v>
      </c>
      <c r="F40" s="35">
        <f t="shared" si="0"/>
        <v>1.16013E-4</v>
      </c>
      <c r="G40" s="34">
        <v>6.6</v>
      </c>
    </row>
    <row r="41" spans="1:7" ht="15">
      <c r="A41" s="57" t="s">
        <v>936</v>
      </c>
      <c r="B41" s="57"/>
      <c r="C41" s="36">
        <v>5.9299999999999998E-5</v>
      </c>
      <c r="D41" s="36">
        <v>3.69E-8</v>
      </c>
      <c r="E41" s="36">
        <v>8.4299999999999994E-8</v>
      </c>
      <c r="F41" s="36">
        <f t="shared" si="0"/>
        <v>5.94212E-5</v>
      </c>
      <c r="G41" s="37">
        <v>3.4</v>
      </c>
    </row>
  </sheetData>
  <mergeCells count="38">
    <mergeCell ref="A40:B40"/>
    <mergeCell ref="A41:B41"/>
    <mergeCell ref="A34:B34"/>
    <mergeCell ref="A35:B35"/>
    <mergeCell ref="A36:B36"/>
    <mergeCell ref="A37:B37"/>
    <mergeCell ref="A38:B38"/>
    <mergeCell ref="A39:B39"/>
    <mergeCell ref="A33:B33"/>
    <mergeCell ref="A19:B19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18:B18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6:B6"/>
    <mergeCell ref="A1:B1"/>
    <mergeCell ref="A2:B2"/>
    <mergeCell ref="A3:B3"/>
    <mergeCell ref="A4:B4"/>
    <mergeCell ref="A5:B5"/>
  </mergeCells>
  <conditionalFormatting sqref="C2:F19">
    <cfRule type="cellIs" dxfId="1" priority="10" stopIfTrue="1" operator="lessThan">
      <formula>0</formula>
    </cfRule>
  </conditionalFormatting>
  <conditionalFormatting sqref="C2:F19">
    <cfRule type="cellIs" dxfId="0" priority="9" stopIfTrue="1" operator="greaterThan">
      <formula>0</formula>
    </cfRule>
  </conditionalFormatting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3"/>
  <sheetViews>
    <sheetView workbookViewId="0"/>
  </sheetViews>
  <sheetFormatPr baseColWidth="10" defaultRowHeight="14.25"/>
  <cols>
    <col min="1" max="1" width="36.37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90">
      <c r="D1" s="38" t="s">
        <v>279</v>
      </c>
      <c r="E1" s="38"/>
      <c r="F1" s="38"/>
    </row>
    <row r="2" spans="1:90">
      <c r="D2" s="38"/>
      <c r="E2" s="38"/>
      <c r="F2" s="38"/>
    </row>
    <row r="3" spans="1:90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90">
      <c r="A4" t="s">
        <v>453</v>
      </c>
      <c r="B4" s="4">
        <v>1.6509999999999999E-3</v>
      </c>
      <c r="C4" s="4">
        <v>6.1572499999999996E-9</v>
      </c>
      <c r="D4" s="4">
        <v>3.1286300000000002E-9</v>
      </c>
      <c r="E4" s="4">
        <v>3.0286199999999998E-9</v>
      </c>
      <c r="F4">
        <v>4</v>
      </c>
      <c r="G4">
        <v>2</v>
      </c>
      <c r="H4">
        <v>8</v>
      </c>
      <c r="I4">
        <v>2</v>
      </c>
      <c r="J4">
        <v>10</v>
      </c>
      <c r="K4">
        <v>0</v>
      </c>
      <c r="L4">
        <v>0</v>
      </c>
      <c r="M4">
        <v>18</v>
      </c>
      <c r="N4">
        <v>72</v>
      </c>
      <c r="O4">
        <v>1.69278E-9</v>
      </c>
      <c r="P4">
        <v>1.43585E-9</v>
      </c>
      <c r="Q4" t="s">
        <v>454</v>
      </c>
      <c r="R4">
        <v>1.6407200000000001E-9</v>
      </c>
      <c r="S4">
        <v>1.6204999999999999E-9</v>
      </c>
      <c r="T4">
        <v>1.1215999999999999E-9</v>
      </c>
      <c r="U4">
        <v>7.2279999999999995E-11</v>
      </c>
      <c r="V4">
        <v>3.1424999999999997E-10</v>
      </c>
      <c r="W4" t="s">
        <v>455</v>
      </c>
      <c r="X4">
        <v>3.1335000000000001E-10</v>
      </c>
      <c r="Y4">
        <v>1.5645000000000001E-10</v>
      </c>
      <c r="Z4">
        <v>1.2314499999999999E-9</v>
      </c>
      <c r="AA4">
        <v>3.7177E-10</v>
      </c>
      <c r="AB4">
        <v>4.4835000000000001E-10</v>
      </c>
      <c r="AC4" t="s">
        <v>456</v>
      </c>
      <c r="AD4">
        <v>8.2011999999999996E-10</v>
      </c>
      <c r="AE4" t="s">
        <v>457</v>
      </c>
      <c r="AF4" t="s">
        <v>458</v>
      </c>
      <c r="AG4" t="s">
        <v>459</v>
      </c>
      <c r="AH4" t="s">
        <v>460</v>
      </c>
      <c r="AI4">
        <v>0</v>
      </c>
      <c r="AJ4">
        <v>0</v>
      </c>
      <c r="AK4">
        <v>0</v>
      </c>
      <c r="AL4" t="s">
        <v>92</v>
      </c>
      <c r="AM4" t="s">
        <v>461</v>
      </c>
      <c r="AN4">
        <v>0</v>
      </c>
      <c r="AO4" t="s">
        <v>462</v>
      </c>
      <c r="AP4" t="s">
        <v>463</v>
      </c>
      <c r="AQ4" t="s">
        <v>92</v>
      </c>
      <c r="AR4" t="s">
        <v>464</v>
      </c>
      <c r="AS4" t="s">
        <v>465</v>
      </c>
      <c r="AT4">
        <v>0</v>
      </c>
      <c r="AU4" t="s">
        <v>341</v>
      </c>
      <c r="AV4" t="s">
        <v>466</v>
      </c>
      <c r="AW4">
        <v>0</v>
      </c>
      <c r="AX4" t="s">
        <v>467</v>
      </c>
      <c r="AY4" t="s">
        <v>468</v>
      </c>
      <c r="AZ4" t="s">
        <v>469</v>
      </c>
      <c r="BA4" t="s">
        <v>470</v>
      </c>
      <c r="BB4" t="s">
        <v>360</v>
      </c>
      <c r="BC4">
        <v>0</v>
      </c>
      <c r="BD4" t="s">
        <v>469</v>
      </c>
      <c r="BE4" t="s">
        <v>313</v>
      </c>
      <c r="BF4" t="s">
        <v>471</v>
      </c>
      <c r="BG4">
        <v>0</v>
      </c>
      <c r="BH4">
        <v>0</v>
      </c>
      <c r="BI4" t="s">
        <v>472</v>
      </c>
      <c r="BJ4" t="s">
        <v>314</v>
      </c>
      <c r="BK4" t="s">
        <v>315</v>
      </c>
      <c r="BL4" t="s">
        <v>99</v>
      </c>
      <c r="BM4">
        <v>0</v>
      </c>
      <c r="BN4">
        <v>0</v>
      </c>
      <c r="BO4">
        <v>0</v>
      </c>
      <c r="BP4" t="s">
        <v>92</v>
      </c>
      <c r="BQ4">
        <v>0</v>
      </c>
      <c r="BR4">
        <v>0</v>
      </c>
      <c r="BS4" t="s">
        <v>473</v>
      </c>
      <c r="BT4" t="s">
        <v>313</v>
      </c>
      <c r="BU4" t="s">
        <v>474</v>
      </c>
      <c r="BV4" t="s">
        <v>315</v>
      </c>
      <c r="BW4" t="s">
        <v>475</v>
      </c>
      <c r="BX4" t="s">
        <v>313</v>
      </c>
      <c r="BY4">
        <v>0</v>
      </c>
      <c r="BZ4" t="s">
        <v>330</v>
      </c>
      <c r="CA4">
        <v>0</v>
      </c>
      <c r="CB4" t="s">
        <v>321</v>
      </c>
      <c r="CC4" t="s">
        <v>476</v>
      </c>
      <c r="CD4" t="s">
        <v>473</v>
      </c>
      <c r="CE4" t="s">
        <v>471</v>
      </c>
      <c r="CF4" t="s">
        <v>330</v>
      </c>
      <c r="CG4" t="s">
        <v>321</v>
      </c>
      <c r="CH4">
        <v>0</v>
      </c>
      <c r="CI4">
        <v>0</v>
      </c>
      <c r="CJ4" t="s">
        <v>92</v>
      </c>
      <c r="CK4">
        <v>0</v>
      </c>
      <c r="CL4" t="s">
        <v>99</v>
      </c>
    </row>
    <row r="5" spans="1:90">
      <c r="A5" t="s">
        <v>477</v>
      </c>
      <c r="B5" s="4">
        <v>1.65E-3</v>
      </c>
      <c r="C5" s="4">
        <v>7.0302099999999999E-9</v>
      </c>
      <c r="D5" s="4">
        <v>4.5083000000000002E-9</v>
      </c>
      <c r="E5" s="4">
        <v>2.52191E-9</v>
      </c>
      <c r="F5">
        <v>4</v>
      </c>
      <c r="G5">
        <v>2</v>
      </c>
      <c r="H5">
        <v>8</v>
      </c>
      <c r="I5">
        <v>2</v>
      </c>
      <c r="J5">
        <v>10</v>
      </c>
      <c r="K5">
        <v>0</v>
      </c>
      <c r="L5">
        <v>0</v>
      </c>
      <c r="M5">
        <v>18</v>
      </c>
      <c r="N5">
        <v>72</v>
      </c>
      <c r="O5">
        <v>1.1771E-9</v>
      </c>
      <c r="P5">
        <v>3.3311999999999998E-9</v>
      </c>
      <c r="Q5" t="s">
        <v>478</v>
      </c>
      <c r="R5">
        <v>1.7795999999999999E-9</v>
      </c>
      <c r="S5">
        <v>1.1771E-9</v>
      </c>
      <c r="T5">
        <v>1.8360000000000001E-9</v>
      </c>
      <c r="U5">
        <v>0</v>
      </c>
      <c r="V5">
        <v>1.4952E-9</v>
      </c>
      <c r="W5" t="s">
        <v>479</v>
      </c>
      <c r="X5">
        <v>4.8610000000000001E-11</v>
      </c>
      <c r="Y5">
        <v>0</v>
      </c>
      <c r="Z5">
        <v>7.4230999999999999E-10</v>
      </c>
      <c r="AA5">
        <v>4.8820000000000003E-10</v>
      </c>
      <c r="AB5">
        <v>1.0257000000000001E-9</v>
      </c>
      <c r="AC5" t="s">
        <v>480</v>
      </c>
      <c r="AD5">
        <v>1.5138999999999999E-9</v>
      </c>
      <c r="AE5" t="s">
        <v>462</v>
      </c>
      <c r="AF5" t="s">
        <v>458</v>
      </c>
      <c r="AG5" t="s">
        <v>481</v>
      </c>
      <c r="AH5" t="s">
        <v>460</v>
      </c>
      <c r="AI5">
        <v>0</v>
      </c>
      <c r="AJ5">
        <v>0</v>
      </c>
      <c r="AK5">
        <v>0</v>
      </c>
      <c r="AL5" t="s">
        <v>92</v>
      </c>
      <c r="AM5">
        <v>0</v>
      </c>
      <c r="AN5">
        <v>0</v>
      </c>
      <c r="AO5" t="s">
        <v>482</v>
      </c>
      <c r="AP5" t="s">
        <v>483</v>
      </c>
      <c r="AQ5" t="s">
        <v>92</v>
      </c>
      <c r="AR5" t="s">
        <v>484</v>
      </c>
      <c r="AS5" t="s">
        <v>485</v>
      </c>
      <c r="AT5" t="s">
        <v>486</v>
      </c>
      <c r="AU5" t="s">
        <v>487</v>
      </c>
      <c r="AV5" t="s">
        <v>488</v>
      </c>
      <c r="AW5" t="s">
        <v>489</v>
      </c>
      <c r="AX5" t="s">
        <v>384</v>
      </c>
      <c r="AY5" t="s">
        <v>399</v>
      </c>
      <c r="AZ5" t="s">
        <v>469</v>
      </c>
      <c r="BA5" t="s">
        <v>490</v>
      </c>
      <c r="BB5" t="s">
        <v>471</v>
      </c>
      <c r="BC5">
        <v>0</v>
      </c>
      <c r="BD5">
        <v>0</v>
      </c>
      <c r="BE5">
        <v>0</v>
      </c>
      <c r="BF5" t="s">
        <v>92</v>
      </c>
      <c r="BG5" t="s">
        <v>315</v>
      </c>
      <c r="BH5">
        <v>0</v>
      </c>
      <c r="BI5">
        <v>0</v>
      </c>
      <c r="BJ5">
        <v>0</v>
      </c>
      <c r="BK5" t="s">
        <v>92</v>
      </c>
      <c r="BL5" t="s">
        <v>99</v>
      </c>
      <c r="BM5">
        <v>0</v>
      </c>
      <c r="BN5">
        <v>0</v>
      </c>
      <c r="BO5">
        <v>0</v>
      </c>
      <c r="BP5" t="s">
        <v>92</v>
      </c>
      <c r="BQ5">
        <v>0</v>
      </c>
      <c r="BR5">
        <v>0</v>
      </c>
      <c r="BS5" t="s">
        <v>491</v>
      </c>
      <c r="BT5" t="s">
        <v>313</v>
      </c>
      <c r="BU5" t="s">
        <v>474</v>
      </c>
      <c r="BV5" t="s">
        <v>492</v>
      </c>
      <c r="BW5" t="s">
        <v>493</v>
      </c>
      <c r="BX5" t="s">
        <v>399</v>
      </c>
      <c r="BY5" t="s">
        <v>494</v>
      </c>
      <c r="BZ5" t="s">
        <v>495</v>
      </c>
      <c r="CA5" t="s">
        <v>496</v>
      </c>
      <c r="CB5" t="s">
        <v>362</v>
      </c>
      <c r="CC5" t="s">
        <v>399</v>
      </c>
      <c r="CD5" t="s">
        <v>473</v>
      </c>
      <c r="CE5" t="s">
        <v>92</v>
      </c>
      <c r="CF5">
        <v>0</v>
      </c>
      <c r="CG5">
        <v>0</v>
      </c>
      <c r="CH5">
        <v>0</v>
      </c>
      <c r="CI5">
        <v>0</v>
      </c>
      <c r="CJ5" t="s">
        <v>92</v>
      </c>
      <c r="CK5">
        <v>0</v>
      </c>
      <c r="CL5" t="s">
        <v>99</v>
      </c>
    </row>
    <row r="10" spans="1:90">
      <c r="N10" s="9"/>
    </row>
    <row r="11" spans="1:90">
      <c r="O11" s="4"/>
    </row>
    <row r="12" spans="1:90">
      <c r="BZ12">
        <f>SUM(BZ7:CD7)</f>
        <v>0</v>
      </c>
    </row>
    <row r="13" spans="1:90">
      <c r="AV13">
        <f>SUM(AV7:BO7)</f>
        <v>0</v>
      </c>
      <c r="BP13">
        <f>SUM(BP7:BT7)</f>
        <v>0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3"/>
  <sheetViews>
    <sheetView workbookViewId="0"/>
  </sheetViews>
  <sheetFormatPr baseColWidth="10" defaultRowHeight="14.25"/>
  <cols>
    <col min="1" max="1" width="36.37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279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497</v>
      </c>
      <c r="B4">
        <v>1.457E-3</v>
      </c>
      <c r="C4">
        <v>1.8044E-6</v>
      </c>
      <c r="D4">
        <v>5.2122E-7</v>
      </c>
      <c r="E4">
        <v>1.2831799999999999E-6</v>
      </c>
      <c r="F4">
        <v>70</v>
      </c>
      <c r="G4">
        <v>16</v>
      </c>
      <c r="H4">
        <v>30</v>
      </c>
      <c r="I4">
        <v>24</v>
      </c>
      <c r="J4">
        <v>231</v>
      </c>
      <c r="K4">
        <f>J4*F4</f>
        <v>16170</v>
      </c>
      <c r="L4">
        <v>3.9621000000000003E-7</v>
      </c>
      <c r="M4">
        <v>1.2501000000000001E-7</v>
      </c>
      <c r="N4" t="s">
        <v>498</v>
      </c>
      <c r="O4">
        <v>5.3705999999999997E-7</v>
      </c>
      <c r="P4">
        <v>3.2779E-7</v>
      </c>
      <c r="Q4">
        <v>1.2501000000000001E-7</v>
      </c>
      <c r="R4">
        <v>6.842E-8</v>
      </c>
      <c r="S4">
        <v>0</v>
      </c>
      <c r="T4" t="s">
        <v>499</v>
      </c>
      <c r="U4">
        <v>2.1598000000000001E-7</v>
      </c>
      <c r="V4">
        <v>1.3962999999999999E-7</v>
      </c>
      <c r="W4">
        <v>6.0648999999999997E-7</v>
      </c>
      <c r="X4">
        <v>3.3493E-7</v>
      </c>
      <c r="Y4">
        <v>2.0213E-7</v>
      </c>
      <c r="Z4" t="s">
        <v>500</v>
      </c>
      <c r="AA4">
        <v>5.3705999999999997E-7</v>
      </c>
      <c r="AB4" t="s">
        <v>501</v>
      </c>
      <c r="AC4" t="s">
        <v>502</v>
      </c>
      <c r="AD4" t="s">
        <v>503</v>
      </c>
      <c r="AE4" t="s">
        <v>504</v>
      </c>
      <c r="AF4" t="s">
        <v>505</v>
      </c>
      <c r="AG4" t="s">
        <v>501</v>
      </c>
      <c r="AH4">
        <v>0</v>
      </c>
      <c r="AI4" t="s">
        <v>92</v>
      </c>
      <c r="AJ4" t="s">
        <v>506</v>
      </c>
      <c r="AK4" t="s">
        <v>507</v>
      </c>
      <c r="AL4" t="s">
        <v>508</v>
      </c>
      <c r="AM4" t="s">
        <v>509</v>
      </c>
      <c r="AN4" t="s">
        <v>510</v>
      </c>
      <c r="AO4" t="s">
        <v>511</v>
      </c>
      <c r="AP4">
        <v>0</v>
      </c>
      <c r="AQ4">
        <v>0</v>
      </c>
      <c r="AR4">
        <v>0</v>
      </c>
      <c r="AS4" t="s">
        <v>92</v>
      </c>
      <c r="AT4">
        <v>0</v>
      </c>
      <c r="AU4">
        <v>0</v>
      </c>
      <c r="AV4" t="s">
        <v>501</v>
      </c>
      <c r="AW4" t="s">
        <v>512</v>
      </c>
      <c r="AX4" t="s">
        <v>513</v>
      </c>
      <c r="AY4" t="s">
        <v>514</v>
      </c>
      <c r="AZ4" t="s">
        <v>515</v>
      </c>
      <c r="BA4" t="s">
        <v>516</v>
      </c>
      <c r="BB4" t="s">
        <v>517</v>
      </c>
      <c r="BC4" t="s">
        <v>518</v>
      </c>
      <c r="BD4" t="s">
        <v>513</v>
      </c>
      <c r="BE4" t="s">
        <v>515</v>
      </c>
      <c r="BF4" t="s">
        <v>501</v>
      </c>
      <c r="BG4" t="s">
        <v>519</v>
      </c>
      <c r="BH4" t="s">
        <v>92</v>
      </c>
      <c r="BI4" t="s">
        <v>99</v>
      </c>
      <c r="BJ4" t="s">
        <v>520</v>
      </c>
      <c r="BK4" t="s">
        <v>521</v>
      </c>
      <c r="BL4">
        <v>0</v>
      </c>
      <c r="BM4" t="s">
        <v>92</v>
      </c>
      <c r="BN4" t="s">
        <v>522</v>
      </c>
      <c r="BO4" t="s">
        <v>523</v>
      </c>
      <c r="BP4" t="s">
        <v>524</v>
      </c>
      <c r="BQ4" t="s">
        <v>525</v>
      </c>
      <c r="BR4" t="s">
        <v>526</v>
      </c>
      <c r="BS4" t="s">
        <v>513</v>
      </c>
      <c r="BT4" t="s">
        <v>520</v>
      </c>
      <c r="BU4" t="s">
        <v>501</v>
      </c>
      <c r="BV4" t="s">
        <v>519</v>
      </c>
      <c r="BW4" t="s">
        <v>527</v>
      </c>
      <c r="BX4" t="s">
        <v>528</v>
      </c>
      <c r="BY4" t="s">
        <v>515</v>
      </c>
      <c r="BZ4">
        <v>0</v>
      </c>
      <c r="CA4">
        <v>0</v>
      </c>
      <c r="CB4" t="s">
        <v>92</v>
      </c>
      <c r="CC4">
        <v>0</v>
      </c>
      <c r="CD4">
        <v>0</v>
      </c>
      <c r="CE4">
        <v>0</v>
      </c>
      <c r="CF4">
        <v>0</v>
      </c>
      <c r="CG4" t="s">
        <v>92</v>
      </c>
      <c r="CH4">
        <v>0</v>
      </c>
      <c r="CI4" t="s">
        <v>99</v>
      </c>
    </row>
    <row r="5" spans="1:87">
      <c r="A5" t="s">
        <v>529</v>
      </c>
      <c r="B5">
        <v>1.457E-3</v>
      </c>
      <c r="C5">
        <v>1.8044E-6</v>
      </c>
      <c r="D5">
        <v>5.2122E-7</v>
      </c>
      <c r="E5">
        <v>1.2831799999999999E-6</v>
      </c>
      <c r="F5">
        <v>70</v>
      </c>
      <c r="G5">
        <v>16</v>
      </c>
      <c r="H5">
        <v>30</v>
      </c>
      <c r="I5">
        <v>24</v>
      </c>
      <c r="J5">
        <v>231</v>
      </c>
      <c r="K5">
        <f>J5*F5</f>
        <v>16170</v>
      </c>
      <c r="L5">
        <v>3.9621000000000003E-7</v>
      </c>
      <c r="M5">
        <v>1.2501000000000001E-7</v>
      </c>
      <c r="N5" t="s">
        <v>498</v>
      </c>
      <c r="O5">
        <v>5.3705999999999997E-7</v>
      </c>
      <c r="P5">
        <v>3.2779E-7</v>
      </c>
      <c r="Q5">
        <v>1.2501000000000001E-7</v>
      </c>
      <c r="R5">
        <v>6.842E-8</v>
      </c>
      <c r="S5">
        <v>0</v>
      </c>
      <c r="T5" t="s">
        <v>499</v>
      </c>
      <c r="U5">
        <v>2.1598000000000001E-7</v>
      </c>
      <c r="V5">
        <v>1.3962999999999999E-7</v>
      </c>
      <c r="W5">
        <v>6.0648999999999997E-7</v>
      </c>
      <c r="X5">
        <v>3.3493E-7</v>
      </c>
      <c r="Y5">
        <v>2.0213E-7</v>
      </c>
      <c r="Z5" t="s">
        <v>500</v>
      </c>
      <c r="AA5">
        <v>5.3705999999999997E-7</v>
      </c>
      <c r="AB5" t="s">
        <v>501</v>
      </c>
      <c r="AC5" t="s">
        <v>502</v>
      </c>
      <c r="AD5" t="s">
        <v>503</v>
      </c>
      <c r="AE5" t="s">
        <v>504</v>
      </c>
      <c r="AF5" t="s">
        <v>505</v>
      </c>
      <c r="AG5" t="s">
        <v>501</v>
      </c>
      <c r="AH5">
        <v>0</v>
      </c>
      <c r="AI5" t="s">
        <v>92</v>
      </c>
      <c r="AJ5" t="s">
        <v>506</v>
      </c>
      <c r="AK5" t="s">
        <v>507</v>
      </c>
      <c r="AL5" t="s">
        <v>508</v>
      </c>
      <c r="AM5" t="s">
        <v>509</v>
      </c>
      <c r="AN5" t="s">
        <v>510</v>
      </c>
      <c r="AO5" t="s">
        <v>511</v>
      </c>
      <c r="AP5">
        <v>0</v>
      </c>
      <c r="AQ5">
        <v>0</v>
      </c>
      <c r="AR5">
        <v>0</v>
      </c>
      <c r="AS5" t="s">
        <v>92</v>
      </c>
      <c r="AT5">
        <v>0</v>
      </c>
      <c r="AU5">
        <v>0</v>
      </c>
      <c r="AV5" t="s">
        <v>501</v>
      </c>
      <c r="AW5" t="s">
        <v>512</v>
      </c>
      <c r="AX5" t="s">
        <v>513</v>
      </c>
      <c r="AY5" t="s">
        <v>514</v>
      </c>
      <c r="AZ5" t="s">
        <v>515</v>
      </c>
      <c r="BA5" t="s">
        <v>516</v>
      </c>
      <c r="BB5" t="s">
        <v>517</v>
      </c>
      <c r="BC5" t="s">
        <v>518</v>
      </c>
      <c r="BD5" t="s">
        <v>513</v>
      </c>
      <c r="BE5" t="s">
        <v>515</v>
      </c>
      <c r="BF5" t="s">
        <v>501</v>
      </c>
      <c r="BG5" t="s">
        <v>519</v>
      </c>
      <c r="BH5" t="s">
        <v>92</v>
      </c>
      <c r="BI5" t="s">
        <v>99</v>
      </c>
      <c r="BJ5" t="s">
        <v>520</v>
      </c>
      <c r="BK5" t="s">
        <v>521</v>
      </c>
      <c r="BL5">
        <v>0</v>
      </c>
      <c r="BM5" t="s">
        <v>92</v>
      </c>
      <c r="BN5" t="s">
        <v>522</v>
      </c>
      <c r="BO5" t="s">
        <v>523</v>
      </c>
      <c r="BP5" t="s">
        <v>524</v>
      </c>
      <c r="BQ5" t="s">
        <v>525</v>
      </c>
      <c r="BR5" t="s">
        <v>526</v>
      </c>
      <c r="BS5" t="s">
        <v>513</v>
      </c>
      <c r="BT5" t="s">
        <v>520</v>
      </c>
      <c r="BU5" t="s">
        <v>501</v>
      </c>
      <c r="BV5" t="s">
        <v>519</v>
      </c>
      <c r="BW5" t="s">
        <v>527</v>
      </c>
      <c r="BX5" t="s">
        <v>528</v>
      </c>
      <c r="BY5" t="s">
        <v>515</v>
      </c>
      <c r="BZ5">
        <v>0</v>
      </c>
      <c r="CA5">
        <v>0</v>
      </c>
      <c r="CB5" t="s">
        <v>92</v>
      </c>
      <c r="CC5">
        <v>0</v>
      </c>
      <c r="CD5">
        <v>0</v>
      </c>
      <c r="CE5">
        <v>0</v>
      </c>
      <c r="CF5">
        <v>0</v>
      </c>
      <c r="CG5" t="s">
        <v>92</v>
      </c>
      <c r="CH5">
        <v>0</v>
      </c>
      <c r="CI5" t="s">
        <v>99</v>
      </c>
    </row>
    <row r="6" spans="1:87">
      <c r="A6" t="s">
        <v>530</v>
      </c>
      <c r="B6">
        <v>1.4580000000000001E-3</v>
      </c>
      <c r="C6">
        <v>1.8044E-6</v>
      </c>
      <c r="D6">
        <v>5.2122E-7</v>
      </c>
      <c r="E6">
        <v>1.2831799999999999E-6</v>
      </c>
      <c r="F6">
        <v>70</v>
      </c>
      <c r="G6">
        <v>16</v>
      </c>
      <c r="H6">
        <v>30</v>
      </c>
      <c r="I6">
        <v>24</v>
      </c>
      <c r="J6">
        <v>231</v>
      </c>
      <c r="K6">
        <f>J6*F6</f>
        <v>16170</v>
      </c>
      <c r="L6">
        <v>3.9621000000000003E-7</v>
      </c>
      <c r="M6">
        <v>1.2501000000000001E-7</v>
      </c>
      <c r="N6" t="s">
        <v>498</v>
      </c>
      <c r="O6">
        <v>5.3705999999999997E-7</v>
      </c>
      <c r="P6">
        <v>3.2779E-7</v>
      </c>
      <c r="Q6">
        <v>1.2501000000000001E-7</v>
      </c>
      <c r="R6">
        <v>6.842E-8</v>
      </c>
      <c r="S6">
        <v>0</v>
      </c>
      <c r="T6" t="s">
        <v>499</v>
      </c>
      <c r="U6">
        <v>2.1598000000000001E-7</v>
      </c>
      <c r="V6">
        <v>1.3962999999999999E-7</v>
      </c>
      <c r="W6">
        <v>6.0648999999999997E-7</v>
      </c>
      <c r="X6">
        <v>3.3493E-7</v>
      </c>
      <c r="Y6">
        <v>2.0213E-7</v>
      </c>
      <c r="Z6" t="s">
        <v>500</v>
      </c>
      <c r="AA6">
        <v>5.3705999999999997E-7</v>
      </c>
      <c r="AB6" t="s">
        <v>501</v>
      </c>
      <c r="AC6" t="s">
        <v>502</v>
      </c>
      <c r="AD6" t="s">
        <v>503</v>
      </c>
      <c r="AE6" t="s">
        <v>504</v>
      </c>
      <c r="AF6" t="s">
        <v>505</v>
      </c>
      <c r="AG6" t="s">
        <v>501</v>
      </c>
      <c r="AH6">
        <v>0</v>
      </c>
      <c r="AI6" t="s">
        <v>92</v>
      </c>
      <c r="AJ6" t="s">
        <v>506</v>
      </c>
      <c r="AK6" t="s">
        <v>507</v>
      </c>
      <c r="AL6" t="s">
        <v>508</v>
      </c>
      <c r="AM6" t="s">
        <v>509</v>
      </c>
      <c r="AN6" t="s">
        <v>510</v>
      </c>
      <c r="AO6" t="s">
        <v>511</v>
      </c>
      <c r="AP6">
        <v>0</v>
      </c>
      <c r="AQ6">
        <v>0</v>
      </c>
      <c r="AR6">
        <v>0</v>
      </c>
      <c r="AS6" t="s">
        <v>92</v>
      </c>
      <c r="AT6">
        <v>0</v>
      </c>
      <c r="AU6">
        <v>0</v>
      </c>
      <c r="AV6" t="s">
        <v>501</v>
      </c>
      <c r="AW6" t="s">
        <v>512</v>
      </c>
      <c r="AX6" t="s">
        <v>513</v>
      </c>
      <c r="AY6" t="s">
        <v>514</v>
      </c>
      <c r="AZ6" t="s">
        <v>515</v>
      </c>
      <c r="BA6" t="s">
        <v>516</v>
      </c>
      <c r="BB6" t="s">
        <v>517</v>
      </c>
      <c r="BC6" t="s">
        <v>518</v>
      </c>
      <c r="BD6" t="s">
        <v>513</v>
      </c>
      <c r="BE6" t="s">
        <v>515</v>
      </c>
      <c r="BF6" t="s">
        <v>501</v>
      </c>
      <c r="BG6" t="s">
        <v>519</v>
      </c>
      <c r="BH6" t="s">
        <v>92</v>
      </c>
      <c r="BI6" t="s">
        <v>99</v>
      </c>
      <c r="BJ6" t="s">
        <v>520</v>
      </c>
      <c r="BK6" t="s">
        <v>521</v>
      </c>
      <c r="BL6">
        <v>0</v>
      </c>
      <c r="BM6" t="s">
        <v>92</v>
      </c>
      <c r="BN6" t="s">
        <v>522</v>
      </c>
      <c r="BO6" t="s">
        <v>523</v>
      </c>
      <c r="BP6" t="s">
        <v>524</v>
      </c>
      <c r="BQ6" t="s">
        <v>525</v>
      </c>
      <c r="BR6" t="s">
        <v>526</v>
      </c>
      <c r="BS6" t="s">
        <v>513</v>
      </c>
      <c r="BT6" t="s">
        <v>520</v>
      </c>
      <c r="BU6" t="s">
        <v>501</v>
      </c>
      <c r="BV6" t="s">
        <v>519</v>
      </c>
      <c r="BW6" t="s">
        <v>527</v>
      </c>
      <c r="BX6" t="s">
        <v>528</v>
      </c>
      <c r="BY6" t="s">
        <v>515</v>
      </c>
      <c r="BZ6">
        <v>0</v>
      </c>
      <c r="CA6">
        <v>0</v>
      </c>
      <c r="CB6" t="s">
        <v>92</v>
      </c>
      <c r="CC6">
        <v>0</v>
      </c>
      <c r="CD6">
        <v>0</v>
      </c>
      <c r="CE6">
        <v>0</v>
      </c>
      <c r="CF6">
        <v>0</v>
      </c>
      <c r="CG6" t="s">
        <v>92</v>
      </c>
      <c r="CH6">
        <v>0</v>
      </c>
      <c r="CI6" t="s">
        <v>99</v>
      </c>
    </row>
    <row r="7" spans="1:87">
      <c r="A7" t="s">
        <v>531</v>
      </c>
      <c r="B7">
        <v>1.524E-3</v>
      </c>
      <c r="C7">
        <v>3.1148900000000002E-6</v>
      </c>
      <c r="D7">
        <v>1.00742E-6</v>
      </c>
      <c r="E7">
        <v>2.1074700000000002E-6</v>
      </c>
      <c r="F7">
        <v>88</v>
      </c>
      <c r="G7">
        <v>26</v>
      </c>
      <c r="H7">
        <v>35</v>
      </c>
      <c r="I7">
        <v>27</v>
      </c>
      <c r="J7">
        <v>286</v>
      </c>
      <c r="K7">
        <f>J7*F7</f>
        <v>25168</v>
      </c>
      <c r="L7">
        <v>6.1613999999999996E-7</v>
      </c>
      <c r="M7">
        <v>3.9127999999999999E-7</v>
      </c>
      <c r="N7" t="s">
        <v>532</v>
      </c>
      <c r="O7">
        <v>8.8747999999999995E-7</v>
      </c>
      <c r="P7">
        <v>5.0493999999999997E-7</v>
      </c>
      <c r="Q7">
        <v>3.9127999999999999E-7</v>
      </c>
      <c r="R7">
        <v>1.112E-7</v>
      </c>
      <c r="S7">
        <v>0</v>
      </c>
      <c r="T7" t="s">
        <v>533</v>
      </c>
      <c r="U7">
        <v>3.2748000000000002E-7</v>
      </c>
      <c r="V7">
        <v>2.5102999999999999E-7</v>
      </c>
      <c r="W7">
        <v>9.6895999999999991E-7</v>
      </c>
      <c r="X7">
        <v>4.5352E-7</v>
      </c>
      <c r="Y7">
        <v>3.2796999999999999E-7</v>
      </c>
      <c r="Z7" t="s">
        <v>534</v>
      </c>
      <c r="AA7">
        <v>7.8148999999999999E-7</v>
      </c>
      <c r="AB7" t="s">
        <v>501</v>
      </c>
      <c r="AC7" t="s">
        <v>526</v>
      </c>
      <c r="AD7" t="s">
        <v>535</v>
      </c>
      <c r="AE7" t="s">
        <v>536</v>
      </c>
      <c r="AF7" t="s">
        <v>505</v>
      </c>
      <c r="AG7" t="s">
        <v>521</v>
      </c>
      <c r="AH7" t="s">
        <v>537</v>
      </c>
      <c r="AI7" t="s">
        <v>538</v>
      </c>
      <c r="AJ7" t="s">
        <v>506</v>
      </c>
      <c r="AK7" t="s">
        <v>539</v>
      </c>
      <c r="AL7" t="s">
        <v>540</v>
      </c>
      <c r="AM7" t="s">
        <v>541</v>
      </c>
      <c r="AN7" t="s">
        <v>542</v>
      </c>
      <c r="AO7" t="s">
        <v>543</v>
      </c>
      <c r="AP7" t="s">
        <v>505</v>
      </c>
      <c r="AQ7">
        <v>0</v>
      </c>
      <c r="AR7">
        <v>0</v>
      </c>
      <c r="AS7" t="s">
        <v>92</v>
      </c>
      <c r="AT7">
        <v>0</v>
      </c>
      <c r="AU7">
        <v>0</v>
      </c>
      <c r="AV7" t="s">
        <v>501</v>
      </c>
      <c r="AW7" t="s">
        <v>544</v>
      </c>
      <c r="AX7" t="s">
        <v>545</v>
      </c>
      <c r="AY7" t="s">
        <v>546</v>
      </c>
      <c r="AZ7" t="s">
        <v>515</v>
      </c>
      <c r="BA7" t="s">
        <v>524</v>
      </c>
      <c r="BB7" t="s">
        <v>547</v>
      </c>
      <c r="BC7" t="s">
        <v>528</v>
      </c>
      <c r="BD7" t="s">
        <v>548</v>
      </c>
      <c r="BE7" t="s">
        <v>549</v>
      </c>
      <c r="BF7" t="s">
        <v>547</v>
      </c>
      <c r="BG7" t="s">
        <v>550</v>
      </c>
      <c r="BH7" t="s">
        <v>527</v>
      </c>
      <c r="BI7" t="s">
        <v>99</v>
      </c>
      <c r="BJ7" t="s">
        <v>549</v>
      </c>
      <c r="BK7" t="s">
        <v>501</v>
      </c>
      <c r="BL7" t="s">
        <v>550</v>
      </c>
      <c r="BM7" t="s">
        <v>518</v>
      </c>
      <c r="BN7" t="s">
        <v>527</v>
      </c>
      <c r="BO7" t="s">
        <v>549</v>
      </c>
      <c r="BP7" t="s">
        <v>524</v>
      </c>
      <c r="BQ7" t="s">
        <v>551</v>
      </c>
      <c r="BR7" t="s">
        <v>514</v>
      </c>
      <c r="BS7" t="s">
        <v>548</v>
      </c>
      <c r="BT7" t="s">
        <v>549</v>
      </c>
      <c r="BU7" t="s">
        <v>547</v>
      </c>
      <c r="BV7" t="s">
        <v>552</v>
      </c>
      <c r="BW7" t="s">
        <v>527</v>
      </c>
      <c r="BX7" t="s">
        <v>514</v>
      </c>
      <c r="BY7" t="s">
        <v>515</v>
      </c>
      <c r="BZ7" t="s">
        <v>521</v>
      </c>
      <c r="CA7" t="s">
        <v>519</v>
      </c>
      <c r="CB7" t="s">
        <v>553</v>
      </c>
      <c r="CC7" t="s">
        <v>554</v>
      </c>
      <c r="CD7" t="s">
        <v>555</v>
      </c>
      <c r="CE7">
        <v>0</v>
      </c>
      <c r="CF7">
        <v>0</v>
      </c>
      <c r="CG7" t="s">
        <v>92</v>
      </c>
      <c r="CH7">
        <v>0</v>
      </c>
      <c r="CI7" t="s">
        <v>99</v>
      </c>
    </row>
    <row r="10" spans="1:87">
      <c r="N10" s="9"/>
    </row>
    <row r="11" spans="1:87">
      <c r="O11" s="4"/>
    </row>
    <row r="12" spans="1:87">
      <c r="BZ12">
        <f>SUM(BZ7:CD7)</f>
        <v>0</v>
      </c>
    </row>
    <row r="13" spans="1:87">
      <c r="AV13">
        <f>SUM(AV7:BO7)</f>
        <v>0</v>
      </c>
      <c r="BP13">
        <f>SUM(BP7:BT7)</f>
        <v>0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1"/>
  <sheetViews>
    <sheetView workbookViewId="0"/>
  </sheetViews>
  <sheetFormatPr baseColWidth="10" defaultRowHeight="14.25"/>
  <cols>
    <col min="1" max="1" width="36.37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10" width="15.25" customWidth="1"/>
    <col min="11" max="12" width="16.5" customWidth="1"/>
    <col min="13" max="13" width="6.375" customWidth="1"/>
    <col min="14" max="15" width="22.625" customWidth="1"/>
    <col min="16" max="17" width="22.75" customWidth="1"/>
    <col min="18" max="21" width="18" customWidth="1"/>
    <col min="22" max="22" width="20.5" customWidth="1"/>
    <col min="23" max="23" width="18.125" customWidth="1"/>
    <col min="24" max="29" width="18.375" customWidth="1"/>
    <col min="30" max="31" width="11.5" customWidth="1"/>
    <col min="32" max="33" width="11.875" customWidth="1"/>
    <col min="34" max="40" width="11.5" customWidth="1"/>
    <col min="41" max="55" width="11.875" customWidth="1"/>
    <col min="56" max="60" width="11.625" customWidth="1"/>
    <col min="61" max="76" width="11.875" customWidth="1"/>
    <col min="77" max="78" width="11.625" customWidth="1"/>
    <col min="79" max="79" width="11.875" customWidth="1"/>
    <col min="80" max="80" width="11.125" customWidth="1"/>
    <col min="81" max="1024" width="10.875" customWidth="1"/>
  </cols>
  <sheetData>
    <row r="1" spans="1:115">
      <c r="D1" s="38" t="s">
        <v>556</v>
      </c>
      <c r="E1" s="38"/>
      <c r="F1" s="38"/>
    </row>
    <row r="2" spans="1:115">
      <c r="D2" s="38"/>
      <c r="E2" s="38"/>
      <c r="F2" s="38"/>
    </row>
    <row r="3" spans="1:115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557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DK3"/>
    </row>
    <row r="4" spans="1:115">
      <c r="A4" t="s">
        <v>558</v>
      </c>
      <c r="B4">
        <v>1.704E-3</v>
      </c>
      <c r="C4">
        <v>8.5672800000000002E-7</v>
      </c>
      <c r="D4" s="4">
        <v>3.5995500000000002E-7</v>
      </c>
      <c r="E4">
        <v>4.9677300000000005E-7</v>
      </c>
      <c r="F4">
        <v>227</v>
      </c>
      <c r="G4">
        <v>23</v>
      </c>
      <c r="H4">
        <f t="shared" ref="H4:H10" si="0">I4+J4</f>
        <v>204</v>
      </c>
      <c r="I4">
        <v>112</v>
      </c>
      <c r="J4">
        <v>92</v>
      </c>
      <c r="K4">
        <v>594</v>
      </c>
      <c r="L4">
        <f t="shared" ref="L4:L10" si="1">K4*F4</f>
        <v>134838</v>
      </c>
      <c r="M4">
        <v>2.0405300000000001E-7</v>
      </c>
      <c r="N4">
        <v>1.5590199999999999E-7</v>
      </c>
      <c r="O4">
        <v>2.7880199999999998E-7</v>
      </c>
      <c r="P4">
        <v>2.1797099999999999E-7</v>
      </c>
      <c r="Q4">
        <v>1.7710199999999999E-7</v>
      </c>
      <c r="R4">
        <v>1.5590199999999999E-7</v>
      </c>
      <c r="S4">
        <v>2.6951000000000001E-8</v>
      </c>
      <c r="T4">
        <v>0</v>
      </c>
      <c r="U4" t="s">
        <v>559</v>
      </c>
      <c r="V4">
        <v>1.1967499999999999E-7</v>
      </c>
      <c r="W4">
        <v>3.6009999999999999E-9</v>
      </c>
      <c r="X4">
        <v>2.75201E-7</v>
      </c>
      <c r="Y4">
        <v>1.2223800000000001E-7</v>
      </c>
      <c r="Z4">
        <v>9.5733000000000001E-8</v>
      </c>
      <c r="AA4" t="s">
        <v>500</v>
      </c>
      <c r="AB4">
        <v>2.1797099999999999E-7</v>
      </c>
      <c r="AC4" t="s">
        <v>560</v>
      </c>
      <c r="AD4" t="s">
        <v>561</v>
      </c>
      <c r="AE4" t="s">
        <v>562</v>
      </c>
      <c r="AF4" t="s">
        <v>563</v>
      </c>
      <c r="AG4" t="s">
        <v>522</v>
      </c>
      <c r="AH4">
        <v>0</v>
      </c>
      <c r="AI4" t="s">
        <v>564</v>
      </c>
      <c r="AJ4" t="s">
        <v>92</v>
      </c>
      <c r="AK4" t="s">
        <v>565</v>
      </c>
      <c r="AL4" t="s">
        <v>566</v>
      </c>
      <c r="AM4" t="s">
        <v>567</v>
      </c>
      <c r="AN4" t="s">
        <v>561</v>
      </c>
      <c r="AO4" t="s">
        <v>562</v>
      </c>
      <c r="AP4" t="s">
        <v>568</v>
      </c>
      <c r="AQ4" t="s">
        <v>569</v>
      </c>
      <c r="AR4">
        <v>0</v>
      </c>
      <c r="AS4">
        <v>0</v>
      </c>
      <c r="AT4" t="s">
        <v>92</v>
      </c>
      <c r="AU4">
        <v>0</v>
      </c>
      <c r="AV4">
        <v>0</v>
      </c>
      <c r="AW4" t="s">
        <v>570</v>
      </c>
      <c r="AX4" t="s">
        <v>571</v>
      </c>
      <c r="AY4" t="s">
        <v>572</v>
      </c>
      <c r="AZ4" t="s">
        <v>573</v>
      </c>
      <c r="BA4" t="s">
        <v>574</v>
      </c>
      <c r="BB4" t="s">
        <v>575</v>
      </c>
      <c r="BC4" t="s">
        <v>576</v>
      </c>
      <c r="BD4" t="s">
        <v>577</v>
      </c>
      <c r="BE4" t="s">
        <v>578</v>
      </c>
      <c r="BF4" t="s">
        <v>574</v>
      </c>
      <c r="BG4">
        <v>0</v>
      </c>
      <c r="BH4" t="s">
        <v>579</v>
      </c>
      <c r="BI4" t="s">
        <v>92</v>
      </c>
      <c r="BJ4" t="s">
        <v>99</v>
      </c>
      <c r="BK4">
        <v>0</v>
      </c>
      <c r="BL4">
        <v>0</v>
      </c>
      <c r="BM4" t="s">
        <v>579</v>
      </c>
      <c r="BN4" t="s">
        <v>92</v>
      </c>
      <c r="BO4">
        <v>0</v>
      </c>
      <c r="BP4">
        <v>0</v>
      </c>
      <c r="BQ4" t="s">
        <v>580</v>
      </c>
      <c r="BR4" t="s">
        <v>576</v>
      </c>
      <c r="BS4" t="s">
        <v>581</v>
      </c>
      <c r="BT4" t="s">
        <v>582</v>
      </c>
      <c r="BU4" t="s">
        <v>574</v>
      </c>
      <c r="BV4" t="s">
        <v>583</v>
      </c>
      <c r="BW4" t="s">
        <v>571</v>
      </c>
      <c r="BX4" t="s">
        <v>578</v>
      </c>
      <c r="BY4" t="s">
        <v>584</v>
      </c>
      <c r="BZ4" t="s">
        <v>574</v>
      </c>
      <c r="CA4">
        <v>0</v>
      </c>
      <c r="CB4">
        <v>0</v>
      </c>
      <c r="CC4" t="s">
        <v>92</v>
      </c>
      <c r="CD4">
        <v>0</v>
      </c>
      <c r="CE4">
        <v>0</v>
      </c>
      <c r="CF4">
        <v>0</v>
      </c>
      <c r="CG4">
        <v>0</v>
      </c>
      <c r="CH4" t="s">
        <v>92</v>
      </c>
      <c r="CI4">
        <v>0</v>
      </c>
      <c r="CJ4" t="s">
        <v>99</v>
      </c>
    </row>
    <row r="5" spans="1:115">
      <c r="A5" t="s">
        <v>558</v>
      </c>
      <c r="B5">
        <v>1.704E-3</v>
      </c>
      <c r="C5">
        <v>8.6788799999999997E-7</v>
      </c>
      <c r="D5">
        <v>3.7111500000000002E-7</v>
      </c>
      <c r="E5">
        <v>4.9677300000000005E-7</v>
      </c>
      <c r="F5">
        <v>227</v>
      </c>
      <c r="G5">
        <v>23</v>
      </c>
      <c r="H5">
        <f t="shared" si="0"/>
        <v>204</v>
      </c>
      <c r="I5">
        <v>112</v>
      </c>
      <c r="J5">
        <v>92</v>
      </c>
      <c r="K5">
        <v>594</v>
      </c>
      <c r="L5">
        <f t="shared" si="1"/>
        <v>134838</v>
      </c>
      <c r="M5">
        <v>2.0405300000000001E-7</v>
      </c>
      <c r="N5">
        <v>1.6706199999999999E-7</v>
      </c>
      <c r="O5">
        <v>2.7880199999999998E-7</v>
      </c>
      <c r="P5">
        <v>2.1797099999999999E-7</v>
      </c>
      <c r="Q5">
        <v>1.7710199999999999E-7</v>
      </c>
      <c r="R5">
        <v>1.6706199999999999E-7</v>
      </c>
      <c r="S5">
        <v>2.6951000000000001E-8</v>
      </c>
      <c r="T5">
        <v>0</v>
      </c>
      <c r="U5" t="s">
        <v>559</v>
      </c>
      <c r="V5">
        <v>1.1967499999999999E-7</v>
      </c>
      <c r="W5">
        <v>3.6009999999999999E-9</v>
      </c>
      <c r="X5">
        <v>2.75201E-7</v>
      </c>
      <c r="Y5">
        <v>1.2223800000000001E-7</v>
      </c>
      <c r="Z5">
        <v>9.5733000000000001E-8</v>
      </c>
      <c r="AA5" t="s">
        <v>500</v>
      </c>
      <c r="AB5">
        <v>2.1797099999999999E-7</v>
      </c>
      <c r="AC5" t="s">
        <v>560</v>
      </c>
      <c r="AD5" t="s">
        <v>561</v>
      </c>
      <c r="AE5" t="s">
        <v>562</v>
      </c>
      <c r="AF5" t="s">
        <v>563</v>
      </c>
      <c r="AG5" t="s">
        <v>522</v>
      </c>
      <c r="AH5">
        <v>0</v>
      </c>
      <c r="AI5" t="s">
        <v>564</v>
      </c>
      <c r="AJ5" t="s">
        <v>92</v>
      </c>
      <c r="AK5" t="s">
        <v>565</v>
      </c>
      <c r="AL5" t="s">
        <v>566</v>
      </c>
      <c r="AM5" t="s">
        <v>567</v>
      </c>
      <c r="AN5" t="s">
        <v>561</v>
      </c>
      <c r="AO5" t="s">
        <v>562</v>
      </c>
      <c r="AP5" t="s">
        <v>585</v>
      </c>
      <c r="AQ5" t="s">
        <v>569</v>
      </c>
      <c r="AR5">
        <v>0</v>
      </c>
      <c r="AS5">
        <v>0</v>
      </c>
      <c r="AT5" t="s">
        <v>92</v>
      </c>
      <c r="AU5">
        <v>0</v>
      </c>
      <c r="AV5">
        <v>0</v>
      </c>
      <c r="AW5" t="s">
        <v>570</v>
      </c>
      <c r="AX5" t="s">
        <v>571</v>
      </c>
      <c r="AY5" t="s">
        <v>572</v>
      </c>
      <c r="AZ5" t="s">
        <v>573</v>
      </c>
      <c r="BA5" t="s">
        <v>574</v>
      </c>
      <c r="BB5" t="s">
        <v>575</v>
      </c>
      <c r="BC5" t="s">
        <v>576</v>
      </c>
      <c r="BD5" t="s">
        <v>577</v>
      </c>
      <c r="BE5" t="s">
        <v>578</v>
      </c>
      <c r="BF5" t="s">
        <v>574</v>
      </c>
      <c r="BG5">
        <v>0</v>
      </c>
      <c r="BH5" t="s">
        <v>579</v>
      </c>
      <c r="BI5" t="s">
        <v>92</v>
      </c>
      <c r="BJ5" t="s">
        <v>99</v>
      </c>
      <c r="BK5">
        <v>0</v>
      </c>
      <c r="BL5">
        <v>0</v>
      </c>
      <c r="BM5" t="s">
        <v>579</v>
      </c>
      <c r="BN5" t="s">
        <v>92</v>
      </c>
      <c r="BO5">
        <v>0</v>
      </c>
      <c r="BP5">
        <v>0</v>
      </c>
      <c r="BQ5" t="s">
        <v>580</v>
      </c>
      <c r="BR5" t="s">
        <v>576</v>
      </c>
      <c r="BS5" t="s">
        <v>581</v>
      </c>
      <c r="BT5" t="s">
        <v>582</v>
      </c>
      <c r="BU5" t="s">
        <v>574</v>
      </c>
      <c r="BV5" t="s">
        <v>583</v>
      </c>
      <c r="BW5" t="s">
        <v>571</v>
      </c>
      <c r="BX5" t="s">
        <v>578</v>
      </c>
      <c r="BY5" t="s">
        <v>584</v>
      </c>
      <c r="BZ5" t="s">
        <v>574</v>
      </c>
      <c r="CA5">
        <v>0</v>
      </c>
      <c r="CB5">
        <v>0</v>
      </c>
      <c r="CC5" t="s">
        <v>92</v>
      </c>
      <c r="CD5">
        <v>0</v>
      </c>
      <c r="CE5">
        <v>0</v>
      </c>
      <c r="CF5">
        <v>0</v>
      </c>
      <c r="CG5">
        <v>0</v>
      </c>
      <c r="CH5" t="s">
        <v>92</v>
      </c>
      <c r="CI5">
        <v>0</v>
      </c>
    </row>
    <row r="6" spans="1:115">
      <c r="A6" t="s">
        <v>586</v>
      </c>
      <c r="B6">
        <v>1.702E-3</v>
      </c>
      <c r="C6">
        <v>8.6356800000000005E-7</v>
      </c>
      <c r="D6">
        <v>3.5485500000000001E-7</v>
      </c>
      <c r="E6">
        <v>5.0871300000000004E-7</v>
      </c>
      <c r="F6">
        <v>230</v>
      </c>
      <c r="G6">
        <v>24</v>
      </c>
      <c r="H6">
        <f t="shared" si="0"/>
        <v>206</v>
      </c>
      <c r="I6">
        <v>114</v>
      </c>
      <c r="J6">
        <v>92</v>
      </c>
      <c r="K6">
        <v>606</v>
      </c>
      <c r="L6">
        <f t="shared" si="1"/>
        <v>139380</v>
      </c>
      <c r="M6">
        <v>1.9895299999999999E-7</v>
      </c>
      <c r="N6">
        <v>1.5590199999999999E-7</v>
      </c>
      <c r="O6">
        <v>2.9074200000000002E-7</v>
      </c>
      <c r="P6">
        <v>2.1797099999999999E-7</v>
      </c>
      <c r="Q6">
        <v>1.7710199999999999E-7</v>
      </c>
      <c r="R6">
        <v>1.5590199999999999E-7</v>
      </c>
      <c r="S6">
        <v>2.1851000000000002E-8</v>
      </c>
      <c r="T6">
        <v>0</v>
      </c>
      <c r="U6" t="s">
        <v>559</v>
      </c>
      <c r="V6">
        <v>1.1967499999999999E-7</v>
      </c>
      <c r="W6">
        <v>9.5710000000000001E-9</v>
      </c>
      <c r="X6">
        <v>2.81171E-7</v>
      </c>
      <c r="Y6">
        <v>1.2223800000000001E-7</v>
      </c>
      <c r="Z6">
        <v>9.5733000000000001E-8</v>
      </c>
      <c r="AA6" t="s">
        <v>500</v>
      </c>
      <c r="AB6">
        <v>2.1797099999999999E-7</v>
      </c>
      <c r="AC6" t="s">
        <v>560</v>
      </c>
      <c r="AD6" t="s">
        <v>561</v>
      </c>
      <c r="AE6" t="s">
        <v>562</v>
      </c>
      <c r="AF6" t="s">
        <v>563</v>
      </c>
      <c r="AG6" t="s">
        <v>522</v>
      </c>
      <c r="AH6" t="s">
        <v>587</v>
      </c>
      <c r="AI6">
        <v>0</v>
      </c>
      <c r="AJ6" t="s">
        <v>92</v>
      </c>
      <c r="AK6" t="s">
        <v>565</v>
      </c>
      <c r="AL6" t="s">
        <v>566</v>
      </c>
      <c r="AM6" t="s">
        <v>567</v>
      </c>
      <c r="AN6" t="s">
        <v>561</v>
      </c>
      <c r="AO6" t="s">
        <v>562</v>
      </c>
      <c r="AP6" t="s">
        <v>568</v>
      </c>
      <c r="AQ6" t="s">
        <v>569</v>
      </c>
      <c r="AR6">
        <v>0</v>
      </c>
      <c r="AS6">
        <v>0</v>
      </c>
      <c r="AT6" t="s">
        <v>92</v>
      </c>
      <c r="AU6">
        <v>0</v>
      </c>
      <c r="AV6">
        <v>0</v>
      </c>
      <c r="AW6" t="s">
        <v>570</v>
      </c>
      <c r="AX6" t="s">
        <v>571</v>
      </c>
      <c r="AY6" t="s">
        <v>572</v>
      </c>
      <c r="AZ6" t="s">
        <v>573</v>
      </c>
      <c r="BA6" t="s">
        <v>574</v>
      </c>
      <c r="BB6" t="s">
        <v>575</v>
      </c>
      <c r="BC6" t="s">
        <v>576</v>
      </c>
      <c r="BD6" t="s">
        <v>577</v>
      </c>
      <c r="BE6" t="s">
        <v>578</v>
      </c>
      <c r="BF6" t="s">
        <v>574</v>
      </c>
      <c r="BG6" t="s">
        <v>588</v>
      </c>
      <c r="BH6">
        <v>0</v>
      </c>
      <c r="BI6" t="s">
        <v>92</v>
      </c>
      <c r="BJ6" t="s">
        <v>99</v>
      </c>
      <c r="BK6" t="s">
        <v>574</v>
      </c>
      <c r="BL6" t="s">
        <v>588</v>
      </c>
      <c r="BM6">
        <v>0</v>
      </c>
      <c r="BN6" t="s">
        <v>92</v>
      </c>
      <c r="BO6">
        <v>0</v>
      </c>
      <c r="BP6" t="s">
        <v>574</v>
      </c>
      <c r="BQ6" t="s">
        <v>580</v>
      </c>
      <c r="BR6" t="s">
        <v>576</v>
      </c>
      <c r="BS6" t="s">
        <v>581</v>
      </c>
      <c r="BT6" t="s">
        <v>582</v>
      </c>
      <c r="BU6" t="s">
        <v>574</v>
      </c>
      <c r="BV6" t="s">
        <v>583</v>
      </c>
      <c r="BW6" t="s">
        <v>571</v>
      </c>
      <c r="BX6" t="s">
        <v>578</v>
      </c>
      <c r="BY6" t="s">
        <v>584</v>
      </c>
      <c r="BZ6" t="s">
        <v>574</v>
      </c>
      <c r="CA6">
        <v>0</v>
      </c>
      <c r="CB6">
        <v>0</v>
      </c>
      <c r="CC6" t="s">
        <v>92</v>
      </c>
      <c r="CD6">
        <v>0</v>
      </c>
      <c r="CE6">
        <v>0</v>
      </c>
      <c r="CF6">
        <v>0</v>
      </c>
      <c r="CG6">
        <v>0</v>
      </c>
      <c r="CH6" t="s">
        <v>92</v>
      </c>
      <c r="CI6">
        <v>0</v>
      </c>
    </row>
    <row r="7" spans="1:115">
      <c r="A7" t="s">
        <v>586</v>
      </c>
      <c r="B7">
        <v>1.7049999999999999E-3</v>
      </c>
      <c r="C7">
        <v>8.9210999999999996E-7</v>
      </c>
      <c r="D7">
        <v>3.71515E-7</v>
      </c>
      <c r="E7">
        <v>5.2059500000000001E-7</v>
      </c>
      <c r="F7">
        <v>233</v>
      </c>
      <c r="G7">
        <v>25</v>
      </c>
      <c r="H7">
        <f t="shared" si="0"/>
        <v>208</v>
      </c>
      <c r="I7">
        <v>116</v>
      </c>
      <c r="J7">
        <v>92</v>
      </c>
      <c r="K7">
        <v>627</v>
      </c>
      <c r="L7">
        <f t="shared" si="1"/>
        <v>146091</v>
      </c>
      <c r="M7">
        <v>2.1561300000000001E-7</v>
      </c>
      <c r="N7">
        <v>1.5590199999999999E-7</v>
      </c>
      <c r="O7">
        <v>3.02624E-7</v>
      </c>
      <c r="P7">
        <v>2.1797099999999999E-7</v>
      </c>
      <c r="Q7">
        <v>1.7710199999999999E-7</v>
      </c>
      <c r="R7">
        <v>1.5590199999999999E-7</v>
      </c>
      <c r="S7">
        <v>3.8511E-8</v>
      </c>
      <c r="T7">
        <v>0</v>
      </c>
      <c r="U7" t="s">
        <v>559</v>
      </c>
      <c r="V7">
        <v>1.1967499999999999E-7</v>
      </c>
      <c r="W7">
        <v>1.5512E-8</v>
      </c>
      <c r="X7">
        <v>2.8711199999999998E-7</v>
      </c>
      <c r="Y7">
        <v>1.2223800000000001E-7</v>
      </c>
      <c r="Z7">
        <v>9.5733000000000001E-8</v>
      </c>
      <c r="AA7" t="s">
        <v>500</v>
      </c>
      <c r="AB7">
        <v>2.1797099999999999E-7</v>
      </c>
      <c r="AC7" t="s">
        <v>560</v>
      </c>
      <c r="AD7" t="s">
        <v>561</v>
      </c>
      <c r="AE7" t="s">
        <v>562</v>
      </c>
      <c r="AF7" t="s">
        <v>563</v>
      </c>
      <c r="AG7" t="s">
        <v>522</v>
      </c>
      <c r="AH7">
        <v>0</v>
      </c>
      <c r="AI7" t="s">
        <v>564</v>
      </c>
      <c r="AJ7" t="s">
        <v>589</v>
      </c>
      <c r="AK7" t="s">
        <v>565</v>
      </c>
      <c r="AL7" t="s">
        <v>566</v>
      </c>
      <c r="AM7" t="s">
        <v>567</v>
      </c>
      <c r="AN7" t="s">
        <v>561</v>
      </c>
      <c r="AO7" t="s">
        <v>562</v>
      </c>
      <c r="AP7" t="s">
        <v>568</v>
      </c>
      <c r="AQ7" t="s">
        <v>569</v>
      </c>
      <c r="AR7">
        <v>0</v>
      </c>
      <c r="AS7">
        <v>0</v>
      </c>
      <c r="AT7" t="s">
        <v>92</v>
      </c>
      <c r="AU7">
        <v>0</v>
      </c>
      <c r="AV7">
        <v>0</v>
      </c>
      <c r="AW7" t="s">
        <v>570</v>
      </c>
      <c r="AX7" t="s">
        <v>571</v>
      </c>
      <c r="AY7" t="s">
        <v>572</v>
      </c>
      <c r="AZ7" t="s">
        <v>573</v>
      </c>
      <c r="BA7" t="s">
        <v>574</v>
      </c>
      <c r="BB7" t="s">
        <v>575</v>
      </c>
      <c r="BC7" t="s">
        <v>576</v>
      </c>
      <c r="BD7" t="s">
        <v>577</v>
      </c>
      <c r="BE7" t="s">
        <v>578</v>
      </c>
      <c r="BF7" t="s">
        <v>574</v>
      </c>
      <c r="BG7">
        <v>0</v>
      </c>
      <c r="BH7" t="s">
        <v>579</v>
      </c>
      <c r="BI7" t="s">
        <v>582</v>
      </c>
      <c r="BJ7" t="s">
        <v>99</v>
      </c>
      <c r="BK7">
        <v>0</v>
      </c>
      <c r="BL7">
        <v>0</v>
      </c>
      <c r="BM7" t="s">
        <v>579</v>
      </c>
      <c r="BN7" t="s">
        <v>584</v>
      </c>
      <c r="BO7" t="s">
        <v>582</v>
      </c>
      <c r="BP7">
        <v>0</v>
      </c>
      <c r="BQ7" t="s">
        <v>580</v>
      </c>
      <c r="BR7" t="s">
        <v>576</v>
      </c>
      <c r="BS7" t="s">
        <v>581</v>
      </c>
      <c r="BT7" t="s">
        <v>582</v>
      </c>
      <c r="BU7" t="s">
        <v>574</v>
      </c>
      <c r="BV7" t="s">
        <v>583</v>
      </c>
      <c r="BW7" t="s">
        <v>571</v>
      </c>
      <c r="BX7" t="s">
        <v>578</v>
      </c>
      <c r="BY7" t="s">
        <v>584</v>
      </c>
      <c r="BZ7" t="s">
        <v>574</v>
      </c>
      <c r="CA7">
        <v>0</v>
      </c>
      <c r="CB7">
        <v>0</v>
      </c>
      <c r="CC7" t="s">
        <v>92</v>
      </c>
      <c r="CD7">
        <v>0</v>
      </c>
      <c r="CE7">
        <v>0</v>
      </c>
      <c r="CF7">
        <v>0</v>
      </c>
      <c r="CG7">
        <v>0</v>
      </c>
      <c r="CH7" t="s">
        <v>92</v>
      </c>
      <c r="CI7">
        <v>0</v>
      </c>
      <c r="CJ7" t="s">
        <v>99</v>
      </c>
    </row>
    <row r="8" spans="1:115">
      <c r="A8" t="s">
        <v>590</v>
      </c>
      <c r="B8">
        <v>1.696E-3</v>
      </c>
      <c r="C8">
        <v>8.8732399999999999E-7</v>
      </c>
      <c r="D8">
        <v>3.4416399999999998E-7</v>
      </c>
      <c r="E8">
        <v>5.4316E-7</v>
      </c>
      <c r="F8">
        <v>242</v>
      </c>
      <c r="G8">
        <v>22</v>
      </c>
      <c r="H8">
        <f t="shared" si="0"/>
        <v>220</v>
      </c>
      <c r="I8">
        <v>110</v>
      </c>
      <c r="J8">
        <v>110</v>
      </c>
      <c r="K8">
        <v>634</v>
      </c>
      <c r="L8">
        <f t="shared" si="1"/>
        <v>153428</v>
      </c>
      <c r="M8">
        <v>1.7710199999999999E-7</v>
      </c>
      <c r="N8">
        <v>1.6706199999999999E-7</v>
      </c>
      <c r="O8">
        <v>2.7160000000000002E-7</v>
      </c>
      <c r="P8">
        <v>2.7155999999999998E-7</v>
      </c>
      <c r="Q8">
        <v>1.7710199999999999E-7</v>
      </c>
      <c r="R8">
        <v>1.6706199999999999E-7</v>
      </c>
      <c r="S8">
        <v>0</v>
      </c>
      <c r="T8">
        <v>0</v>
      </c>
      <c r="U8" t="s">
        <v>559</v>
      </c>
      <c r="V8">
        <v>1.1967499999999999E-7</v>
      </c>
      <c r="W8">
        <v>0</v>
      </c>
      <c r="X8">
        <v>2.7160000000000002E-7</v>
      </c>
      <c r="Y8">
        <v>1.5195500000000001E-7</v>
      </c>
      <c r="Z8">
        <v>1.1960499999999999E-7</v>
      </c>
      <c r="AA8" t="s">
        <v>500</v>
      </c>
      <c r="AB8">
        <v>2.7155999999999998E-7</v>
      </c>
      <c r="AC8" t="s">
        <v>560</v>
      </c>
      <c r="AD8" t="s">
        <v>561</v>
      </c>
      <c r="AE8" t="s">
        <v>562</v>
      </c>
      <c r="AF8" t="s">
        <v>563</v>
      </c>
      <c r="AG8" t="s">
        <v>522</v>
      </c>
      <c r="AH8">
        <v>0</v>
      </c>
      <c r="AI8">
        <v>0</v>
      </c>
      <c r="AJ8" t="s">
        <v>92</v>
      </c>
      <c r="AK8">
        <v>0</v>
      </c>
      <c r="AL8">
        <v>0</v>
      </c>
      <c r="AM8" t="s">
        <v>567</v>
      </c>
      <c r="AN8" t="s">
        <v>561</v>
      </c>
      <c r="AO8" t="s">
        <v>562</v>
      </c>
      <c r="AP8" t="s">
        <v>585</v>
      </c>
      <c r="AQ8" t="s">
        <v>569</v>
      </c>
      <c r="AR8">
        <v>0</v>
      </c>
      <c r="AS8">
        <v>0</v>
      </c>
      <c r="AT8" t="s">
        <v>92</v>
      </c>
      <c r="AU8">
        <v>0</v>
      </c>
      <c r="AV8">
        <v>0</v>
      </c>
      <c r="AW8" t="s">
        <v>570</v>
      </c>
      <c r="AX8" t="s">
        <v>571</v>
      </c>
      <c r="AY8" t="s">
        <v>572</v>
      </c>
      <c r="AZ8" t="s">
        <v>573</v>
      </c>
      <c r="BA8" t="s">
        <v>574</v>
      </c>
      <c r="BB8" t="s">
        <v>575</v>
      </c>
      <c r="BC8" t="s">
        <v>576</v>
      </c>
      <c r="BD8" t="s">
        <v>577</v>
      </c>
      <c r="BE8" t="s">
        <v>578</v>
      </c>
      <c r="BF8" t="s">
        <v>574</v>
      </c>
      <c r="BG8">
        <v>0</v>
      </c>
      <c r="BH8">
        <v>0</v>
      </c>
      <c r="BI8" t="s">
        <v>92</v>
      </c>
      <c r="BJ8" t="s">
        <v>99</v>
      </c>
      <c r="BK8">
        <v>0</v>
      </c>
      <c r="BL8">
        <v>0</v>
      </c>
      <c r="BM8">
        <v>0</v>
      </c>
      <c r="BN8" t="s">
        <v>92</v>
      </c>
      <c r="BO8">
        <v>0</v>
      </c>
      <c r="BP8">
        <v>0</v>
      </c>
      <c r="BQ8" t="s">
        <v>580</v>
      </c>
      <c r="BR8" t="s">
        <v>576</v>
      </c>
      <c r="BS8" t="s">
        <v>581</v>
      </c>
      <c r="BT8" t="s">
        <v>591</v>
      </c>
      <c r="BU8" t="s">
        <v>574</v>
      </c>
      <c r="BV8" t="s">
        <v>583</v>
      </c>
      <c r="BW8" t="s">
        <v>571</v>
      </c>
      <c r="BX8" t="s">
        <v>578</v>
      </c>
      <c r="BY8" t="s">
        <v>577</v>
      </c>
      <c r="BZ8" t="s">
        <v>574</v>
      </c>
      <c r="CA8">
        <v>0</v>
      </c>
      <c r="CB8">
        <v>0</v>
      </c>
      <c r="CC8" t="s">
        <v>92</v>
      </c>
      <c r="CD8">
        <v>0</v>
      </c>
      <c r="CE8">
        <v>0</v>
      </c>
      <c r="CF8">
        <v>0</v>
      </c>
      <c r="CG8">
        <v>0</v>
      </c>
      <c r="CH8" t="s">
        <v>92</v>
      </c>
      <c r="CI8">
        <v>0</v>
      </c>
      <c r="CJ8" t="s">
        <v>99</v>
      </c>
    </row>
    <row r="9" spans="1:115">
      <c r="A9" t="s">
        <v>592</v>
      </c>
      <c r="B9">
        <v>1.8389999999999999E-3</v>
      </c>
      <c r="C9">
        <v>2.2227619999999999E-6</v>
      </c>
      <c r="D9">
        <v>1.5499810000000001E-6</v>
      </c>
      <c r="E9">
        <v>6.7278100000000005E-7</v>
      </c>
      <c r="F9">
        <v>279</v>
      </c>
      <c r="G9">
        <v>73</v>
      </c>
      <c r="H9">
        <f t="shared" si="0"/>
        <v>206</v>
      </c>
      <c r="I9">
        <v>142</v>
      </c>
      <c r="J9">
        <v>64</v>
      </c>
      <c r="K9">
        <v>747</v>
      </c>
      <c r="L9">
        <f t="shared" si="1"/>
        <v>208413</v>
      </c>
      <c r="M9">
        <v>7.2557E-7</v>
      </c>
      <c r="N9">
        <v>8.2441099999999998E-7</v>
      </c>
      <c r="O9">
        <v>3.7286200000000002E-7</v>
      </c>
      <c r="P9">
        <v>2.9991899999999997E-7</v>
      </c>
      <c r="Q9">
        <v>5.8497000000000003E-7</v>
      </c>
      <c r="R9">
        <v>6.8629000000000004E-7</v>
      </c>
      <c r="S9">
        <v>1.406E-7</v>
      </c>
      <c r="T9">
        <v>1.38121E-7</v>
      </c>
      <c r="U9" t="s">
        <v>593</v>
      </c>
      <c r="V9">
        <v>9.9190000000000003E-8</v>
      </c>
      <c r="W9">
        <v>7.4011E-8</v>
      </c>
      <c r="X9">
        <v>2.9885099999999998E-7</v>
      </c>
      <c r="Y9">
        <v>1.3983E-7</v>
      </c>
      <c r="Z9">
        <v>1.1714E-7</v>
      </c>
      <c r="AA9" t="s">
        <v>594</v>
      </c>
      <c r="AB9">
        <v>2.7843700000000002E-7</v>
      </c>
      <c r="AC9" t="s">
        <v>595</v>
      </c>
      <c r="AD9" t="s">
        <v>596</v>
      </c>
      <c r="AE9" t="s">
        <v>597</v>
      </c>
      <c r="AF9" t="s">
        <v>598</v>
      </c>
      <c r="AG9" t="s">
        <v>599</v>
      </c>
      <c r="AH9" t="s">
        <v>600</v>
      </c>
      <c r="AI9" t="s">
        <v>601</v>
      </c>
      <c r="AJ9" t="s">
        <v>602</v>
      </c>
      <c r="AK9" t="s">
        <v>603</v>
      </c>
      <c r="AL9" t="s">
        <v>604</v>
      </c>
      <c r="AM9" t="s">
        <v>605</v>
      </c>
      <c r="AN9" t="s">
        <v>606</v>
      </c>
      <c r="AO9" t="s">
        <v>607</v>
      </c>
      <c r="AP9" t="s">
        <v>608</v>
      </c>
      <c r="AQ9" t="s">
        <v>609</v>
      </c>
      <c r="AR9" t="s">
        <v>600</v>
      </c>
      <c r="AS9" t="s">
        <v>601</v>
      </c>
      <c r="AT9" t="s">
        <v>610</v>
      </c>
      <c r="AU9" t="s">
        <v>565</v>
      </c>
      <c r="AV9" t="s">
        <v>611</v>
      </c>
      <c r="AW9" t="s">
        <v>570</v>
      </c>
      <c r="AX9" t="s">
        <v>612</v>
      </c>
      <c r="AY9" t="s">
        <v>613</v>
      </c>
      <c r="AZ9" t="s">
        <v>577</v>
      </c>
      <c r="BA9" t="s">
        <v>614</v>
      </c>
      <c r="BB9" t="s">
        <v>575</v>
      </c>
      <c r="BC9" t="s">
        <v>615</v>
      </c>
      <c r="BD9" t="s">
        <v>92</v>
      </c>
      <c r="BE9" t="s">
        <v>578</v>
      </c>
      <c r="BF9" t="s">
        <v>614</v>
      </c>
      <c r="BG9" t="s">
        <v>616</v>
      </c>
      <c r="BH9" t="s">
        <v>579</v>
      </c>
      <c r="BI9" t="s">
        <v>578</v>
      </c>
      <c r="BJ9" t="s">
        <v>99</v>
      </c>
      <c r="BK9">
        <v>0</v>
      </c>
      <c r="BL9" t="s">
        <v>616</v>
      </c>
      <c r="BM9" t="s">
        <v>579</v>
      </c>
      <c r="BN9" t="s">
        <v>577</v>
      </c>
      <c r="BO9" t="s">
        <v>578</v>
      </c>
      <c r="BP9">
        <v>0</v>
      </c>
      <c r="BQ9" t="s">
        <v>580</v>
      </c>
      <c r="BR9" t="s">
        <v>583</v>
      </c>
      <c r="BS9" t="s">
        <v>581</v>
      </c>
      <c r="BT9" t="s">
        <v>591</v>
      </c>
      <c r="BU9" t="s">
        <v>617</v>
      </c>
      <c r="BV9" t="s">
        <v>615</v>
      </c>
      <c r="BW9" t="s">
        <v>575</v>
      </c>
      <c r="BX9" t="s">
        <v>578</v>
      </c>
      <c r="BY9" t="s">
        <v>573</v>
      </c>
      <c r="BZ9" t="s">
        <v>617</v>
      </c>
      <c r="CA9" t="s">
        <v>588</v>
      </c>
      <c r="CB9">
        <v>0</v>
      </c>
      <c r="CC9" t="s">
        <v>584</v>
      </c>
      <c r="CD9" t="s">
        <v>582</v>
      </c>
      <c r="CE9" t="s">
        <v>574</v>
      </c>
      <c r="CF9" t="s">
        <v>579</v>
      </c>
      <c r="CG9">
        <v>0</v>
      </c>
      <c r="CH9" t="s">
        <v>582</v>
      </c>
      <c r="CI9" t="s">
        <v>584</v>
      </c>
      <c r="CJ9" t="s">
        <v>99</v>
      </c>
    </row>
    <row r="10" spans="1:115">
      <c r="A10" t="s">
        <v>592</v>
      </c>
      <c r="B10">
        <v>1.8400000000000001E-3</v>
      </c>
      <c r="C10">
        <v>2.219151E-6</v>
      </c>
      <c r="D10">
        <v>1.5412810000000001E-6</v>
      </c>
      <c r="E10">
        <v>6.7787000000000002E-7</v>
      </c>
      <c r="F10">
        <v>291</v>
      </c>
      <c r="G10">
        <v>75</v>
      </c>
      <c r="H10">
        <f t="shared" si="0"/>
        <v>216</v>
      </c>
      <c r="I10">
        <v>120</v>
      </c>
      <c r="J10">
        <v>96</v>
      </c>
      <c r="K10">
        <v>795</v>
      </c>
      <c r="L10">
        <f t="shared" si="1"/>
        <v>231345</v>
      </c>
      <c r="M10">
        <v>7.2953099999999997E-7</v>
      </c>
      <c r="N10">
        <v>8.1175E-7</v>
      </c>
      <c r="O10">
        <v>3.0272499999999998E-7</v>
      </c>
      <c r="P10">
        <v>3.7514499999999999E-7</v>
      </c>
      <c r="Q10">
        <v>6.4377E-7</v>
      </c>
      <c r="R10">
        <v>6.8533000000000001E-7</v>
      </c>
      <c r="S10">
        <v>8.5760999999999996E-8</v>
      </c>
      <c r="T10">
        <v>1.2641999999999999E-7</v>
      </c>
      <c r="U10" t="s">
        <v>593</v>
      </c>
      <c r="V10">
        <v>1.0279E-7</v>
      </c>
      <c r="W10">
        <v>3.7130000000000002E-8</v>
      </c>
      <c r="X10">
        <v>2.6559500000000002E-7</v>
      </c>
      <c r="Y10">
        <v>1.8283999999999999E-7</v>
      </c>
      <c r="Z10">
        <v>1.5405000000000001E-7</v>
      </c>
      <c r="AA10" t="s">
        <v>618</v>
      </c>
      <c r="AB10">
        <v>3.5600499999999999E-7</v>
      </c>
      <c r="AC10" t="s">
        <v>619</v>
      </c>
      <c r="AD10" t="s">
        <v>596</v>
      </c>
      <c r="AE10" t="s">
        <v>620</v>
      </c>
      <c r="AF10" t="s">
        <v>621</v>
      </c>
      <c r="AG10" t="s">
        <v>622</v>
      </c>
      <c r="AH10" t="s">
        <v>623</v>
      </c>
      <c r="AI10" t="s">
        <v>601</v>
      </c>
      <c r="AJ10" t="s">
        <v>602</v>
      </c>
      <c r="AK10" t="s">
        <v>565</v>
      </c>
      <c r="AL10" t="s">
        <v>624</v>
      </c>
      <c r="AM10" t="s">
        <v>625</v>
      </c>
      <c r="AN10" t="s">
        <v>626</v>
      </c>
      <c r="AO10" t="s">
        <v>627</v>
      </c>
      <c r="AP10" t="s">
        <v>628</v>
      </c>
      <c r="AQ10" t="s">
        <v>629</v>
      </c>
      <c r="AR10" t="s">
        <v>623</v>
      </c>
      <c r="AS10" t="s">
        <v>630</v>
      </c>
      <c r="AT10" t="s">
        <v>631</v>
      </c>
      <c r="AU10" t="s">
        <v>632</v>
      </c>
      <c r="AV10" t="s">
        <v>633</v>
      </c>
      <c r="AW10" t="s">
        <v>570</v>
      </c>
      <c r="AX10" t="s">
        <v>612</v>
      </c>
      <c r="AY10" t="s">
        <v>613</v>
      </c>
      <c r="AZ10" t="s">
        <v>577</v>
      </c>
      <c r="BA10" t="s">
        <v>614</v>
      </c>
      <c r="BB10" t="s">
        <v>612</v>
      </c>
      <c r="BC10" t="s">
        <v>615</v>
      </c>
      <c r="BD10" t="s">
        <v>92</v>
      </c>
      <c r="BE10" t="s">
        <v>578</v>
      </c>
      <c r="BF10" t="s">
        <v>614</v>
      </c>
      <c r="BG10" t="s">
        <v>634</v>
      </c>
      <c r="BH10" t="s">
        <v>575</v>
      </c>
      <c r="BI10" t="s">
        <v>582</v>
      </c>
      <c r="BJ10" t="s">
        <v>99</v>
      </c>
      <c r="BK10" t="s">
        <v>574</v>
      </c>
      <c r="BL10" t="s">
        <v>634</v>
      </c>
      <c r="BM10" t="s">
        <v>575</v>
      </c>
      <c r="BN10" t="s">
        <v>584</v>
      </c>
      <c r="BO10">
        <v>0</v>
      </c>
      <c r="BP10" t="s">
        <v>574</v>
      </c>
      <c r="BQ10" t="s">
        <v>635</v>
      </c>
      <c r="BR10" t="s">
        <v>636</v>
      </c>
      <c r="BS10" t="s">
        <v>637</v>
      </c>
      <c r="BT10" t="s">
        <v>591</v>
      </c>
      <c r="BU10" t="s">
        <v>638</v>
      </c>
      <c r="BV10" t="s">
        <v>583</v>
      </c>
      <c r="BW10" t="s">
        <v>635</v>
      </c>
      <c r="BX10" t="s">
        <v>572</v>
      </c>
      <c r="BY10" t="s">
        <v>577</v>
      </c>
      <c r="BZ10" t="s">
        <v>638</v>
      </c>
      <c r="CA10" t="s">
        <v>588</v>
      </c>
      <c r="CB10" t="s">
        <v>579</v>
      </c>
      <c r="CC10" t="s">
        <v>584</v>
      </c>
      <c r="CD10">
        <v>0</v>
      </c>
      <c r="CE10" t="s">
        <v>574</v>
      </c>
      <c r="CF10" t="s">
        <v>579</v>
      </c>
      <c r="CG10" t="s">
        <v>588</v>
      </c>
      <c r="CH10" t="s">
        <v>582</v>
      </c>
      <c r="CI10">
        <v>0</v>
      </c>
    </row>
    <row r="12" spans="1:115">
      <c r="P12" s="9"/>
    </row>
    <row r="13" spans="1:115">
      <c r="Q13" s="4"/>
    </row>
    <row r="14" spans="1:115">
      <c r="CB14">
        <f>SUM(CB7:CF7)</f>
        <v>0</v>
      </c>
    </row>
    <row r="15" spans="1:115">
      <c r="AX15">
        <f>SUM(AX7:BQ7)</f>
        <v>0</v>
      </c>
      <c r="BR15">
        <f>SUM(BR7:BV7)</f>
        <v>0</v>
      </c>
    </row>
    <row r="17" spans="27:27">
      <c r="AA17">
        <v>1</v>
      </c>
    </row>
    <row r="18" spans="27:27">
      <c r="AA18">
        <v>2</v>
      </c>
    </row>
    <row r="19" spans="27:27">
      <c r="AA19">
        <v>3</v>
      </c>
    </row>
    <row r="20" spans="27:27">
      <c r="AA20">
        <v>4</v>
      </c>
    </row>
    <row r="21" spans="27:27">
      <c r="AA21">
        <v>5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3"/>
  <sheetViews>
    <sheetView workbookViewId="0"/>
  </sheetViews>
  <sheetFormatPr baseColWidth="10" defaultRowHeight="14.25"/>
  <cols>
    <col min="1" max="1" width="36.37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90">
      <c r="D1" s="38" t="s">
        <v>279</v>
      </c>
      <c r="E1" s="38"/>
      <c r="F1" s="38"/>
    </row>
    <row r="2" spans="1:90">
      <c r="D2" s="38"/>
      <c r="E2" s="38"/>
      <c r="F2" s="38"/>
    </row>
    <row r="3" spans="1:90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639</v>
      </c>
      <c r="I3" s="1" t="s">
        <v>8</v>
      </c>
      <c r="J3" s="1" t="s">
        <v>640</v>
      </c>
      <c r="K3" s="1" t="s">
        <v>9</v>
      </c>
      <c r="L3" s="10" t="s">
        <v>640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1" t="s">
        <v>41</v>
      </c>
      <c r="AS3" s="1" t="s">
        <v>42</v>
      </c>
      <c r="AT3" s="1" t="s">
        <v>43</v>
      </c>
      <c r="AU3" s="1" t="s">
        <v>44</v>
      </c>
      <c r="AV3" s="1" t="s">
        <v>45</v>
      </c>
      <c r="AW3" s="1" t="s">
        <v>46</v>
      </c>
      <c r="AX3" s="1" t="s">
        <v>47</v>
      </c>
      <c r="AY3" s="1" t="s">
        <v>48</v>
      </c>
      <c r="AZ3" s="1" t="s">
        <v>49</v>
      </c>
      <c r="BA3" s="1" t="s">
        <v>50</v>
      </c>
      <c r="BB3" s="1" t="s">
        <v>51</v>
      </c>
      <c r="BC3" s="1" t="s">
        <v>52</v>
      </c>
      <c r="BD3" s="1" t="s">
        <v>53</v>
      </c>
      <c r="BE3" s="1" t="s">
        <v>54</v>
      </c>
      <c r="BF3" s="1" t="s">
        <v>55</v>
      </c>
      <c r="BG3" s="1" t="s">
        <v>56</v>
      </c>
      <c r="BH3" s="1" t="s">
        <v>57</v>
      </c>
      <c r="BI3" s="1" t="s">
        <v>58</v>
      </c>
      <c r="BJ3" s="1" t="s">
        <v>59</v>
      </c>
      <c r="BK3" s="1" t="s">
        <v>60</v>
      </c>
      <c r="BL3" s="1" t="s">
        <v>61</v>
      </c>
      <c r="BM3" s="1" t="s">
        <v>62</v>
      </c>
      <c r="BN3" s="1" t="s">
        <v>63</v>
      </c>
      <c r="BO3" s="1" t="s">
        <v>64</v>
      </c>
      <c r="BP3" s="1" t="s">
        <v>65</v>
      </c>
      <c r="BQ3" s="1" t="s">
        <v>66</v>
      </c>
      <c r="BR3" s="1" t="s">
        <v>67</v>
      </c>
      <c r="BS3" s="1" t="s">
        <v>68</v>
      </c>
      <c r="BT3" s="1" t="s">
        <v>69</v>
      </c>
      <c r="BU3" s="1" t="s">
        <v>70</v>
      </c>
      <c r="BV3" s="1" t="s">
        <v>71</v>
      </c>
      <c r="BW3" s="1" t="s">
        <v>72</v>
      </c>
      <c r="BX3" s="1" t="s">
        <v>73</v>
      </c>
      <c r="BY3" s="1" t="s">
        <v>74</v>
      </c>
      <c r="BZ3" s="1" t="s">
        <v>75</v>
      </c>
      <c r="CA3" s="1" t="s">
        <v>76</v>
      </c>
      <c r="CB3" s="1" t="s">
        <v>77</v>
      </c>
      <c r="CC3" s="1" t="s">
        <v>78</v>
      </c>
      <c r="CD3" s="1" t="s">
        <v>79</v>
      </c>
      <c r="CE3" s="1" t="s">
        <v>80</v>
      </c>
      <c r="CF3" s="1" t="s">
        <v>81</v>
      </c>
      <c r="CG3" s="1" t="s">
        <v>82</v>
      </c>
      <c r="CH3" s="1" t="s">
        <v>83</v>
      </c>
      <c r="CI3" s="1" t="s">
        <v>84</v>
      </c>
      <c r="CJ3" s="1" t="s">
        <v>85</v>
      </c>
      <c r="CK3" s="1" t="s">
        <v>86</v>
      </c>
      <c r="CL3" s="1" t="s">
        <v>87</v>
      </c>
    </row>
    <row r="4" spans="1:90">
      <c r="A4" t="s">
        <v>641</v>
      </c>
      <c r="B4" s="4">
        <v>1.8519999999999999E-3</v>
      </c>
      <c r="C4" s="4">
        <v>9.774289999999999E-7</v>
      </c>
      <c r="D4" s="4">
        <v>2.5435100000000003E-7</v>
      </c>
      <c r="E4" s="4">
        <v>7.2307800000000004E-7</v>
      </c>
      <c r="F4">
        <v>383</v>
      </c>
      <c r="G4">
        <v>78</v>
      </c>
      <c r="H4">
        <v>542</v>
      </c>
      <c r="I4">
        <v>161</v>
      </c>
      <c r="J4">
        <v>856</v>
      </c>
      <c r="K4">
        <v>144</v>
      </c>
      <c r="L4">
        <v>762</v>
      </c>
      <c r="M4">
        <v>2160</v>
      </c>
      <c r="N4">
        <v>827280</v>
      </c>
      <c r="O4">
        <v>1.63799E-7</v>
      </c>
      <c r="P4">
        <v>9.0552000000000002E-8</v>
      </c>
      <c r="Q4">
        <v>3.8423500000000003E-7</v>
      </c>
      <c r="R4">
        <v>3.3884300000000001E-7</v>
      </c>
      <c r="S4">
        <v>1.08383E-7</v>
      </c>
      <c r="T4">
        <v>5.1546999999999998E-8</v>
      </c>
      <c r="U4">
        <v>5.5415999999999998E-8</v>
      </c>
      <c r="V4">
        <v>3.9004999999999998E-8</v>
      </c>
      <c r="W4" t="s">
        <v>642</v>
      </c>
      <c r="X4">
        <v>1.20429E-7</v>
      </c>
      <c r="Y4">
        <v>5.3553999999999998E-8</v>
      </c>
      <c r="Z4">
        <v>3.3068100000000002E-7</v>
      </c>
      <c r="AA4">
        <v>2.18309E-7</v>
      </c>
      <c r="AB4">
        <v>9.8896000000000001E-8</v>
      </c>
      <c r="AC4" t="s">
        <v>643</v>
      </c>
      <c r="AD4">
        <v>3.1720499999999999E-7</v>
      </c>
      <c r="AE4" t="s">
        <v>644</v>
      </c>
      <c r="AF4" t="s">
        <v>645</v>
      </c>
      <c r="AG4" t="s">
        <v>646</v>
      </c>
      <c r="AH4" t="s">
        <v>647</v>
      </c>
      <c r="AI4" t="s">
        <v>648</v>
      </c>
      <c r="AJ4" t="s">
        <v>649</v>
      </c>
      <c r="AK4" t="s">
        <v>650</v>
      </c>
      <c r="AL4" t="s">
        <v>651</v>
      </c>
      <c r="AM4" t="s">
        <v>652</v>
      </c>
      <c r="AN4" t="s">
        <v>653</v>
      </c>
      <c r="AO4" t="s">
        <v>654</v>
      </c>
      <c r="AP4">
        <v>0</v>
      </c>
      <c r="AQ4" t="s">
        <v>655</v>
      </c>
      <c r="AR4" t="s">
        <v>656</v>
      </c>
      <c r="AS4" t="s">
        <v>657</v>
      </c>
      <c r="AT4" t="s">
        <v>658</v>
      </c>
      <c r="AU4" t="s">
        <v>650</v>
      </c>
      <c r="AV4" t="s">
        <v>651</v>
      </c>
      <c r="AW4" t="s">
        <v>659</v>
      </c>
      <c r="AX4" t="s">
        <v>660</v>
      </c>
      <c r="AY4" t="s">
        <v>661</v>
      </c>
      <c r="AZ4" t="s">
        <v>662</v>
      </c>
      <c r="BA4" t="s">
        <v>663</v>
      </c>
      <c r="BB4" t="s">
        <v>664</v>
      </c>
      <c r="BC4" t="s">
        <v>665</v>
      </c>
      <c r="BD4" t="s">
        <v>666</v>
      </c>
      <c r="BE4" t="s">
        <v>667</v>
      </c>
      <c r="BF4" t="s">
        <v>668</v>
      </c>
      <c r="BG4" t="s">
        <v>669</v>
      </c>
      <c r="BH4" t="s">
        <v>670</v>
      </c>
      <c r="BI4" t="s">
        <v>671</v>
      </c>
      <c r="BJ4" t="s">
        <v>662</v>
      </c>
      <c r="BK4" t="s">
        <v>672</v>
      </c>
      <c r="BL4" t="s">
        <v>99</v>
      </c>
      <c r="BM4" t="s">
        <v>673</v>
      </c>
      <c r="BN4">
        <v>0</v>
      </c>
      <c r="BO4" t="s">
        <v>662</v>
      </c>
      <c r="BP4" t="s">
        <v>92</v>
      </c>
      <c r="BQ4">
        <v>0</v>
      </c>
      <c r="BR4">
        <v>0</v>
      </c>
      <c r="BS4" t="s">
        <v>674</v>
      </c>
      <c r="BT4" t="s">
        <v>667</v>
      </c>
      <c r="BU4" t="s">
        <v>664</v>
      </c>
      <c r="BV4" t="s">
        <v>675</v>
      </c>
      <c r="BW4" t="s">
        <v>676</v>
      </c>
      <c r="BX4" t="s">
        <v>677</v>
      </c>
      <c r="BY4" t="s">
        <v>662</v>
      </c>
      <c r="BZ4" t="s">
        <v>678</v>
      </c>
      <c r="CA4" t="s">
        <v>668</v>
      </c>
      <c r="CB4" t="s">
        <v>679</v>
      </c>
      <c r="CC4" t="s">
        <v>667</v>
      </c>
      <c r="CD4" t="s">
        <v>662</v>
      </c>
      <c r="CE4" t="s">
        <v>680</v>
      </c>
      <c r="CF4" t="s">
        <v>681</v>
      </c>
      <c r="CG4" t="s">
        <v>682</v>
      </c>
      <c r="CH4">
        <v>0</v>
      </c>
      <c r="CI4">
        <v>0</v>
      </c>
      <c r="CJ4" t="s">
        <v>92</v>
      </c>
      <c r="CK4">
        <v>0</v>
      </c>
      <c r="CL4" t="s">
        <v>99</v>
      </c>
    </row>
    <row r="5" spans="1:90">
      <c r="A5" t="s">
        <v>683</v>
      </c>
      <c r="B5" s="4">
        <v>1.8699999999999999E-3</v>
      </c>
      <c r="C5" s="4">
        <v>1.0218159999999999E-6</v>
      </c>
      <c r="D5" s="4">
        <v>2.7213700000000002E-7</v>
      </c>
      <c r="E5" s="4">
        <v>7.4967900000000005E-7</v>
      </c>
      <c r="F5">
        <v>391</v>
      </c>
      <c r="G5">
        <v>82</v>
      </c>
      <c r="H5">
        <v>596</v>
      </c>
      <c r="I5">
        <v>156</v>
      </c>
      <c r="J5">
        <v>830</v>
      </c>
      <c r="K5">
        <v>153</v>
      </c>
      <c r="L5">
        <v>820</v>
      </c>
      <c r="M5">
        <v>2246</v>
      </c>
      <c r="N5">
        <v>878186</v>
      </c>
      <c r="O5">
        <v>1.2069400000000001E-7</v>
      </c>
      <c r="P5">
        <v>1.5144299999999999E-7</v>
      </c>
      <c r="Q5">
        <v>3.7801799999999999E-7</v>
      </c>
      <c r="R5">
        <v>3.7166100000000001E-7</v>
      </c>
      <c r="S5">
        <v>8.6820999999999994E-8</v>
      </c>
      <c r="T5">
        <v>9.6461999999999994E-8</v>
      </c>
      <c r="U5">
        <v>3.3873000000000002E-8</v>
      </c>
      <c r="V5">
        <v>5.4981000000000001E-8</v>
      </c>
      <c r="W5" t="s">
        <v>684</v>
      </c>
      <c r="X5">
        <v>1.05979E-7</v>
      </c>
      <c r="Y5">
        <v>3.7044999999999999E-8</v>
      </c>
      <c r="Z5">
        <v>3.4097299999999999E-7</v>
      </c>
      <c r="AA5">
        <v>2.12079E-7</v>
      </c>
      <c r="AB5">
        <v>8.9504000000000005E-8</v>
      </c>
      <c r="AC5" t="s">
        <v>685</v>
      </c>
      <c r="AD5">
        <v>3.1295699999999999E-7</v>
      </c>
      <c r="AE5" t="s">
        <v>617</v>
      </c>
      <c r="AF5" t="s">
        <v>645</v>
      </c>
      <c r="AG5" t="s">
        <v>655</v>
      </c>
      <c r="AH5" t="s">
        <v>647</v>
      </c>
      <c r="AI5" t="s">
        <v>686</v>
      </c>
      <c r="AJ5" t="s">
        <v>649</v>
      </c>
      <c r="AK5" t="s">
        <v>650</v>
      </c>
      <c r="AL5" t="s">
        <v>687</v>
      </c>
      <c r="AM5" t="s">
        <v>659</v>
      </c>
      <c r="AN5" t="s">
        <v>653</v>
      </c>
      <c r="AO5" t="s">
        <v>617</v>
      </c>
      <c r="AP5">
        <v>0</v>
      </c>
      <c r="AQ5" t="s">
        <v>688</v>
      </c>
      <c r="AR5" t="s">
        <v>689</v>
      </c>
      <c r="AS5" t="s">
        <v>648</v>
      </c>
      <c r="AT5" t="s">
        <v>649</v>
      </c>
      <c r="AU5" t="s">
        <v>650</v>
      </c>
      <c r="AV5" t="s">
        <v>687</v>
      </c>
      <c r="AW5" t="s">
        <v>652</v>
      </c>
      <c r="AX5" t="s">
        <v>690</v>
      </c>
      <c r="AY5" t="s">
        <v>691</v>
      </c>
      <c r="AZ5" t="s">
        <v>662</v>
      </c>
      <c r="BA5" t="s">
        <v>692</v>
      </c>
      <c r="BB5" t="s">
        <v>693</v>
      </c>
      <c r="BC5" t="s">
        <v>665</v>
      </c>
      <c r="BD5" t="s">
        <v>694</v>
      </c>
      <c r="BE5" t="s">
        <v>667</v>
      </c>
      <c r="BF5" t="s">
        <v>668</v>
      </c>
      <c r="BG5" t="s">
        <v>695</v>
      </c>
      <c r="BH5" t="s">
        <v>670</v>
      </c>
      <c r="BI5" t="s">
        <v>667</v>
      </c>
      <c r="BJ5" t="s">
        <v>662</v>
      </c>
      <c r="BK5" t="s">
        <v>696</v>
      </c>
      <c r="BL5" t="s">
        <v>99</v>
      </c>
      <c r="BM5" t="s">
        <v>697</v>
      </c>
      <c r="BN5" t="s">
        <v>667</v>
      </c>
      <c r="BO5" t="s">
        <v>662</v>
      </c>
      <c r="BP5" t="s">
        <v>680</v>
      </c>
      <c r="BQ5" t="s">
        <v>681</v>
      </c>
      <c r="BR5" t="s">
        <v>682</v>
      </c>
      <c r="BS5" t="s">
        <v>698</v>
      </c>
      <c r="BT5" t="s">
        <v>667</v>
      </c>
      <c r="BU5" t="s">
        <v>664</v>
      </c>
      <c r="BV5" t="s">
        <v>699</v>
      </c>
      <c r="BW5" t="s">
        <v>665</v>
      </c>
      <c r="BX5" t="s">
        <v>671</v>
      </c>
      <c r="BY5" t="s">
        <v>662</v>
      </c>
      <c r="BZ5" t="s">
        <v>678</v>
      </c>
      <c r="CA5" t="s">
        <v>700</v>
      </c>
      <c r="CB5" t="s">
        <v>701</v>
      </c>
      <c r="CC5" t="s">
        <v>671</v>
      </c>
      <c r="CD5" t="s">
        <v>662</v>
      </c>
      <c r="CE5" t="s">
        <v>700</v>
      </c>
      <c r="CF5" t="s">
        <v>672</v>
      </c>
      <c r="CG5" t="s">
        <v>697</v>
      </c>
      <c r="CH5" t="s">
        <v>662</v>
      </c>
      <c r="CI5" t="s">
        <v>667</v>
      </c>
      <c r="CJ5" t="s">
        <v>92</v>
      </c>
      <c r="CK5" t="s">
        <v>680</v>
      </c>
      <c r="CL5" t="s">
        <v>99</v>
      </c>
    </row>
    <row r="6" spans="1:90">
      <c r="A6" t="s">
        <v>702</v>
      </c>
      <c r="B6" s="4">
        <v>1.853E-3</v>
      </c>
      <c r="C6" s="4">
        <v>1.049519E-6</v>
      </c>
      <c r="D6" s="4">
        <v>2.6476E-7</v>
      </c>
      <c r="E6" s="4">
        <v>7.8475900000000002E-7</v>
      </c>
      <c r="F6">
        <v>406</v>
      </c>
      <c r="G6">
        <v>80</v>
      </c>
      <c r="H6">
        <v>552</v>
      </c>
      <c r="I6">
        <v>169</v>
      </c>
      <c r="J6">
        <v>908</v>
      </c>
      <c r="K6">
        <v>157</v>
      </c>
      <c r="L6">
        <v>832</v>
      </c>
      <c r="M6">
        <v>2292</v>
      </c>
      <c r="N6">
        <v>930552</v>
      </c>
      <c r="O6">
        <v>1.4031199999999999E-7</v>
      </c>
      <c r="P6">
        <v>1.24448E-7</v>
      </c>
      <c r="Q6">
        <v>4.0879E-7</v>
      </c>
      <c r="R6">
        <v>3.7596900000000002E-7</v>
      </c>
      <c r="S6">
        <v>9.2950999999999996E-8</v>
      </c>
      <c r="T6">
        <v>9.7602000000000003E-8</v>
      </c>
      <c r="U6">
        <v>4.7361000000000003E-8</v>
      </c>
      <c r="V6">
        <v>2.6846000000000001E-8</v>
      </c>
      <c r="W6" t="s">
        <v>703</v>
      </c>
      <c r="X6">
        <v>1.09069E-7</v>
      </c>
      <c r="Y6">
        <v>6.3863999999999995E-8</v>
      </c>
      <c r="Z6">
        <v>3.44926E-7</v>
      </c>
      <c r="AA6">
        <v>1.9158900000000001E-7</v>
      </c>
      <c r="AB6">
        <v>9.5785999999999995E-8</v>
      </c>
      <c r="AC6" t="s">
        <v>704</v>
      </c>
      <c r="AD6">
        <v>3.0901300000000002E-7</v>
      </c>
      <c r="AE6" t="s">
        <v>654</v>
      </c>
      <c r="AF6" t="s">
        <v>645</v>
      </c>
      <c r="AG6" t="s">
        <v>601</v>
      </c>
      <c r="AH6" t="s">
        <v>689</v>
      </c>
      <c r="AI6" t="s">
        <v>686</v>
      </c>
      <c r="AJ6" t="s">
        <v>649</v>
      </c>
      <c r="AK6" t="s">
        <v>650</v>
      </c>
      <c r="AL6" t="s">
        <v>687</v>
      </c>
      <c r="AM6" t="s">
        <v>705</v>
      </c>
      <c r="AN6" t="s">
        <v>690</v>
      </c>
      <c r="AO6" t="s">
        <v>644</v>
      </c>
      <c r="AP6">
        <v>0</v>
      </c>
      <c r="AQ6" t="s">
        <v>646</v>
      </c>
      <c r="AR6" t="s">
        <v>689</v>
      </c>
      <c r="AS6" t="s">
        <v>657</v>
      </c>
      <c r="AT6" t="s">
        <v>658</v>
      </c>
      <c r="AU6" t="s">
        <v>650</v>
      </c>
      <c r="AV6" t="s">
        <v>687</v>
      </c>
      <c r="AW6" t="s">
        <v>659</v>
      </c>
      <c r="AX6">
        <v>0</v>
      </c>
      <c r="AY6" t="s">
        <v>706</v>
      </c>
      <c r="AZ6" t="s">
        <v>662</v>
      </c>
      <c r="BA6" t="s">
        <v>707</v>
      </c>
      <c r="BB6" t="s">
        <v>708</v>
      </c>
      <c r="BC6" t="s">
        <v>665</v>
      </c>
      <c r="BD6" t="s">
        <v>709</v>
      </c>
      <c r="BE6" t="s">
        <v>667</v>
      </c>
      <c r="BF6" t="s">
        <v>700</v>
      </c>
      <c r="BG6" t="s">
        <v>695</v>
      </c>
      <c r="BH6" t="s">
        <v>665</v>
      </c>
      <c r="BI6" t="s">
        <v>671</v>
      </c>
      <c r="BJ6" t="s">
        <v>662</v>
      </c>
      <c r="BK6" t="s">
        <v>696</v>
      </c>
      <c r="BL6" t="s">
        <v>99</v>
      </c>
      <c r="BM6" t="s">
        <v>673</v>
      </c>
      <c r="BN6" t="s">
        <v>667</v>
      </c>
      <c r="BO6" t="s">
        <v>662</v>
      </c>
      <c r="BP6" t="s">
        <v>680</v>
      </c>
      <c r="BQ6" t="s">
        <v>696</v>
      </c>
      <c r="BR6" t="s">
        <v>682</v>
      </c>
      <c r="BS6" t="s">
        <v>698</v>
      </c>
      <c r="BT6" t="s">
        <v>667</v>
      </c>
      <c r="BU6" t="s">
        <v>664</v>
      </c>
      <c r="BV6" t="s">
        <v>669</v>
      </c>
      <c r="BW6" t="s">
        <v>710</v>
      </c>
      <c r="BX6" t="s">
        <v>711</v>
      </c>
      <c r="BY6" t="s">
        <v>662</v>
      </c>
      <c r="BZ6" t="s">
        <v>678</v>
      </c>
      <c r="CA6" t="s">
        <v>712</v>
      </c>
      <c r="CB6" t="s">
        <v>673</v>
      </c>
      <c r="CC6" t="s">
        <v>713</v>
      </c>
      <c r="CD6" t="s">
        <v>662</v>
      </c>
      <c r="CE6" t="s">
        <v>714</v>
      </c>
      <c r="CF6" t="s">
        <v>715</v>
      </c>
      <c r="CG6" t="s">
        <v>673</v>
      </c>
      <c r="CH6" t="s">
        <v>662</v>
      </c>
      <c r="CI6" t="s">
        <v>667</v>
      </c>
      <c r="CJ6" t="s">
        <v>681</v>
      </c>
      <c r="CK6" t="s">
        <v>680</v>
      </c>
      <c r="CL6" t="s">
        <v>99</v>
      </c>
    </row>
    <row r="7" spans="1:90">
      <c r="A7" t="s">
        <v>716</v>
      </c>
      <c r="B7" s="4">
        <v>1.8600000000000001E-3</v>
      </c>
      <c r="C7" s="4">
        <v>1.06434E-6</v>
      </c>
      <c r="D7" s="4">
        <v>2.8275400000000002E-7</v>
      </c>
      <c r="E7" s="4">
        <v>7.8158599999999999E-7</v>
      </c>
      <c r="F7">
        <v>406</v>
      </c>
      <c r="G7">
        <v>77</v>
      </c>
      <c r="H7">
        <v>592</v>
      </c>
      <c r="I7">
        <v>145</v>
      </c>
      <c r="J7">
        <v>778</v>
      </c>
      <c r="K7">
        <v>184</v>
      </c>
      <c r="L7">
        <v>990</v>
      </c>
      <c r="M7">
        <v>2360</v>
      </c>
      <c r="N7">
        <v>958160</v>
      </c>
      <c r="O7">
        <v>1.67769E-7</v>
      </c>
      <c r="P7">
        <v>1.1498499999999999E-7</v>
      </c>
      <c r="Q7">
        <v>3.42945E-7</v>
      </c>
      <c r="R7">
        <v>4.3864099999999999E-7</v>
      </c>
      <c r="S7">
        <v>1.3506099999999999E-7</v>
      </c>
      <c r="T7">
        <v>9.3561E-8</v>
      </c>
      <c r="U7">
        <v>3.2707999999999997E-8</v>
      </c>
      <c r="V7">
        <v>2.1424E-8</v>
      </c>
      <c r="W7" t="s">
        <v>717</v>
      </c>
      <c r="X7">
        <v>8.0279E-8</v>
      </c>
      <c r="Y7">
        <v>5.8694000000000003E-8</v>
      </c>
      <c r="Z7">
        <v>2.84251E-7</v>
      </c>
      <c r="AA7">
        <v>2.3465900000000001E-7</v>
      </c>
      <c r="AB7">
        <v>1.07146E-7</v>
      </c>
      <c r="AC7" t="s">
        <v>718</v>
      </c>
      <c r="AD7">
        <v>3.7680500000000002E-7</v>
      </c>
      <c r="AE7" t="s">
        <v>719</v>
      </c>
      <c r="AF7" t="s">
        <v>645</v>
      </c>
      <c r="AG7" t="s">
        <v>720</v>
      </c>
      <c r="AH7" t="s">
        <v>721</v>
      </c>
      <c r="AI7" t="s">
        <v>722</v>
      </c>
      <c r="AJ7" t="s">
        <v>658</v>
      </c>
      <c r="AK7" t="s">
        <v>650</v>
      </c>
      <c r="AL7" t="s">
        <v>687</v>
      </c>
      <c r="AM7" t="s">
        <v>659</v>
      </c>
      <c r="AN7" t="s">
        <v>660</v>
      </c>
      <c r="AO7" t="s">
        <v>617</v>
      </c>
      <c r="AP7">
        <v>0</v>
      </c>
      <c r="AQ7" t="s">
        <v>688</v>
      </c>
      <c r="AR7" t="s">
        <v>689</v>
      </c>
      <c r="AS7" t="s">
        <v>723</v>
      </c>
      <c r="AT7">
        <v>0</v>
      </c>
      <c r="AU7" t="s">
        <v>650</v>
      </c>
      <c r="AV7" t="s">
        <v>651</v>
      </c>
      <c r="AW7">
        <v>0</v>
      </c>
      <c r="AX7">
        <v>0</v>
      </c>
      <c r="AY7" t="s">
        <v>724</v>
      </c>
      <c r="AZ7" t="s">
        <v>662</v>
      </c>
      <c r="BA7" t="s">
        <v>699</v>
      </c>
      <c r="BB7" t="s">
        <v>708</v>
      </c>
      <c r="BC7" t="s">
        <v>676</v>
      </c>
      <c r="BD7" t="s">
        <v>694</v>
      </c>
      <c r="BE7" t="s">
        <v>667</v>
      </c>
      <c r="BF7" t="s">
        <v>700</v>
      </c>
      <c r="BG7" t="s">
        <v>678</v>
      </c>
      <c r="BH7" t="s">
        <v>673</v>
      </c>
      <c r="BI7" t="s">
        <v>671</v>
      </c>
      <c r="BJ7" t="s">
        <v>662</v>
      </c>
      <c r="BK7" t="s">
        <v>715</v>
      </c>
      <c r="BL7" t="s">
        <v>99</v>
      </c>
      <c r="BM7" t="s">
        <v>697</v>
      </c>
      <c r="BN7">
        <v>0</v>
      </c>
      <c r="BO7" t="s">
        <v>662</v>
      </c>
      <c r="BP7" t="s">
        <v>92</v>
      </c>
      <c r="BQ7">
        <v>0</v>
      </c>
      <c r="BR7">
        <v>0</v>
      </c>
      <c r="BS7" t="s">
        <v>725</v>
      </c>
      <c r="BT7" t="s">
        <v>667</v>
      </c>
      <c r="BU7" t="s">
        <v>664</v>
      </c>
      <c r="BV7" t="s">
        <v>663</v>
      </c>
      <c r="BW7" t="s">
        <v>726</v>
      </c>
      <c r="BX7" t="s">
        <v>727</v>
      </c>
      <c r="BY7" t="s">
        <v>662</v>
      </c>
      <c r="BZ7" t="s">
        <v>695</v>
      </c>
      <c r="CA7" t="s">
        <v>668</v>
      </c>
      <c r="CB7" t="s">
        <v>679</v>
      </c>
      <c r="CC7" t="s">
        <v>713</v>
      </c>
      <c r="CD7" t="s">
        <v>662</v>
      </c>
      <c r="CE7" t="s">
        <v>714</v>
      </c>
      <c r="CF7" t="s">
        <v>696</v>
      </c>
      <c r="CG7" t="s">
        <v>679</v>
      </c>
      <c r="CH7" t="s">
        <v>728</v>
      </c>
      <c r="CI7" t="s">
        <v>667</v>
      </c>
      <c r="CJ7" t="s">
        <v>696</v>
      </c>
      <c r="CK7" t="s">
        <v>680</v>
      </c>
      <c r="CL7" t="s">
        <v>99</v>
      </c>
    </row>
    <row r="8" spans="1:90">
      <c r="A8" t="s">
        <v>729</v>
      </c>
      <c r="B8" s="4">
        <v>1.867E-3</v>
      </c>
      <c r="C8" s="4">
        <v>1.077614E-6</v>
      </c>
      <c r="D8" s="4">
        <v>2.7749300000000001E-7</v>
      </c>
      <c r="E8" s="4">
        <v>8.0012100000000002E-7</v>
      </c>
      <c r="F8">
        <v>411</v>
      </c>
      <c r="G8">
        <v>82</v>
      </c>
      <c r="H8">
        <v>585</v>
      </c>
      <c r="I8">
        <v>148</v>
      </c>
      <c r="J8">
        <v>784</v>
      </c>
      <c r="K8">
        <v>181</v>
      </c>
      <c r="L8">
        <v>980</v>
      </c>
      <c r="M8">
        <v>2349</v>
      </c>
      <c r="N8">
        <v>965439</v>
      </c>
      <c r="O8">
        <v>1.21383E-7</v>
      </c>
      <c r="P8">
        <v>1.5611000000000001E-7</v>
      </c>
      <c r="Q8">
        <v>3.5742199999999998E-7</v>
      </c>
      <c r="R8">
        <v>4.4269899999999999E-7</v>
      </c>
      <c r="S8">
        <v>9.2202999999999995E-8</v>
      </c>
      <c r="T8">
        <v>1.1594E-7</v>
      </c>
      <c r="U8">
        <v>2.9180000000000001E-8</v>
      </c>
      <c r="V8">
        <v>4.0170000000000002E-8</v>
      </c>
      <c r="W8" t="s">
        <v>730</v>
      </c>
      <c r="X8">
        <v>9.6768999999999998E-8</v>
      </c>
      <c r="Y8">
        <v>4.8434000000000002E-8</v>
      </c>
      <c r="Z8">
        <v>3.0898800000000001E-7</v>
      </c>
      <c r="AA8">
        <v>2.2949900000000001E-7</v>
      </c>
      <c r="AB8">
        <v>1.34876E-7</v>
      </c>
      <c r="AC8" t="s">
        <v>731</v>
      </c>
      <c r="AD8">
        <v>3.8601299999999998E-7</v>
      </c>
      <c r="AE8" t="s">
        <v>654</v>
      </c>
      <c r="AF8" t="s">
        <v>645</v>
      </c>
      <c r="AG8" t="s">
        <v>646</v>
      </c>
      <c r="AH8" t="s">
        <v>721</v>
      </c>
      <c r="AI8" t="s">
        <v>657</v>
      </c>
      <c r="AJ8" t="s">
        <v>649</v>
      </c>
      <c r="AK8" t="s">
        <v>650</v>
      </c>
      <c r="AL8" t="s">
        <v>687</v>
      </c>
      <c r="AM8">
        <v>0</v>
      </c>
      <c r="AN8" t="s">
        <v>660</v>
      </c>
      <c r="AO8" t="s">
        <v>654</v>
      </c>
      <c r="AP8">
        <v>0</v>
      </c>
      <c r="AQ8" t="s">
        <v>732</v>
      </c>
      <c r="AR8" t="s">
        <v>689</v>
      </c>
      <c r="AS8" t="s">
        <v>686</v>
      </c>
      <c r="AT8" t="s">
        <v>649</v>
      </c>
      <c r="AU8" t="s">
        <v>650</v>
      </c>
      <c r="AV8" t="s">
        <v>651</v>
      </c>
      <c r="AW8" t="s">
        <v>659</v>
      </c>
      <c r="AX8" t="s">
        <v>653</v>
      </c>
      <c r="AY8" t="s">
        <v>706</v>
      </c>
      <c r="AZ8" t="s">
        <v>662</v>
      </c>
      <c r="BA8" t="s">
        <v>699</v>
      </c>
      <c r="BB8" t="s">
        <v>708</v>
      </c>
      <c r="BC8" t="s">
        <v>676</v>
      </c>
      <c r="BD8" t="s">
        <v>733</v>
      </c>
      <c r="BE8" t="s">
        <v>667</v>
      </c>
      <c r="BF8" t="s">
        <v>734</v>
      </c>
      <c r="BG8" t="s">
        <v>695</v>
      </c>
      <c r="BH8" t="s">
        <v>673</v>
      </c>
      <c r="BI8" t="s">
        <v>671</v>
      </c>
      <c r="BJ8" t="s">
        <v>662</v>
      </c>
      <c r="BK8" t="s">
        <v>696</v>
      </c>
      <c r="BL8" t="s">
        <v>99</v>
      </c>
      <c r="BM8" t="s">
        <v>697</v>
      </c>
      <c r="BN8">
        <v>0</v>
      </c>
      <c r="BO8" t="s">
        <v>662</v>
      </c>
      <c r="BP8" t="s">
        <v>92</v>
      </c>
      <c r="BQ8" t="s">
        <v>681</v>
      </c>
      <c r="BR8">
        <v>0</v>
      </c>
      <c r="BS8" t="s">
        <v>725</v>
      </c>
      <c r="BT8" t="s">
        <v>667</v>
      </c>
      <c r="BU8" t="s">
        <v>735</v>
      </c>
      <c r="BV8" t="s">
        <v>736</v>
      </c>
      <c r="BW8" t="s">
        <v>737</v>
      </c>
      <c r="BX8" t="s">
        <v>677</v>
      </c>
      <c r="BY8" t="s">
        <v>662</v>
      </c>
      <c r="BZ8" t="s">
        <v>669</v>
      </c>
      <c r="CA8" t="s">
        <v>708</v>
      </c>
      <c r="CB8" t="s">
        <v>701</v>
      </c>
      <c r="CC8" t="s">
        <v>713</v>
      </c>
      <c r="CD8" t="s">
        <v>662</v>
      </c>
      <c r="CE8" t="s">
        <v>714</v>
      </c>
      <c r="CF8" t="s">
        <v>672</v>
      </c>
      <c r="CG8" t="s">
        <v>697</v>
      </c>
      <c r="CH8" t="s">
        <v>662</v>
      </c>
      <c r="CI8" t="s">
        <v>667</v>
      </c>
      <c r="CJ8" t="s">
        <v>681</v>
      </c>
      <c r="CK8" t="s">
        <v>680</v>
      </c>
      <c r="CL8" t="s">
        <v>99</v>
      </c>
    </row>
    <row r="9" spans="1:90">
      <c r="A9" t="s">
        <v>738</v>
      </c>
      <c r="B9" s="4">
        <v>1.846E-3</v>
      </c>
      <c r="C9" s="4">
        <v>1.0870890000000001E-6</v>
      </c>
      <c r="D9" s="4">
        <v>2.2824499999999999E-7</v>
      </c>
      <c r="E9" s="4">
        <v>8.5884399999999998E-7</v>
      </c>
      <c r="F9">
        <v>428</v>
      </c>
      <c r="G9">
        <v>68</v>
      </c>
      <c r="H9">
        <v>496</v>
      </c>
      <c r="I9">
        <v>214</v>
      </c>
      <c r="J9">
        <v>1162</v>
      </c>
      <c r="K9">
        <v>146</v>
      </c>
      <c r="L9">
        <v>774</v>
      </c>
      <c r="M9">
        <v>2432</v>
      </c>
      <c r="N9">
        <v>1040896</v>
      </c>
      <c r="O9">
        <v>1.2242200000000001E-7</v>
      </c>
      <c r="P9">
        <v>1.0582299999999999E-7</v>
      </c>
      <c r="Q9">
        <v>5.1692900000000004E-7</v>
      </c>
      <c r="R9">
        <v>3.41915E-7</v>
      </c>
      <c r="S9">
        <v>9.6172999999999997E-8</v>
      </c>
      <c r="T9">
        <v>6.842E-8</v>
      </c>
      <c r="U9">
        <v>2.6248999999999999E-8</v>
      </c>
      <c r="V9">
        <v>3.7403000000000001E-8</v>
      </c>
      <c r="W9" t="s">
        <v>739</v>
      </c>
      <c r="X9">
        <v>1.66669E-7</v>
      </c>
      <c r="Y9">
        <v>7.7275999999999997E-8</v>
      </c>
      <c r="Z9">
        <v>4.3965300000000003E-7</v>
      </c>
      <c r="AA9">
        <v>2.2141900000000001E-7</v>
      </c>
      <c r="AB9">
        <v>8.7506000000000003E-8</v>
      </c>
      <c r="AC9" t="s">
        <v>643</v>
      </c>
      <c r="AD9">
        <v>3.2027699999999998E-7</v>
      </c>
      <c r="AE9" t="s">
        <v>644</v>
      </c>
      <c r="AF9" t="s">
        <v>645</v>
      </c>
      <c r="AG9" t="s">
        <v>646</v>
      </c>
      <c r="AH9" t="s">
        <v>721</v>
      </c>
      <c r="AI9" t="s">
        <v>657</v>
      </c>
      <c r="AJ9" t="s">
        <v>649</v>
      </c>
      <c r="AK9" t="s">
        <v>650</v>
      </c>
      <c r="AL9" t="s">
        <v>687</v>
      </c>
      <c r="AM9">
        <v>0</v>
      </c>
      <c r="AN9" t="s">
        <v>653</v>
      </c>
      <c r="AO9" t="s">
        <v>740</v>
      </c>
      <c r="AP9">
        <v>0</v>
      </c>
      <c r="AQ9" t="s">
        <v>601</v>
      </c>
      <c r="AR9" t="s">
        <v>721</v>
      </c>
      <c r="AS9" t="s">
        <v>657</v>
      </c>
      <c r="AT9" t="s">
        <v>658</v>
      </c>
      <c r="AU9" t="s">
        <v>650</v>
      </c>
      <c r="AV9" t="s">
        <v>687</v>
      </c>
      <c r="AW9" t="s">
        <v>705</v>
      </c>
      <c r="AX9" t="s">
        <v>653</v>
      </c>
      <c r="AY9" t="s">
        <v>741</v>
      </c>
      <c r="AZ9" t="s">
        <v>662</v>
      </c>
      <c r="BA9" t="s">
        <v>707</v>
      </c>
      <c r="BB9" t="s">
        <v>742</v>
      </c>
      <c r="BC9" t="s">
        <v>676</v>
      </c>
      <c r="BD9" t="s">
        <v>666</v>
      </c>
      <c r="BE9" t="s">
        <v>667</v>
      </c>
      <c r="BF9" t="s">
        <v>743</v>
      </c>
      <c r="BG9" t="s">
        <v>744</v>
      </c>
      <c r="BH9" t="s">
        <v>737</v>
      </c>
      <c r="BI9" t="s">
        <v>713</v>
      </c>
      <c r="BJ9" t="s">
        <v>662</v>
      </c>
      <c r="BK9" t="s">
        <v>696</v>
      </c>
      <c r="BL9" t="s">
        <v>99</v>
      </c>
      <c r="BM9" t="s">
        <v>679</v>
      </c>
      <c r="BN9" t="s">
        <v>667</v>
      </c>
      <c r="BO9" t="s">
        <v>662</v>
      </c>
      <c r="BP9" t="s">
        <v>680</v>
      </c>
      <c r="BQ9" t="s">
        <v>681</v>
      </c>
      <c r="BR9" t="s">
        <v>682</v>
      </c>
      <c r="BS9" t="s">
        <v>745</v>
      </c>
      <c r="BT9" t="s">
        <v>667</v>
      </c>
      <c r="BU9" t="s">
        <v>735</v>
      </c>
      <c r="BV9" t="s">
        <v>746</v>
      </c>
      <c r="BW9" t="s">
        <v>747</v>
      </c>
      <c r="BX9" t="s">
        <v>713</v>
      </c>
      <c r="BY9" t="s">
        <v>662</v>
      </c>
      <c r="BZ9" t="s">
        <v>715</v>
      </c>
      <c r="CA9" t="s">
        <v>700</v>
      </c>
      <c r="CB9" t="s">
        <v>701</v>
      </c>
      <c r="CC9" t="s">
        <v>667</v>
      </c>
      <c r="CD9" t="s">
        <v>662</v>
      </c>
      <c r="CE9" t="s">
        <v>680</v>
      </c>
      <c r="CF9" t="s">
        <v>681</v>
      </c>
      <c r="CG9" t="s">
        <v>682</v>
      </c>
      <c r="CH9" t="s">
        <v>662</v>
      </c>
      <c r="CI9" t="s">
        <v>667</v>
      </c>
      <c r="CJ9" t="s">
        <v>681</v>
      </c>
      <c r="CK9">
        <v>0</v>
      </c>
      <c r="CL9" t="s">
        <v>99</v>
      </c>
    </row>
    <row r="10" spans="1:90">
      <c r="A10" t="s">
        <v>748</v>
      </c>
      <c r="B10" s="4">
        <v>1.8519999999999999E-3</v>
      </c>
      <c r="C10" s="4">
        <v>1.117564E-6</v>
      </c>
      <c r="D10" s="4">
        <v>1.9803699999999999E-7</v>
      </c>
      <c r="E10" s="4">
        <v>9.1952700000000005E-7</v>
      </c>
      <c r="F10">
        <v>440</v>
      </c>
      <c r="G10">
        <v>54</v>
      </c>
      <c r="H10">
        <v>400</v>
      </c>
      <c r="I10">
        <v>197</v>
      </c>
      <c r="J10">
        <v>1064</v>
      </c>
      <c r="K10">
        <v>189</v>
      </c>
      <c r="L10">
        <v>1010</v>
      </c>
      <c r="M10">
        <v>2474</v>
      </c>
      <c r="N10">
        <v>1088560</v>
      </c>
      <c r="O10">
        <v>1.2641600000000001E-7</v>
      </c>
      <c r="P10">
        <v>7.1621000000000003E-8</v>
      </c>
      <c r="Q10">
        <v>4.7777100000000005E-7</v>
      </c>
      <c r="R10">
        <v>4.41756E-7</v>
      </c>
      <c r="S10">
        <v>9.3273000000000004E-8</v>
      </c>
      <c r="T10">
        <v>5.2232000000000001E-8</v>
      </c>
      <c r="U10">
        <v>3.3143000000000001E-8</v>
      </c>
      <c r="V10">
        <v>1.9388999999999999E-8</v>
      </c>
      <c r="W10" t="s">
        <v>749</v>
      </c>
      <c r="X10">
        <v>1.3066899999999999E-7</v>
      </c>
      <c r="Y10">
        <v>8.4364E-8</v>
      </c>
      <c r="Z10">
        <v>3.93407E-7</v>
      </c>
      <c r="AA10">
        <v>2.4911900000000002E-7</v>
      </c>
      <c r="AB10">
        <v>9.6885999999999998E-8</v>
      </c>
      <c r="AC10" t="s">
        <v>750</v>
      </c>
      <c r="AD10">
        <v>3.594E-7</v>
      </c>
      <c r="AE10" t="s">
        <v>644</v>
      </c>
      <c r="AF10" t="s">
        <v>645</v>
      </c>
      <c r="AG10" t="s">
        <v>646</v>
      </c>
      <c r="AH10" t="s">
        <v>721</v>
      </c>
      <c r="AI10" t="s">
        <v>648</v>
      </c>
      <c r="AJ10" t="s">
        <v>658</v>
      </c>
      <c r="AK10" t="s">
        <v>650</v>
      </c>
      <c r="AL10" t="s">
        <v>651</v>
      </c>
      <c r="AM10" t="s">
        <v>659</v>
      </c>
      <c r="AN10">
        <v>0</v>
      </c>
      <c r="AO10" t="s">
        <v>617</v>
      </c>
      <c r="AP10">
        <v>0</v>
      </c>
      <c r="AQ10" t="s">
        <v>655</v>
      </c>
      <c r="AR10" t="s">
        <v>751</v>
      </c>
      <c r="AS10" t="s">
        <v>648</v>
      </c>
      <c r="AT10">
        <v>0</v>
      </c>
      <c r="AU10" t="s">
        <v>650</v>
      </c>
      <c r="AV10" t="s">
        <v>92</v>
      </c>
      <c r="AW10" t="s">
        <v>659</v>
      </c>
      <c r="AX10" t="s">
        <v>653</v>
      </c>
      <c r="AY10" t="s">
        <v>691</v>
      </c>
      <c r="AZ10" t="s">
        <v>662</v>
      </c>
      <c r="BA10" t="s">
        <v>692</v>
      </c>
      <c r="BB10" t="s">
        <v>742</v>
      </c>
      <c r="BC10" t="s">
        <v>737</v>
      </c>
      <c r="BD10" t="s">
        <v>666</v>
      </c>
      <c r="BE10" t="s">
        <v>667</v>
      </c>
      <c r="BF10" t="s">
        <v>700</v>
      </c>
      <c r="BG10" t="s">
        <v>746</v>
      </c>
      <c r="BH10" t="s">
        <v>710</v>
      </c>
      <c r="BI10" t="s">
        <v>671</v>
      </c>
      <c r="BJ10" t="s">
        <v>662</v>
      </c>
      <c r="BK10" t="s">
        <v>695</v>
      </c>
      <c r="BL10" t="s">
        <v>99</v>
      </c>
      <c r="BM10" t="s">
        <v>679</v>
      </c>
      <c r="BN10">
        <v>0</v>
      </c>
      <c r="BO10" t="s">
        <v>662</v>
      </c>
      <c r="BP10" t="s">
        <v>680</v>
      </c>
      <c r="BQ10" t="s">
        <v>681</v>
      </c>
      <c r="BR10">
        <v>0</v>
      </c>
      <c r="BS10" t="s">
        <v>674</v>
      </c>
      <c r="BT10" t="s">
        <v>667</v>
      </c>
      <c r="BU10" t="s">
        <v>752</v>
      </c>
      <c r="BV10" t="s">
        <v>692</v>
      </c>
      <c r="BW10" t="s">
        <v>753</v>
      </c>
      <c r="BX10" t="s">
        <v>727</v>
      </c>
      <c r="BY10" t="s">
        <v>662</v>
      </c>
      <c r="BZ10" t="s">
        <v>672</v>
      </c>
      <c r="CA10" t="s">
        <v>734</v>
      </c>
      <c r="CB10" t="s">
        <v>701</v>
      </c>
      <c r="CC10" t="s">
        <v>713</v>
      </c>
      <c r="CD10" t="s">
        <v>662</v>
      </c>
      <c r="CE10" t="s">
        <v>700</v>
      </c>
      <c r="CF10" t="s">
        <v>678</v>
      </c>
      <c r="CG10" t="s">
        <v>679</v>
      </c>
      <c r="CH10">
        <v>0</v>
      </c>
      <c r="CI10" t="s">
        <v>667</v>
      </c>
      <c r="CJ10" t="s">
        <v>681</v>
      </c>
      <c r="CK10" t="s">
        <v>680</v>
      </c>
      <c r="CL10" t="s">
        <v>99</v>
      </c>
    </row>
    <row r="11" spans="1:90">
      <c r="E11" s="6"/>
    </row>
    <row r="12" spans="1:90">
      <c r="E12" s="6"/>
    </row>
    <row r="13" spans="1:90">
      <c r="E13" s="6"/>
    </row>
    <row r="14" spans="1:90">
      <c r="E14" s="6"/>
    </row>
    <row r="15" spans="1:90">
      <c r="E15" s="6"/>
    </row>
    <row r="19" spans="10:12">
      <c r="J19">
        <v>2.56</v>
      </c>
      <c r="K19">
        <v>1.29</v>
      </c>
      <c r="L19">
        <v>1.27</v>
      </c>
    </row>
    <row r="20" spans="10:12">
      <c r="J20">
        <v>1</v>
      </c>
      <c r="K20">
        <v>1</v>
      </c>
      <c r="L20">
        <v>1</v>
      </c>
    </row>
    <row r="22" spans="10:12">
      <c r="J22">
        <v>66</v>
      </c>
      <c r="K22">
        <v>211</v>
      </c>
      <c r="L22">
        <v>180</v>
      </c>
    </row>
    <row r="23" spans="10:12">
      <c r="J23">
        <v>67</v>
      </c>
      <c r="K23">
        <v>210</v>
      </c>
      <c r="L23">
        <v>156</v>
      </c>
    </row>
    <row r="24" spans="10:12">
      <c r="J24">
        <v>70</v>
      </c>
      <c r="K24">
        <v>177</v>
      </c>
      <c r="L24">
        <v>186</v>
      </c>
    </row>
    <row r="25" spans="10:12">
      <c r="J25">
        <v>76</v>
      </c>
      <c r="K25">
        <v>179</v>
      </c>
      <c r="L25">
        <v>157</v>
      </c>
    </row>
    <row r="26" spans="10:12">
      <c r="J26">
        <v>77</v>
      </c>
      <c r="K26">
        <v>161</v>
      </c>
      <c r="L26">
        <v>173</v>
      </c>
    </row>
    <row r="27" spans="10:12">
      <c r="J27">
        <v>81</v>
      </c>
      <c r="K27">
        <v>143</v>
      </c>
      <c r="L27">
        <v>170</v>
      </c>
    </row>
    <row r="28" spans="10:12">
      <c r="J28">
        <v>82</v>
      </c>
      <c r="K28">
        <v>184</v>
      </c>
      <c r="L28">
        <v>125</v>
      </c>
    </row>
    <row r="29" spans="10:12">
      <c r="J29">
        <v>82</v>
      </c>
      <c r="K29">
        <v>151</v>
      </c>
      <c r="L29">
        <v>181</v>
      </c>
    </row>
    <row r="30" spans="10:12">
      <c r="J30">
        <v>85</v>
      </c>
      <c r="K30">
        <v>163</v>
      </c>
      <c r="L30">
        <v>143</v>
      </c>
    </row>
    <row r="31" spans="10:12">
      <c r="J31">
        <v>85</v>
      </c>
      <c r="K31">
        <v>128</v>
      </c>
      <c r="L31">
        <v>179</v>
      </c>
    </row>
    <row r="32" spans="10:12">
      <c r="J32">
        <v>85</v>
      </c>
      <c r="K32">
        <v>156</v>
      </c>
      <c r="L32">
        <v>156</v>
      </c>
    </row>
    <row r="33" spans="10:12">
      <c r="J33">
        <v>95</v>
      </c>
      <c r="K33">
        <v>133</v>
      </c>
      <c r="L33">
        <v>174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6"/>
  <sheetViews>
    <sheetView workbookViewId="0"/>
  </sheetViews>
  <sheetFormatPr baseColWidth="10" defaultRowHeight="14.25"/>
  <cols>
    <col min="1" max="1" width="33.2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1.5" customWidth="1"/>
    <col min="9" max="9" width="15.25" customWidth="1"/>
    <col min="10" max="13" width="16.5" customWidth="1"/>
    <col min="14" max="14" width="6.375" customWidth="1"/>
    <col min="15" max="16" width="22.625" customWidth="1"/>
    <col min="17" max="18" width="22.75" customWidth="1"/>
    <col min="19" max="22" width="18" customWidth="1"/>
    <col min="23" max="23" width="20.5" customWidth="1"/>
    <col min="24" max="24" width="18.125" customWidth="1"/>
    <col min="25" max="30" width="18.375" customWidth="1"/>
    <col min="31" max="32" width="11.5" customWidth="1"/>
    <col min="33" max="34" width="11.875" customWidth="1"/>
    <col min="35" max="41" width="11.5" customWidth="1"/>
    <col min="42" max="56" width="11.875" customWidth="1"/>
    <col min="57" max="61" width="11.625" customWidth="1"/>
    <col min="62" max="77" width="11.875" customWidth="1"/>
    <col min="78" max="79" width="11.625" customWidth="1"/>
    <col min="80" max="80" width="11.875" customWidth="1"/>
    <col min="81" max="81" width="11.125" customWidth="1"/>
    <col min="82" max="1024" width="10.875" customWidth="1"/>
  </cols>
  <sheetData>
    <row r="1" spans="1:90">
      <c r="D1" s="38" t="s">
        <v>754</v>
      </c>
      <c r="E1" s="38"/>
      <c r="F1" s="38"/>
    </row>
    <row r="2" spans="1:90">
      <c r="D2" s="38"/>
      <c r="E2" s="38"/>
      <c r="F2" s="38"/>
    </row>
    <row r="3" spans="1:90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639</v>
      </c>
      <c r="I3" s="1" t="s">
        <v>8</v>
      </c>
      <c r="J3" s="1" t="s">
        <v>640</v>
      </c>
      <c r="K3" s="1" t="s">
        <v>9</v>
      </c>
      <c r="L3" s="10" t="s">
        <v>640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1" t="s">
        <v>41</v>
      </c>
      <c r="AS3" s="1" t="s">
        <v>42</v>
      </c>
      <c r="AT3" s="1" t="s">
        <v>43</v>
      </c>
      <c r="AU3" s="1" t="s">
        <v>44</v>
      </c>
      <c r="AV3" s="1" t="s">
        <v>45</v>
      </c>
      <c r="AW3" s="1" t="s">
        <v>46</v>
      </c>
      <c r="AX3" s="1" t="s">
        <v>47</v>
      </c>
      <c r="AY3" s="1" t="s">
        <v>48</v>
      </c>
      <c r="AZ3" s="1" t="s">
        <v>49</v>
      </c>
      <c r="BA3" s="1" t="s">
        <v>50</v>
      </c>
      <c r="BB3" s="1" t="s">
        <v>51</v>
      </c>
      <c r="BC3" s="1" t="s">
        <v>52</v>
      </c>
      <c r="BD3" s="1" t="s">
        <v>53</v>
      </c>
      <c r="BE3" s="1" t="s">
        <v>54</v>
      </c>
      <c r="BF3" s="1" t="s">
        <v>55</v>
      </c>
      <c r="BG3" s="1" t="s">
        <v>56</v>
      </c>
      <c r="BH3" s="1" t="s">
        <v>57</v>
      </c>
      <c r="BI3" s="1" t="s">
        <v>58</v>
      </c>
      <c r="BJ3" s="1" t="s">
        <v>59</v>
      </c>
      <c r="BK3" s="1" t="s">
        <v>60</v>
      </c>
      <c r="BL3" s="1" t="s">
        <v>61</v>
      </c>
      <c r="BM3" s="1" t="s">
        <v>62</v>
      </c>
      <c r="BN3" s="1" t="s">
        <v>63</v>
      </c>
      <c r="BO3" s="1" t="s">
        <v>64</v>
      </c>
      <c r="BP3" s="1" t="s">
        <v>65</v>
      </c>
      <c r="BQ3" s="1" t="s">
        <v>66</v>
      </c>
      <c r="BR3" s="1" t="s">
        <v>67</v>
      </c>
      <c r="BS3" s="1" t="s">
        <v>68</v>
      </c>
      <c r="BT3" s="1" t="s">
        <v>69</v>
      </c>
      <c r="BU3" s="1" t="s">
        <v>70</v>
      </c>
      <c r="BV3" s="1" t="s">
        <v>71</v>
      </c>
      <c r="BW3" s="1" t="s">
        <v>72</v>
      </c>
      <c r="BX3" s="1" t="s">
        <v>73</v>
      </c>
      <c r="BY3" s="1" t="s">
        <v>74</v>
      </c>
      <c r="BZ3" s="1" t="s">
        <v>75</v>
      </c>
      <c r="CA3" s="1" t="s">
        <v>76</v>
      </c>
      <c r="CB3" s="1" t="s">
        <v>77</v>
      </c>
      <c r="CC3" s="1" t="s">
        <v>78</v>
      </c>
      <c r="CD3" s="1" t="s">
        <v>79</v>
      </c>
      <c r="CE3" s="1" t="s">
        <v>80</v>
      </c>
      <c r="CF3" s="1" t="s">
        <v>81</v>
      </c>
      <c r="CG3" s="1" t="s">
        <v>82</v>
      </c>
      <c r="CH3" s="1" t="s">
        <v>83</v>
      </c>
      <c r="CI3" s="1" t="s">
        <v>84</v>
      </c>
      <c r="CJ3" s="1" t="s">
        <v>85</v>
      </c>
      <c r="CK3" s="1" t="s">
        <v>86</v>
      </c>
      <c r="CL3" s="1" t="s">
        <v>87</v>
      </c>
    </row>
    <row r="4" spans="1:90">
      <c r="A4" t="s">
        <v>755</v>
      </c>
      <c r="B4" s="6">
        <v>1.7899999999999999E-3</v>
      </c>
      <c r="C4" s="6">
        <v>5.6194000000000001E-7</v>
      </c>
      <c r="D4" s="6">
        <v>6.8733999999999999E-8</v>
      </c>
      <c r="E4" s="6">
        <v>4.9320599999999995E-7</v>
      </c>
      <c r="F4">
        <v>386</v>
      </c>
      <c r="G4">
        <v>32</v>
      </c>
      <c r="H4">
        <v>242</v>
      </c>
      <c r="I4">
        <v>176</v>
      </c>
      <c r="J4">
        <v>880</v>
      </c>
      <c r="K4">
        <v>178</v>
      </c>
      <c r="L4">
        <v>888</v>
      </c>
      <c r="M4">
        <v>2010</v>
      </c>
      <c r="N4">
        <v>775860</v>
      </c>
      <c r="O4">
        <v>3.1083000000000001E-8</v>
      </c>
      <c r="P4">
        <v>3.7650999999999997E-8</v>
      </c>
      <c r="Q4">
        <v>2.4827399999999999E-7</v>
      </c>
      <c r="R4">
        <v>2.4493200000000001E-7</v>
      </c>
      <c r="S4">
        <v>2.3490000000000001E-8</v>
      </c>
      <c r="T4">
        <v>3.7650999999999997E-8</v>
      </c>
      <c r="U4">
        <v>7.5930000000000006E-9</v>
      </c>
      <c r="V4">
        <v>0</v>
      </c>
      <c r="W4" t="s">
        <v>756</v>
      </c>
      <c r="X4">
        <v>1.09816E-7</v>
      </c>
      <c r="Y4">
        <v>5.3210000000000001E-9</v>
      </c>
      <c r="Z4">
        <v>2.4295300000000002E-7</v>
      </c>
      <c r="AA4">
        <v>1.24466E-7</v>
      </c>
      <c r="AB4">
        <v>1.09816E-7</v>
      </c>
      <c r="AC4" t="s">
        <v>757</v>
      </c>
      <c r="AD4">
        <v>2.3961800000000002E-7</v>
      </c>
      <c r="AE4" t="s">
        <v>758</v>
      </c>
      <c r="AF4" t="s">
        <v>759</v>
      </c>
      <c r="AG4" t="s">
        <v>760</v>
      </c>
      <c r="AH4" t="s">
        <v>761</v>
      </c>
      <c r="AI4" t="s">
        <v>762</v>
      </c>
      <c r="AJ4">
        <v>0</v>
      </c>
      <c r="AK4" t="s">
        <v>763</v>
      </c>
      <c r="AL4" t="s">
        <v>92</v>
      </c>
      <c r="AM4">
        <v>0</v>
      </c>
      <c r="AN4" t="s">
        <v>764</v>
      </c>
      <c r="AO4" t="s">
        <v>758</v>
      </c>
      <c r="AP4" t="s">
        <v>765</v>
      </c>
      <c r="AQ4" t="s">
        <v>92</v>
      </c>
      <c r="AR4" t="s">
        <v>766</v>
      </c>
      <c r="AS4" t="s">
        <v>762</v>
      </c>
      <c r="AT4">
        <v>0</v>
      </c>
      <c r="AU4">
        <v>0</v>
      </c>
      <c r="AV4" t="s">
        <v>92</v>
      </c>
      <c r="AW4">
        <v>0</v>
      </c>
      <c r="AX4">
        <v>0</v>
      </c>
      <c r="AY4" t="s">
        <v>767</v>
      </c>
      <c r="AZ4" t="s">
        <v>768</v>
      </c>
      <c r="BA4" t="s">
        <v>769</v>
      </c>
      <c r="BB4" t="s">
        <v>770</v>
      </c>
      <c r="BC4" t="s">
        <v>771</v>
      </c>
      <c r="BD4" t="s">
        <v>768</v>
      </c>
      <c r="BE4" t="s">
        <v>772</v>
      </c>
      <c r="BF4" t="s">
        <v>773</v>
      </c>
      <c r="BG4" t="s">
        <v>774</v>
      </c>
      <c r="BH4" t="s">
        <v>771</v>
      </c>
      <c r="BI4">
        <v>0</v>
      </c>
      <c r="BJ4" t="s">
        <v>775</v>
      </c>
      <c r="BK4" t="s">
        <v>92</v>
      </c>
      <c r="BL4" t="s">
        <v>99</v>
      </c>
      <c r="BM4" t="s">
        <v>771</v>
      </c>
      <c r="BN4">
        <v>0</v>
      </c>
      <c r="BO4" t="s">
        <v>775</v>
      </c>
      <c r="BP4" t="s">
        <v>92</v>
      </c>
      <c r="BQ4">
        <v>0</v>
      </c>
      <c r="BR4" t="s">
        <v>771</v>
      </c>
      <c r="BS4" t="s">
        <v>776</v>
      </c>
      <c r="BT4" t="s">
        <v>772</v>
      </c>
      <c r="BU4" t="s">
        <v>770</v>
      </c>
      <c r="BV4" t="s">
        <v>630</v>
      </c>
      <c r="BW4" t="s">
        <v>771</v>
      </c>
      <c r="BX4" t="s">
        <v>772</v>
      </c>
      <c r="BY4" t="s">
        <v>768</v>
      </c>
      <c r="BZ4" t="s">
        <v>774</v>
      </c>
      <c r="CA4" t="s">
        <v>773</v>
      </c>
      <c r="CB4" t="s">
        <v>771</v>
      </c>
      <c r="CC4">
        <v>0</v>
      </c>
      <c r="CD4" t="s">
        <v>775</v>
      </c>
      <c r="CE4" t="s">
        <v>92</v>
      </c>
      <c r="CF4" t="s">
        <v>777</v>
      </c>
      <c r="CG4">
        <v>0</v>
      </c>
      <c r="CH4">
        <v>0</v>
      </c>
      <c r="CI4" t="s">
        <v>778</v>
      </c>
      <c r="CJ4" t="s">
        <v>92</v>
      </c>
      <c r="CK4" t="s">
        <v>779</v>
      </c>
      <c r="CL4" t="s">
        <v>99</v>
      </c>
    </row>
    <row r="5" spans="1:90">
      <c r="A5" t="s">
        <v>780</v>
      </c>
      <c r="B5" s="6">
        <v>1.7899999999999999E-3</v>
      </c>
      <c r="C5" s="6">
        <v>5.6194000000000001E-7</v>
      </c>
      <c r="D5" s="6">
        <v>6.8733999999999999E-8</v>
      </c>
      <c r="E5" s="6">
        <v>4.9320599999999995E-7</v>
      </c>
      <c r="F5">
        <v>386</v>
      </c>
      <c r="G5">
        <v>32</v>
      </c>
      <c r="H5">
        <v>242</v>
      </c>
      <c r="I5">
        <v>176</v>
      </c>
      <c r="J5">
        <v>880</v>
      </c>
      <c r="K5">
        <v>178</v>
      </c>
      <c r="L5">
        <v>888</v>
      </c>
      <c r="M5">
        <v>2010</v>
      </c>
      <c r="N5">
        <v>775860</v>
      </c>
      <c r="O5">
        <v>3.1083000000000001E-8</v>
      </c>
      <c r="P5">
        <v>3.7650999999999997E-8</v>
      </c>
      <c r="Q5">
        <v>2.4827399999999999E-7</v>
      </c>
      <c r="R5">
        <v>2.4493200000000001E-7</v>
      </c>
      <c r="S5">
        <v>2.3490000000000001E-8</v>
      </c>
      <c r="T5">
        <v>3.7650999999999997E-8</v>
      </c>
      <c r="U5">
        <v>7.5930000000000006E-9</v>
      </c>
      <c r="V5">
        <v>0</v>
      </c>
      <c r="W5" t="s">
        <v>756</v>
      </c>
      <c r="X5">
        <v>1.09816E-7</v>
      </c>
      <c r="Y5">
        <v>5.3210000000000001E-9</v>
      </c>
      <c r="Z5">
        <v>2.4295300000000002E-7</v>
      </c>
      <c r="AA5">
        <v>1.24466E-7</v>
      </c>
      <c r="AB5">
        <v>1.09816E-7</v>
      </c>
      <c r="AC5" t="s">
        <v>757</v>
      </c>
      <c r="AD5">
        <v>2.3961800000000002E-7</v>
      </c>
      <c r="AE5" t="s">
        <v>758</v>
      </c>
      <c r="AF5" t="s">
        <v>759</v>
      </c>
      <c r="AG5" t="s">
        <v>760</v>
      </c>
      <c r="AH5" t="s">
        <v>761</v>
      </c>
      <c r="AI5" t="s">
        <v>762</v>
      </c>
      <c r="AJ5">
        <v>0</v>
      </c>
      <c r="AK5" t="s">
        <v>763</v>
      </c>
      <c r="AL5" t="s">
        <v>92</v>
      </c>
      <c r="AM5">
        <v>0</v>
      </c>
      <c r="AN5" t="s">
        <v>764</v>
      </c>
      <c r="AO5" t="s">
        <v>758</v>
      </c>
      <c r="AP5" t="s">
        <v>765</v>
      </c>
      <c r="AQ5" t="s">
        <v>92</v>
      </c>
      <c r="AR5" t="s">
        <v>766</v>
      </c>
      <c r="AS5" t="s">
        <v>762</v>
      </c>
      <c r="AT5">
        <v>0</v>
      </c>
      <c r="AU5">
        <v>0</v>
      </c>
      <c r="AV5" t="s">
        <v>92</v>
      </c>
      <c r="AW5">
        <v>0</v>
      </c>
      <c r="AX5">
        <v>0</v>
      </c>
      <c r="AY5" t="s">
        <v>767</v>
      </c>
      <c r="AZ5" t="s">
        <v>768</v>
      </c>
      <c r="BA5" t="s">
        <v>769</v>
      </c>
      <c r="BB5" t="s">
        <v>770</v>
      </c>
      <c r="BC5" t="s">
        <v>771</v>
      </c>
      <c r="BD5" t="s">
        <v>768</v>
      </c>
      <c r="BE5" t="s">
        <v>772</v>
      </c>
      <c r="BF5" t="s">
        <v>773</v>
      </c>
      <c r="BG5" t="s">
        <v>774</v>
      </c>
      <c r="BH5" t="s">
        <v>771</v>
      </c>
      <c r="BI5">
        <v>0</v>
      </c>
      <c r="BJ5" t="s">
        <v>775</v>
      </c>
      <c r="BK5" t="s">
        <v>92</v>
      </c>
      <c r="BL5" t="s">
        <v>99</v>
      </c>
      <c r="BM5" t="s">
        <v>771</v>
      </c>
      <c r="BN5">
        <v>0</v>
      </c>
      <c r="BO5" t="s">
        <v>775</v>
      </c>
      <c r="BP5" t="s">
        <v>92</v>
      </c>
      <c r="BQ5">
        <v>0</v>
      </c>
      <c r="BR5" t="s">
        <v>771</v>
      </c>
      <c r="BS5" t="s">
        <v>776</v>
      </c>
      <c r="BT5" t="s">
        <v>772</v>
      </c>
      <c r="BU5" t="s">
        <v>770</v>
      </c>
      <c r="BV5" t="s">
        <v>630</v>
      </c>
      <c r="BW5" t="s">
        <v>771</v>
      </c>
      <c r="BX5" t="s">
        <v>772</v>
      </c>
      <c r="BY5" t="s">
        <v>768</v>
      </c>
      <c r="BZ5" t="s">
        <v>774</v>
      </c>
      <c r="CA5" t="s">
        <v>773</v>
      </c>
      <c r="CB5" t="s">
        <v>771</v>
      </c>
      <c r="CC5">
        <v>0</v>
      </c>
      <c r="CD5" t="s">
        <v>775</v>
      </c>
      <c r="CE5" t="s">
        <v>92</v>
      </c>
      <c r="CF5" t="s">
        <v>777</v>
      </c>
      <c r="CG5">
        <v>0</v>
      </c>
      <c r="CH5">
        <v>0</v>
      </c>
      <c r="CI5" t="s">
        <v>778</v>
      </c>
      <c r="CJ5" t="s">
        <v>92</v>
      </c>
      <c r="CK5" t="s">
        <v>779</v>
      </c>
      <c r="CL5" t="s">
        <v>99</v>
      </c>
    </row>
    <row r="6" spans="1:90">
      <c r="A6" t="s">
        <v>781</v>
      </c>
      <c r="B6" s="6">
        <v>1.776E-3</v>
      </c>
      <c r="C6" s="6">
        <v>5.4772900000000002E-7</v>
      </c>
      <c r="D6" s="6">
        <v>7.9361000000000005E-8</v>
      </c>
      <c r="E6" s="6">
        <v>4.68368E-7</v>
      </c>
      <c r="F6">
        <v>393</v>
      </c>
      <c r="G6">
        <v>37</v>
      </c>
      <c r="H6">
        <v>280</v>
      </c>
      <c r="I6">
        <v>178</v>
      </c>
      <c r="J6">
        <v>812</v>
      </c>
      <c r="K6">
        <v>178</v>
      </c>
      <c r="L6">
        <v>888</v>
      </c>
      <c r="M6">
        <v>1980</v>
      </c>
      <c r="N6">
        <v>778140</v>
      </c>
      <c r="O6">
        <v>3.1899E-8</v>
      </c>
      <c r="P6">
        <v>4.7461999999999998E-8</v>
      </c>
      <c r="Q6">
        <v>2.2343599999999999E-7</v>
      </c>
      <c r="R6">
        <v>2.4493200000000001E-7</v>
      </c>
      <c r="S6">
        <v>3.0006999999999999E-8</v>
      </c>
      <c r="T6">
        <v>4.0649000000000002E-8</v>
      </c>
      <c r="U6">
        <v>1.8920000000000001E-9</v>
      </c>
      <c r="V6">
        <v>6.8130000000000004E-9</v>
      </c>
      <c r="W6" t="s">
        <v>782</v>
      </c>
      <c r="X6">
        <v>1.02175E-7</v>
      </c>
      <c r="Y6">
        <v>3.3160000000000001E-9</v>
      </c>
      <c r="Z6">
        <v>2.2011999999999999E-7</v>
      </c>
      <c r="AA6">
        <v>1.24466E-7</v>
      </c>
      <c r="AB6">
        <v>1.09816E-7</v>
      </c>
      <c r="AC6" t="s">
        <v>783</v>
      </c>
      <c r="AD6">
        <v>2.3961099999999999E-7</v>
      </c>
      <c r="AE6" t="s">
        <v>784</v>
      </c>
      <c r="AF6" t="s">
        <v>785</v>
      </c>
      <c r="AG6" t="s">
        <v>760</v>
      </c>
      <c r="AH6" t="s">
        <v>761</v>
      </c>
      <c r="AI6" t="s">
        <v>762</v>
      </c>
      <c r="AJ6">
        <v>0</v>
      </c>
      <c r="AK6">
        <v>0</v>
      </c>
      <c r="AL6" t="s">
        <v>92</v>
      </c>
      <c r="AM6">
        <v>0</v>
      </c>
      <c r="AN6" t="s">
        <v>764</v>
      </c>
      <c r="AO6" t="s">
        <v>758</v>
      </c>
      <c r="AP6" t="s">
        <v>765</v>
      </c>
      <c r="AQ6" t="s">
        <v>92</v>
      </c>
      <c r="AR6" t="s">
        <v>786</v>
      </c>
      <c r="AS6">
        <v>0</v>
      </c>
      <c r="AT6">
        <v>0</v>
      </c>
      <c r="AU6">
        <v>0</v>
      </c>
      <c r="AV6" t="s">
        <v>92</v>
      </c>
      <c r="AW6" t="s">
        <v>787</v>
      </c>
      <c r="AX6" t="s">
        <v>764</v>
      </c>
      <c r="AY6" t="s">
        <v>767</v>
      </c>
      <c r="AZ6" t="s">
        <v>788</v>
      </c>
      <c r="BA6" t="s">
        <v>769</v>
      </c>
      <c r="BB6" t="s">
        <v>779</v>
      </c>
      <c r="BC6" t="s">
        <v>771</v>
      </c>
      <c r="BD6" t="s">
        <v>789</v>
      </c>
      <c r="BE6" t="s">
        <v>790</v>
      </c>
      <c r="BF6" t="s">
        <v>773</v>
      </c>
      <c r="BG6" t="s">
        <v>777</v>
      </c>
      <c r="BH6" t="s">
        <v>771</v>
      </c>
      <c r="BI6">
        <v>0</v>
      </c>
      <c r="BJ6">
        <v>0</v>
      </c>
      <c r="BK6" t="s">
        <v>92</v>
      </c>
      <c r="BL6" t="s">
        <v>99</v>
      </c>
      <c r="BM6" t="s">
        <v>771</v>
      </c>
      <c r="BN6">
        <v>0</v>
      </c>
      <c r="BO6">
        <v>0</v>
      </c>
      <c r="BP6" t="s">
        <v>92</v>
      </c>
      <c r="BQ6">
        <v>0</v>
      </c>
      <c r="BR6" t="s">
        <v>771</v>
      </c>
      <c r="BS6" t="s">
        <v>776</v>
      </c>
      <c r="BT6" t="s">
        <v>772</v>
      </c>
      <c r="BU6" t="s">
        <v>770</v>
      </c>
      <c r="BV6" t="s">
        <v>630</v>
      </c>
      <c r="BW6" t="s">
        <v>771</v>
      </c>
      <c r="BX6" t="s">
        <v>772</v>
      </c>
      <c r="BY6" t="s">
        <v>768</v>
      </c>
      <c r="BZ6" t="s">
        <v>774</v>
      </c>
      <c r="CA6" t="s">
        <v>773</v>
      </c>
      <c r="CB6" t="s">
        <v>771</v>
      </c>
      <c r="CC6">
        <v>0</v>
      </c>
      <c r="CD6" t="s">
        <v>775</v>
      </c>
      <c r="CE6" t="s">
        <v>92</v>
      </c>
      <c r="CF6">
        <v>0</v>
      </c>
      <c r="CG6" t="s">
        <v>771</v>
      </c>
      <c r="CH6">
        <v>0</v>
      </c>
      <c r="CI6" t="s">
        <v>778</v>
      </c>
      <c r="CJ6" t="s">
        <v>92</v>
      </c>
      <c r="CK6">
        <v>0</v>
      </c>
      <c r="CL6" t="s">
        <v>99</v>
      </c>
    </row>
    <row r="7" spans="1:90">
      <c r="A7" t="s">
        <v>755</v>
      </c>
      <c r="B7" s="6">
        <v>1.7930000000000001E-3</v>
      </c>
      <c r="C7" s="6">
        <v>5.5796300000000003E-7</v>
      </c>
      <c r="D7" s="6">
        <v>8.3749000000000004E-8</v>
      </c>
      <c r="E7" s="6">
        <v>4.7421400000000001E-7</v>
      </c>
      <c r="F7">
        <v>393</v>
      </c>
      <c r="G7">
        <v>39</v>
      </c>
      <c r="H7">
        <v>287</v>
      </c>
      <c r="I7">
        <v>174</v>
      </c>
      <c r="J7">
        <v>868</v>
      </c>
      <c r="K7">
        <v>180</v>
      </c>
      <c r="L7">
        <v>852</v>
      </c>
      <c r="M7">
        <v>2007</v>
      </c>
      <c r="N7">
        <v>788751</v>
      </c>
      <c r="O7">
        <v>3.5145000000000001E-8</v>
      </c>
      <c r="P7">
        <v>4.8604000000000003E-8</v>
      </c>
      <c r="Q7">
        <v>2.4164199999999999E-7</v>
      </c>
      <c r="R7">
        <v>2.32572E-7</v>
      </c>
      <c r="S7">
        <v>2.3490000000000001E-8</v>
      </c>
      <c r="T7">
        <v>4.8604000000000003E-8</v>
      </c>
      <c r="U7">
        <v>1.1655000000000001E-8</v>
      </c>
      <c r="V7">
        <v>0</v>
      </c>
      <c r="W7" t="s">
        <v>756</v>
      </c>
      <c r="X7">
        <v>1.09816E-7</v>
      </c>
      <c r="Y7">
        <v>2.005E-9</v>
      </c>
      <c r="Z7">
        <v>2.3963700000000002E-7</v>
      </c>
      <c r="AA7">
        <v>1.16686E-7</v>
      </c>
      <c r="AB7">
        <v>1.05236E-7</v>
      </c>
      <c r="AC7" t="s">
        <v>757</v>
      </c>
      <c r="AD7">
        <v>2.2725800000000001E-7</v>
      </c>
      <c r="AE7" t="s">
        <v>758</v>
      </c>
      <c r="AF7" t="s">
        <v>759</v>
      </c>
      <c r="AG7" t="s">
        <v>760</v>
      </c>
      <c r="AH7" t="s">
        <v>761</v>
      </c>
      <c r="AI7" t="s">
        <v>762</v>
      </c>
      <c r="AJ7">
        <v>0</v>
      </c>
      <c r="AK7" t="s">
        <v>763</v>
      </c>
      <c r="AL7" t="s">
        <v>791</v>
      </c>
      <c r="AM7">
        <v>0</v>
      </c>
      <c r="AN7" t="s">
        <v>764</v>
      </c>
      <c r="AO7" t="s">
        <v>758</v>
      </c>
      <c r="AP7" t="s">
        <v>792</v>
      </c>
      <c r="AQ7" t="s">
        <v>92</v>
      </c>
      <c r="AR7" t="s">
        <v>793</v>
      </c>
      <c r="AS7" t="s">
        <v>762</v>
      </c>
      <c r="AT7">
        <v>0</v>
      </c>
      <c r="AU7">
        <v>0</v>
      </c>
      <c r="AV7" t="s">
        <v>92</v>
      </c>
      <c r="AW7">
        <v>0</v>
      </c>
      <c r="AX7">
        <v>0</v>
      </c>
      <c r="AY7" t="s">
        <v>767</v>
      </c>
      <c r="AZ7" t="s">
        <v>768</v>
      </c>
      <c r="BA7" t="s">
        <v>769</v>
      </c>
      <c r="BB7" t="s">
        <v>770</v>
      </c>
      <c r="BC7" t="s">
        <v>771</v>
      </c>
      <c r="BD7" t="s">
        <v>768</v>
      </c>
      <c r="BE7" t="s">
        <v>772</v>
      </c>
      <c r="BF7" t="s">
        <v>773</v>
      </c>
      <c r="BG7" t="s">
        <v>774</v>
      </c>
      <c r="BH7" t="s">
        <v>771</v>
      </c>
      <c r="BI7">
        <v>0</v>
      </c>
      <c r="BJ7" t="s">
        <v>775</v>
      </c>
      <c r="BK7" t="s">
        <v>92</v>
      </c>
      <c r="BL7" t="s">
        <v>99</v>
      </c>
      <c r="BM7">
        <v>0</v>
      </c>
      <c r="BN7">
        <v>0</v>
      </c>
      <c r="BO7" t="s">
        <v>775</v>
      </c>
      <c r="BP7" t="s">
        <v>92</v>
      </c>
      <c r="BQ7">
        <v>0</v>
      </c>
      <c r="BR7">
        <v>0</v>
      </c>
      <c r="BS7" t="s">
        <v>776</v>
      </c>
      <c r="BT7" t="s">
        <v>794</v>
      </c>
      <c r="BU7" t="s">
        <v>770</v>
      </c>
      <c r="BV7" t="s">
        <v>795</v>
      </c>
      <c r="BW7" t="s">
        <v>771</v>
      </c>
      <c r="BX7" t="s">
        <v>772</v>
      </c>
      <c r="BY7" t="s">
        <v>796</v>
      </c>
      <c r="BZ7" t="s">
        <v>774</v>
      </c>
      <c r="CA7" t="s">
        <v>797</v>
      </c>
      <c r="CB7" t="s">
        <v>771</v>
      </c>
      <c r="CC7">
        <v>0</v>
      </c>
      <c r="CD7" t="s">
        <v>775</v>
      </c>
      <c r="CE7" t="s">
        <v>92</v>
      </c>
      <c r="CF7" t="s">
        <v>777</v>
      </c>
      <c r="CG7">
        <v>0</v>
      </c>
      <c r="CH7">
        <v>0</v>
      </c>
      <c r="CI7" t="s">
        <v>778</v>
      </c>
      <c r="CJ7" t="s">
        <v>92</v>
      </c>
      <c r="CK7" t="s">
        <v>779</v>
      </c>
      <c r="CL7" t="s">
        <v>99</v>
      </c>
    </row>
    <row r="8" spans="1:90">
      <c r="A8" t="s">
        <v>798</v>
      </c>
      <c r="B8" s="6">
        <v>1.7899999999999999E-3</v>
      </c>
      <c r="C8" s="6">
        <v>5.6195200000000003E-7</v>
      </c>
      <c r="D8" s="6">
        <v>8.1706000000000004E-8</v>
      </c>
      <c r="E8" s="6">
        <v>4.8024599999999997E-7</v>
      </c>
      <c r="F8">
        <v>399</v>
      </c>
      <c r="G8">
        <v>39</v>
      </c>
      <c r="H8">
        <v>288</v>
      </c>
      <c r="I8">
        <v>176</v>
      </c>
      <c r="J8">
        <v>880</v>
      </c>
      <c r="K8">
        <v>184</v>
      </c>
      <c r="L8">
        <v>860</v>
      </c>
      <c r="M8">
        <v>2028</v>
      </c>
      <c r="N8">
        <v>809172</v>
      </c>
      <c r="O8">
        <v>2.7943999999999999E-8</v>
      </c>
      <c r="P8">
        <v>5.3762000000000002E-8</v>
      </c>
      <c r="Q8">
        <v>2.4626399999999999E-7</v>
      </c>
      <c r="R8">
        <v>2.3398200000000001E-7</v>
      </c>
      <c r="S8">
        <v>2.6052000000000001E-8</v>
      </c>
      <c r="T8">
        <v>4.6948999999999999E-8</v>
      </c>
      <c r="U8">
        <v>1.8920000000000001E-9</v>
      </c>
      <c r="V8">
        <v>6.8130000000000004E-9</v>
      </c>
      <c r="W8" t="s">
        <v>756</v>
      </c>
      <c r="X8">
        <v>1.11816E-7</v>
      </c>
      <c r="Y8">
        <v>3.3160000000000001E-9</v>
      </c>
      <c r="Z8">
        <v>2.4294799999999999E-7</v>
      </c>
      <c r="AA8">
        <v>1.17416E-7</v>
      </c>
      <c r="AB8">
        <v>1.0591599999999999E-7</v>
      </c>
      <c r="AC8" t="s">
        <v>757</v>
      </c>
      <c r="AD8">
        <v>2.2866799999999999E-7</v>
      </c>
      <c r="AE8" t="s">
        <v>784</v>
      </c>
      <c r="AF8" t="s">
        <v>759</v>
      </c>
      <c r="AG8" t="s">
        <v>760</v>
      </c>
      <c r="AH8" t="s">
        <v>761</v>
      </c>
      <c r="AI8" t="s">
        <v>762</v>
      </c>
      <c r="AJ8">
        <v>0</v>
      </c>
      <c r="AK8">
        <v>0</v>
      </c>
      <c r="AL8" t="s">
        <v>92</v>
      </c>
      <c r="AM8">
        <v>0</v>
      </c>
      <c r="AN8" t="s">
        <v>764</v>
      </c>
      <c r="AO8" t="s">
        <v>758</v>
      </c>
      <c r="AP8" t="s">
        <v>785</v>
      </c>
      <c r="AQ8" t="s">
        <v>760</v>
      </c>
      <c r="AR8" t="s">
        <v>793</v>
      </c>
      <c r="AS8" t="s">
        <v>762</v>
      </c>
      <c r="AT8">
        <v>0</v>
      </c>
      <c r="AU8">
        <v>0</v>
      </c>
      <c r="AV8" t="s">
        <v>92</v>
      </c>
      <c r="AW8" t="s">
        <v>787</v>
      </c>
      <c r="AX8" t="s">
        <v>764</v>
      </c>
      <c r="AY8" t="s">
        <v>767</v>
      </c>
      <c r="AZ8" t="s">
        <v>768</v>
      </c>
      <c r="BA8" t="s">
        <v>769</v>
      </c>
      <c r="BB8" t="s">
        <v>770</v>
      </c>
      <c r="BC8" t="s">
        <v>771</v>
      </c>
      <c r="BD8" t="s">
        <v>789</v>
      </c>
      <c r="BE8" t="s">
        <v>772</v>
      </c>
      <c r="BF8" t="s">
        <v>773</v>
      </c>
      <c r="BG8" t="s">
        <v>774</v>
      </c>
      <c r="BH8" t="s">
        <v>771</v>
      </c>
      <c r="BI8">
        <v>0</v>
      </c>
      <c r="BJ8">
        <v>0</v>
      </c>
      <c r="BK8" t="s">
        <v>92</v>
      </c>
      <c r="BL8" t="s">
        <v>99</v>
      </c>
      <c r="BM8" t="s">
        <v>771</v>
      </c>
      <c r="BN8">
        <v>0</v>
      </c>
      <c r="BO8">
        <v>0</v>
      </c>
      <c r="BP8" t="s">
        <v>92</v>
      </c>
      <c r="BQ8">
        <v>0</v>
      </c>
      <c r="BR8" t="s">
        <v>771</v>
      </c>
      <c r="BS8" t="s">
        <v>776</v>
      </c>
      <c r="BT8" t="s">
        <v>799</v>
      </c>
      <c r="BU8" t="s">
        <v>770</v>
      </c>
      <c r="BV8" t="s">
        <v>800</v>
      </c>
      <c r="BW8" t="s">
        <v>771</v>
      </c>
      <c r="BX8" t="s">
        <v>772</v>
      </c>
      <c r="BY8" t="s">
        <v>801</v>
      </c>
      <c r="BZ8" t="s">
        <v>774</v>
      </c>
      <c r="CA8" t="s">
        <v>802</v>
      </c>
      <c r="CB8" t="s">
        <v>771</v>
      </c>
      <c r="CC8">
        <v>0</v>
      </c>
      <c r="CD8" t="s">
        <v>775</v>
      </c>
      <c r="CE8" t="s">
        <v>92</v>
      </c>
      <c r="CF8" t="s">
        <v>777</v>
      </c>
      <c r="CG8">
        <v>0</v>
      </c>
      <c r="CH8">
        <v>0</v>
      </c>
      <c r="CI8" t="s">
        <v>778</v>
      </c>
      <c r="CJ8" t="s">
        <v>92</v>
      </c>
      <c r="CK8" t="s">
        <v>779</v>
      </c>
      <c r="CL8" t="s">
        <v>99</v>
      </c>
    </row>
    <row r="9" spans="1:90">
      <c r="A9" t="s">
        <v>803</v>
      </c>
      <c r="B9" s="6">
        <v>1.7899999999999999E-3</v>
      </c>
      <c r="C9" s="6">
        <v>5.6195200000000003E-7</v>
      </c>
      <c r="D9" s="6">
        <v>8.1706000000000004E-8</v>
      </c>
      <c r="E9" s="6">
        <v>4.8024599999999997E-7</v>
      </c>
      <c r="F9">
        <v>399</v>
      </c>
      <c r="G9">
        <v>39</v>
      </c>
      <c r="H9">
        <v>288</v>
      </c>
      <c r="I9">
        <v>176</v>
      </c>
      <c r="J9">
        <v>880</v>
      </c>
      <c r="K9">
        <v>184</v>
      </c>
      <c r="L9">
        <v>860</v>
      </c>
      <c r="M9">
        <v>2028</v>
      </c>
      <c r="N9">
        <v>809172</v>
      </c>
      <c r="O9">
        <v>2.7943999999999999E-8</v>
      </c>
      <c r="P9">
        <v>5.3762000000000002E-8</v>
      </c>
      <c r="Q9">
        <v>2.4626399999999999E-7</v>
      </c>
      <c r="R9">
        <v>2.3398200000000001E-7</v>
      </c>
      <c r="S9">
        <v>2.6052000000000001E-8</v>
      </c>
      <c r="T9">
        <v>4.6948999999999999E-8</v>
      </c>
      <c r="U9">
        <v>1.8920000000000001E-9</v>
      </c>
      <c r="V9">
        <v>6.8130000000000004E-9</v>
      </c>
      <c r="W9" t="s">
        <v>756</v>
      </c>
      <c r="X9">
        <v>1.11816E-7</v>
      </c>
      <c r="Y9">
        <v>3.3160000000000001E-9</v>
      </c>
      <c r="Z9">
        <v>2.4294799999999999E-7</v>
      </c>
      <c r="AA9">
        <v>1.17416E-7</v>
      </c>
      <c r="AB9">
        <v>1.0591599999999999E-7</v>
      </c>
      <c r="AC9" t="s">
        <v>757</v>
      </c>
      <c r="AD9">
        <v>2.2866799999999999E-7</v>
      </c>
      <c r="AE9" t="s">
        <v>784</v>
      </c>
      <c r="AF9" t="s">
        <v>759</v>
      </c>
      <c r="AG9" t="s">
        <v>760</v>
      </c>
      <c r="AH9" t="s">
        <v>761</v>
      </c>
      <c r="AI9" t="s">
        <v>762</v>
      </c>
      <c r="AJ9">
        <v>0</v>
      </c>
      <c r="AK9">
        <v>0</v>
      </c>
      <c r="AL9" t="s">
        <v>92</v>
      </c>
      <c r="AM9">
        <v>0</v>
      </c>
      <c r="AN9" t="s">
        <v>764</v>
      </c>
      <c r="AO9" t="s">
        <v>758</v>
      </c>
      <c r="AP9" t="s">
        <v>785</v>
      </c>
      <c r="AQ9" t="s">
        <v>760</v>
      </c>
      <c r="AR9" t="s">
        <v>793</v>
      </c>
      <c r="AS9" t="s">
        <v>762</v>
      </c>
      <c r="AT9">
        <v>0</v>
      </c>
      <c r="AU9">
        <v>0</v>
      </c>
      <c r="AV9" t="s">
        <v>92</v>
      </c>
      <c r="AW9" t="s">
        <v>787</v>
      </c>
      <c r="AX9" t="s">
        <v>764</v>
      </c>
      <c r="AY9" t="s">
        <v>767</v>
      </c>
      <c r="AZ9" t="s">
        <v>768</v>
      </c>
      <c r="BA9" t="s">
        <v>769</v>
      </c>
      <c r="BB9" t="s">
        <v>770</v>
      </c>
      <c r="BC9" t="s">
        <v>771</v>
      </c>
      <c r="BD9" t="s">
        <v>789</v>
      </c>
      <c r="BE9" t="s">
        <v>772</v>
      </c>
      <c r="BF9" t="s">
        <v>773</v>
      </c>
      <c r="BG9" t="s">
        <v>774</v>
      </c>
      <c r="BH9" t="s">
        <v>771</v>
      </c>
      <c r="BI9">
        <v>0</v>
      </c>
      <c r="BJ9">
        <v>0</v>
      </c>
      <c r="BK9" t="s">
        <v>92</v>
      </c>
      <c r="BL9" t="s">
        <v>99</v>
      </c>
      <c r="BM9" t="s">
        <v>771</v>
      </c>
      <c r="BN9">
        <v>0</v>
      </c>
      <c r="BO9">
        <v>0</v>
      </c>
      <c r="BP9" t="s">
        <v>92</v>
      </c>
      <c r="BQ9">
        <v>0</v>
      </c>
      <c r="BR9" t="s">
        <v>771</v>
      </c>
      <c r="BS9" t="s">
        <v>776</v>
      </c>
      <c r="BT9" t="s">
        <v>799</v>
      </c>
      <c r="BU9" t="s">
        <v>770</v>
      </c>
      <c r="BV9" t="s">
        <v>800</v>
      </c>
      <c r="BW9" t="s">
        <v>771</v>
      </c>
      <c r="BX9" t="s">
        <v>772</v>
      </c>
      <c r="BY9" t="s">
        <v>801</v>
      </c>
      <c r="BZ9" t="s">
        <v>774</v>
      </c>
      <c r="CA9" t="s">
        <v>802</v>
      </c>
      <c r="CB9" t="s">
        <v>771</v>
      </c>
      <c r="CC9">
        <v>0</v>
      </c>
      <c r="CD9" t="s">
        <v>775</v>
      </c>
      <c r="CE9" t="s">
        <v>92</v>
      </c>
      <c r="CF9" t="s">
        <v>777</v>
      </c>
      <c r="CG9">
        <v>0</v>
      </c>
      <c r="CH9">
        <v>0</v>
      </c>
      <c r="CI9" t="s">
        <v>778</v>
      </c>
      <c r="CJ9" t="s">
        <v>92</v>
      </c>
      <c r="CK9" t="s">
        <v>779</v>
      </c>
      <c r="CL9" t="s">
        <v>99</v>
      </c>
    </row>
    <row r="10" spans="1:90">
      <c r="A10" t="s">
        <v>780</v>
      </c>
      <c r="B10" s="6">
        <v>1.7899999999999999E-3</v>
      </c>
      <c r="C10" s="6">
        <v>5.6195200000000003E-7</v>
      </c>
      <c r="D10" s="6">
        <v>8.1706000000000004E-8</v>
      </c>
      <c r="E10" s="6">
        <v>4.8024599999999997E-7</v>
      </c>
      <c r="F10">
        <v>399</v>
      </c>
      <c r="G10">
        <v>39</v>
      </c>
      <c r="H10">
        <v>288</v>
      </c>
      <c r="I10">
        <v>176</v>
      </c>
      <c r="J10">
        <v>880</v>
      </c>
      <c r="K10">
        <v>184</v>
      </c>
      <c r="L10">
        <v>860</v>
      </c>
      <c r="M10">
        <v>2028</v>
      </c>
      <c r="N10">
        <v>809172</v>
      </c>
      <c r="O10">
        <v>2.7943999999999999E-8</v>
      </c>
      <c r="P10">
        <v>5.3762000000000002E-8</v>
      </c>
      <c r="Q10">
        <v>2.4626399999999999E-7</v>
      </c>
      <c r="R10">
        <v>2.3398200000000001E-7</v>
      </c>
      <c r="S10">
        <v>2.6052000000000001E-8</v>
      </c>
      <c r="T10">
        <v>4.6948999999999999E-8</v>
      </c>
      <c r="U10">
        <v>1.8920000000000001E-9</v>
      </c>
      <c r="V10">
        <v>6.8130000000000004E-9</v>
      </c>
      <c r="W10" t="s">
        <v>756</v>
      </c>
      <c r="X10">
        <v>1.11816E-7</v>
      </c>
      <c r="Y10">
        <v>3.3160000000000001E-9</v>
      </c>
      <c r="Z10">
        <v>2.4294799999999999E-7</v>
      </c>
      <c r="AA10">
        <v>1.17416E-7</v>
      </c>
      <c r="AB10">
        <v>1.0591599999999999E-7</v>
      </c>
      <c r="AC10" t="s">
        <v>757</v>
      </c>
      <c r="AD10">
        <v>2.2866799999999999E-7</v>
      </c>
      <c r="AE10" t="s">
        <v>784</v>
      </c>
      <c r="AF10" t="s">
        <v>759</v>
      </c>
      <c r="AG10" t="s">
        <v>760</v>
      </c>
      <c r="AH10" t="s">
        <v>761</v>
      </c>
      <c r="AI10" t="s">
        <v>762</v>
      </c>
      <c r="AJ10">
        <v>0</v>
      </c>
      <c r="AK10">
        <v>0</v>
      </c>
      <c r="AL10" t="s">
        <v>92</v>
      </c>
      <c r="AM10">
        <v>0</v>
      </c>
      <c r="AN10" t="s">
        <v>764</v>
      </c>
      <c r="AO10" t="s">
        <v>758</v>
      </c>
      <c r="AP10" t="s">
        <v>785</v>
      </c>
      <c r="AQ10" t="s">
        <v>760</v>
      </c>
      <c r="AR10" t="s">
        <v>793</v>
      </c>
      <c r="AS10" t="s">
        <v>762</v>
      </c>
      <c r="AT10">
        <v>0</v>
      </c>
      <c r="AU10">
        <v>0</v>
      </c>
      <c r="AV10" t="s">
        <v>92</v>
      </c>
      <c r="AW10" t="s">
        <v>787</v>
      </c>
      <c r="AX10" t="s">
        <v>764</v>
      </c>
      <c r="AY10" t="s">
        <v>767</v>
      </c>
      <c r="AZ10" t="s">
        <v>768</v>
      </c>
      <c r="BA10" t="s">
        <v>769</v>
      </c>
      <c r="BB10" t="s">
        <v>770</v>
      </c>
      <c r="BC10" t="s">
        <v>771</v>
      </c>
      <c r="BD10" t="s">
        <v>789</v>
      </c>
      <c r="BE10" t="s">
        <v>772</v>
      </c>
      <c r="BF10" t="s">
        <v>773</v>
      </c>
      <c r="BG10" t="s">
        <v>774</v>
      </c>
      <c r="BH10" t="s">
        <v>771</v>
      </c>
      <c r="BI10">
        <v>0</v>
      </c>
      <c r="BJ10">
        <v>0</v>
      </c>
      <c r="BK10" t="s">
        <v>92</v>
      </c>
      <c r="BL10" t="s">
        <v>99</v>
      </c>
      <c r="BM10" t="s">
        <v>771</v>
      </c>
      <c r="BN10">
        <v>0</v>
      </c>
      <c r="BO10">
        <v>0</v>
      </c>
      <c r="BP10" t="s">
        <v>92</v>
      </c>
      <c r="BQ10">
        <v>0</v>
      </c>
      <c r="BR10" t="s">
        <v>771</v>
      </c>
      <c r="BS10" t="s">
        <v>776</v>
      </c>
      <c r="BT10" t="s">
        <v>799</v>
      </c>
      <c r="BU10" t="s">
        <v>770</v>
      </c>
      <c r="BV10" t="s">
        <v>800</v>
      </c>
      <c r="BW10" t="s">
        <v>771</v>
      </c>
      <c r="BX10" t="s">
        <v>772</v>
      </c>
      <c r="BY10" t="s">
        <v>801</v>
      </c>
      <c r="BZ10" t="s">
        <v>774</v>
      </c>
      <c r="CA10" t="s">
        <v>802</v>
      </c>
      <c r="CB10" t="s">
        <v>771</v>
      </c>
      <c r="CC10">
        <v>0</v>
      </c>
      <c r="CD10" t="s">
        <v>775</v>
      </c>
      <c r="CE10" t="s">
        <v>92</v>
      </c>
      <c r="CF10" t="s">
        <v>777</v>
      </c>
      <c r="CG10">
        <v>0</v>
      </c>
      <c r="CH10">
        <v>0</v>
      </c>
      <c r="CI10" t="s">
        <v>778</v>
      </c>
      <c r="CJ10" t="s">
        <v>92</v>
      </c>
      <c r="CK10" t="s">
        <v>779</v>
      </c>
      <c r="CL10" t="s">
        <v>99</v>
      </c>
    </row>
    <row r="11" spans="1:90">
      <c r="A11" t="s">
        <v>780</v>
      </c>
      <c r="B11" s="6">
        <v>1.779E-3</v>
      </c>
      <c r="C11" s="6">
        <v>5.7566800000000002E-7</v>
      </c>
      <c r="D11" s="6">
        <v>1.0528E-7</v>
      </c>
      <c r="E11" s="6">
        <v>4.7038800000000002E-7</v>
      </c>
      <c r="F11">
        <v>404</v>
      </c>
      <c r="G11">
        <v>48</v>
      </c>
      <c r="H11">
        <v>353</v>
      </c>
      <c r="I11">
        <v>172</v>
      </c>
      <c r="J11">
        <v>784</v>
      </c>
      <c r="K11">
        <v>184</v>
      </c>
      <c r="L11">
        <v>916</v>
      </c>
      <c r="M11">
        <v>2053</v>
      </c>
      <c r="N11">
        <v>829412</v>
      </c>
      <c r="O11">
        <v>2.9191E-8</v>
      </c>
      <c r="P11">
        <v>7.6089000000000001E-8</v>
      </c>
      <c r="Q11">
        <v>2.14804E-7</v>
      </c>
      <c r="R11">
        <v>2.5558400000000002E-7</v>
      </c>
      <c r="S11">
        <v>2.3490000000000001E-8</v>
      </c>
      <c r="T11">
        <v>6.4434000000000006E-8</v>
      </c>
      <c r="U11">
        <v>5.7010000000000001E-9</v>
      </c>
      <c r="V11">
        <v>1.1655000000000001E-8</v>
      </c>
      <c r="W11" t="s">
        <v>782</v>
      </c>
      <c r="X11">
        <v>1.00175E-7</v>
      </c>
      <c r="Y11">
        <v>0</v>
      </c>
      <c r="Z11">
        <v>2.14804E-7</v>
      </c>
      <c r="AA11">
        <v>1.2648600000000001E-7</v>
      </c>
      <c r="AB11">
        <v>1.11816E-7</v>
      </c>
      <c r="AC11" t="s">
        <v>804</v>
      </c>
      <c r="AD11">
        <v>2.4694699999999999E-7</v>
      </c>
      <c r="AE11" t="s">
        <v>758</v>
      </c>
      <c r="AF11" t="s">
        <v>759</v>
      </c>
      <c r="AG11" t="s">
        <v>760</v>
      </c>
      <c r="AH11" t="s">
        <v>761</v>
      </c>
      <c r="AI11" t="s">
        <v>762</v>
      </c>
      <c r="AJ11">
        <v>0</v>
      </c>
      <c r="AK11" t="s">
        <v>763</v>
      </c>
      <c r="AL11" t="s">
        <v>92</v>
      </c>
      <c r="AM11">
        <v>0</v>
      </c>
      <c r="AN11">
        <v>0</v>
      </c>
      <c r="AO11" t="s">
        <v>758</v>
      </c>
      <c r="AP11" t="s">
        <v>805</v>
      </c>
      <c r="AQ11" t="s">
        <v>92</v>
      </c>
      <c r="AR11" t="s">
        <v>793</v>
      </c>
      <c r="AS11" t="s">
        <v>762</v>
      </c>
      <c r="AT11">
        <v>0</v>
      </c>
      <c r="AU11" t="s">
        <v>763</v>
      </c>
      <c r="AV11" t="s">
        <v>791</v>
      </c>
      <c r="AW11">
        <v>0</v>
      </c>
      <c r="AX11" t="s">
        <v>764</v>
      </c>
      <c r="AY11" t="s">
        <v>767</v>
      </c>
      <c r="AZ11" t="s">
        <v>788</v>
      </c>
      <c r="BA11" t="s">
        <v>769</v>
      </c>
      <c r="BB11" t="s">
        <v>779</v>
      </c>
      <c r="BC11" t="s">
        <v>771</v>
      </c>
      <c r="BD11" t="s">
        <v>768</v>
      </c>
      <c r="BE11" t="s">
        <v>790</v>
      </c>
      <c r="BF11" t="s">
        <v>773</v>
      </c>
      <c r="BG11" t="s">
        <v>777</v>
      </c>
      <c r="BH11" t="s">
        <v>771</v>
      </c>
      <c r="BI11">
        <v>0</v>
      </c>
      <c r="BJ11">
        <v>0</v>
      </c>
      <c r="BK11" t="s">
        <v>92</v>
      </c>
      <c r="BL11" t="s">
        <v>99</v>
      </c>
      <c r="BM11">
        <v>0</v>
      </c>
      <c r="BN11">
        <v>0</v>
      </c>
      <c r="BO11">
        <v>0</v>
      </c>
      <c r="BP11" t="s">
        <v>92</v>
      </c>
      <c r="BQ11">
        <v>0</v>
      </c>
      <c r="BR11">
        <v>0</v>
      </c>
      <c r="BS11" t="s">
        <v>776</v>
      </c>
      <c r="BT11" t="s">
        <v>806</v>
      </c>
      <c r="BU11" t="s">
        <v>770</v>
      </c>
      <c r="BV11" t="s">
        <v>630</v>
      </c>
      <c r="BW11" t="s">
        <v>771</v>
      </c>
      <c r="BX11" t="s">
        <v>772</v>
      </c>
      <c r="BY11" t="s">
        <v>789</v>
      </c>
      <c r="BZ11" t="s">
        <v>774</v>
      </c>
      <c r="CA11" t="s">
        <v>773</v>
      </c>
      <c r="CB11" t="s">
        <v>771</v>
      </c>
      <c r="CC11">
        <v>0</v>
      </c>
      <c r="CD11" t="s">
        <v>775</v>
      </c>
      <c r="CE11" t="s">
        <v>779</v>
      </c>
      <c r="CF11" t="s">
        <v>777</v>
      </c>
      <c r="CG11">
        <v>0</v>
      </c>
      <c r="CH11">
        <v>0</v>
      </c>
      <c r="CI11" t="s">
        <v>778</v>
      </c>
      <c r="CJ11" t="s">
        <v>777</v>
      </c>
      <c r="CK11" t="s">
        <v>779</v>
      </c>
      <c r="CL11" t="s">
        <v>99</v>
      </c>
    </row>
    <row r="12" spans="1:90">
      <c r="A12" t="s">
        <v>781</v>
      </c>
      <c r="B12" s="6">
        <v>1.7780000000000001E-3</v>
      </c>
      <c r="C12" s="6">
        <v>5.7002700000000005E-7</v>
      </c>
      <c r="D12" s="6">
        <v>9.5619000000000004E-8</v>
      </c>
      <c r="E12" s="6">
        <v>4.7440800000000002E-7</v>
      </c>
      <c r="F12">
        <v>405</v>
      </c>
      <c r="G12">
        <v>45</v>
      </c>
      <c r="H12">
        <v>329</v>
      </c>
      <c r="I12">
        <v>172</v>
      </c>
      <c r="J12">
        <v>784</v>
      </c>
      <c r="K12">
        <v>188</v>
      </c>
      <c r="L12">
        <v>932</v>
      </c>
      <c r="M12">
        <v>2045</v>
      </c>
      <c r="N12">
        <v>828225</v>
      </c>
      <c r="O12">
        <v>2.3490000000000001E-8</v>
      </c>
      <c r="P12">
        <v>7.2128999999999997E-8</v>
      </c>
      <c r="Q12">
        <v>2.14804E-7</v>
      </c>
      <c r="R12">
        <v>2.5960400000000003E-7</v>
      </c>
      <c r="S12">
        <v>2.3490000000000001E-8</v>
      </c>
      <c r="T12">
        <v>6.0474000000000003E-8</v>
      </c>
      <c r="U12">
        <v>0</v>
      </c>
      <c r="V12">
        <v>1.1655000000000001E-8</v>
      </c>
      <c r="W12" t="s">
        <v>782</v>
      </c>
      <c r="X12">
        <v>1.00175E-7</v>
      </c>
      <c r="Y12">
        <v>0</v>
      </c>
      <c r="Z12">
        <v>2.14804E-7</v>
      </c>
      <c r="AA12">
        <v>1.2849599999999999E-7</v>
      </c>
      <c r="AB12">
        <v>1.13826E-7</v>
      </c>
      <c r="AC12" t="s">
        <v>804</v>
      </c>
      <c r="AD12">
        <v>2.50967E-7</v>
      </c>
      <c r="AE12" t="s">
        <v>758</v>
      </c>
      <c r="AF12" t="s">
        <v>759</v>
      </c>
      <c r="AG12" t="s">
        <v>760</v>
      </c>
      <c r="AH12" t="s">
        <v>761</v>
      </c>
      <c r="AI12" t="s">
        <v>762</v>
      </c>
      <c r="AJ12">
        <v>0</v>
      </c>
      <c r="AK12">
        <v>0</v>
      </c>
      <c r="AL12" t="s">
        <v>92</v>
      </c>
      <c r="AM12">
        <v>0</v>
      </c>
      <c r="AN12">
        <v>0</v>
      </c>
      <c r="AO12" t="s">
        <v>758</v>
      </c>
      <c r="AP12" t="s">
        <v>807</v>
      </c>
      <c r="AQ12" t="s">
        <v>92</v>
      </c>
      <c r="AR12" t="s">
        <v>793</v>
      </c>
      <c r="AS12" t="s">
        <v>762</v>
      </c>
      <c r="AT12">
        <v>0</v>
      </c>
      <c r="AU12" t="s">
        <v>763</v>
      </c>
      <c r="AV12" t="s">
        <v>791</v>
      </c>
      <c r="AW12">
        <v>0</v>
      </c>
      <c r="AX12" t="s">
        <v>764</v>
      </c>
      <c r="AY12" t="s">
        <v>767</v>
      </c>
      <c r="AZ12" t="s">
        <v>788</v>
      </c>
      <c r="BA12" t="s">
        <v>769</v>
      </c>
      <c r="BB12" t="s">
        <v>779</v>
      </c>
      <c r="BC12" t="s">
        <v>771</v>
      </c>
      <c r="BD12" t="s">
        <v>768</v>
      </c>
      <c r="BE12" t="s">
        <v>790</v>
      </c>
      <c r="BF12" t="s">
        <v>773</v>
      </c>
      <c r="BG12" t="s">
        <v>777</v>
      </c>
      <c r="BH12" t="s">
        <v>771</v>
      </c>
      <c r="BI12">
        <v>0</v>
      </c>
      <c r="BJ12">
        <v>0</v>
      </c>
      <c r="BK12" t="s">
        <v>92</v>
      </c>
      <c r="BL12" t="s">
        <v>99</v>
      </c>
      <c r="BM12">
        <v>0</v>
      </c>
      <c r="BN12">
        <v>0</v>
      </c>
      <c r="BO12">
        <v>0</v>
      </c>
      <c r="BP12" t="s">
        <v>92</v>
      </c>
      <c r="BQ12">
        <v>0</v>
      </c>
      <c r="BR12">
        <v>0</v>
      </c>
      <c r="BS12" t="s">
        <v>776</v>
      </c>
      <c r="BT12" t="s">
        <v>808</v>
      </c>
      <c r="BU12" t="s">
        <v>770</v>
      </c>
      <c r="BV12" t="s">
        <v>630</v>
      </c>
      <c r="BW12" t="s">
        <v>771</v>
      </c>
      <c r="BX12" t="s">
        <v>772</v>
      </c>
      <c r="BY12" t="s">
        <v>809</v>
      </c>
      <c r="BZ12" t="s">
        <v>774</v>
      </c>
      <c r="CA12" t="s">
        <v>773</v>
      </c>
      <c r="CB12" t="s">
        <v>771</v>
      </c>
      <c r="CC12">
        <v>0</v>
      </c>
      <c r="CD12" t="s">
        <v>775</v>
      </c>
      <c r="CE12" t="s">
        <v>779</v>
      </c>
      <c r="CF12" t="s">
        <v>777</v>
      </c>
      <c r="CG12">
        <v>0</v>
      </c>
      <c r="CH12">
        <v>0</v>
      </c>
      <c r="CI12" t="s">
        <v>778</v>
      </c>
      <c r="CJ12" t="s">
        <v>777</v>
      </c>
      <c r="CK12" t="s">
        <v>779</v>
      </c>
      <c r="CL12" t="s">
        <v>99</v>
      </c>
    </row>
    <row r="13" spans="1:90">
      <c r="A13" t="s">
        <v>798</v>
      </c>
      <c r="B13" s="6">
        <v>1.786E-3</v>
      </c>
      <c r="C13" s="6">
        <v>5.7081799999999997E-7</v>
      </c>
      <c r="D13" s="6">
        <v>9.8408000000000003E-8</v>
      </c>
      <c r="E13" s="6">
        <v>4.7240999999999998E-7</v>
      </c>
      <c r="F13">
        <v>409</v>
      </c>
      <c r="G13">
        <v>49</v>
      </c>
      <c r="H13">
        <v>339</v>
      </c>
      <c r="I13">
        <v>182</v>
      </c>
      <c r="J13">
        <v>916</v>
      </c>
      <c r="K13">
        <v>178</v>
      </c>
      <c r="L13">
        <v>804</v>
      </c>
      <c r="M13">
        <v>2059</v>
      </c>
      <c r="N13">
        <v>842131</v>
      </c>
      <c r="O13">
        <v>6.7508999999999999E-8</v>
      </c>
      <c r="P13">
        <v>3.0898999999999998E-8</v>
      </c>
      <c r="Q13">
        <v>2.5490599999999999E-7</v>
      </c>
      <c r="R13">
        <v>2.1750400000000001E-7</v>
      </c>
      <c r="S13">
        <v>5.2351999999999998E-8</v>
      </c>
      <c r="T13">
        <v>3.0898999999999998E-8</v>
      </c>
      <c r="U13">
        <v>1.5157000000000001E-8</v>
      </c>
      <c r="V13">
        <v>0</v>
      </c>
      <c r="W13" t="s">
        <v>756</v>
      </c>
      <c r="X13">
        <v>1.09816E-7</v>
      </c>
      <c r="Y13">
        <v>8.6439999999999995E-9</v>
      </c>
      <c r="Z13">
        <v>2.4626199999999999E-7</v>
      </c>
      <c r="AA13">
        <v>1.1344499999999999E-7</v>
      </c>
      <c r="AB13">
        <v>1.0405900000000001E-7</v>
      </c>
      <c r="AC13" t="s">
        <v>500</v>
      </c>
      <c r="AD13">
        <v>2.1750400000000001E-7</v>
      </c>
      <c r="AE13" t="s">
        <v>758</v>
      </c>
      <c r="AF13" t="s">
        <v>759</v>
      </c>
      <c r="AG13" t="s">
        <v>760</v>
      </c>
      <c r="AH13" t="s">
        <v>793</v>
      </c>
      <c r="AI13" t="s">
        <v>810</v>
      </c>
      <c r="AJ13" t="s">
        <v>811</v>
      </c>
      <c r="AK13" t="s">
        <v>763</v>
      </c>
      <c r="AL13" t="s">
        <v>92</v>
      </c>
      <c r="AM13" t="s">
        <v>787</v>
      </c>
      <c r="AN13" t="s">
        <v>764</v>
      </c>
      <c r="AO13" t="s">
        <v>758</v>
      </c>
      <c r="AP13" t="s">
        <v>765</v>
      </c>
      <c r="AQ13" t="s">
        <v>92</v>
      </c>
      <c r="AR13" t="s">
        <v>793</v>
      </c>
      <c r="AS13">
        <v>0</v>
      </c>
      <c r="AT13">
        <v>0</v>
      </c>
      <c r="AU13">
        <v>0</v>
      </c>
      <c r="AV13" t="s">
        <v>92</v>
      </c>
      <c r="AW13">
        <v>0</v>
      </c>
      <c r="AX13">
        <v>0</v>
      </c>
      <c r="AY13" t="s">
        <v>767</v>
      </c>
      <c r="AZ13" t="s">
        <v>768</v>
      </c>
      <c r="BA13" t="s">
        <v>769</v>
      </c>
      <c r="BB13" t="s">
        <v>770</v>
      </c>
      <c r="BC13" t="s">
        <v>771</v>
      </c>
      <c r="BD13" t="s">
        <v>768</v>
      </c>
      <c r="BE13" t="s">
        <v>772</v>
      </c>
      <c r="BF13" t="s">
        <v>773</v>
      </c>
      <c r="BG13" t="s">
        <v>774</v>
      </c>
      <c r="BH13" t="s">
        <v>771</v>
      </c>
      <c r="BI13">
        <v>0</v>
      </c>
      <c r="BJ13" t="s">
        <v>775</v>
      </c>
      <c r="BK13" t="s">
        <v>92</v>
      </c>
      <c r="BL13" t="s">
        <v>99</v>
      </c>
      <c r="BM13" t="s">
        <v>771</v>
      </c>
      <c r="BN13">
        <v>0</v>
      </c>
      <c r="BO13" t="s">
        <v>775</v>
      </c>
      <c r="BP13" t="s">
        <v>92</v>
      </c>
      <c r="BQ13" t="s">
        <v>777</v>
      </c>
      <c r="BR13" t="s">
        <v>771</v>
      </c>
      <c r="BS13" t="s">
        <v>812</v>
      </c>
      <c r="BT13" t="s">
        <v>808</v>
      </c>
      <c r="BU13" t="s">
        <v>770</v>
      </c>
      <c r="BV13" t="s">
        <v>777</v>
      </c>
      <c r="BW13" t="s">
        <v>771</v>
      </c>
      <c r="BX13" t="s">
        <v>790</v>
      </c>
      <c r="BY13" t="s">
        <v>809</v>
      </c>
      <c r="BZ13" t="s">
        <v>774</v>
      </c>
      <c r="CA13" t="s">
        <v>779</v>
      </c>
      <c r="CB13" t="s">
        <v>771</v>
      </c>
      <c r="CC13">
        <v>0</v>
      </c>
      <c r="CD13">
        <v>0</v>
      </c>
      <c r="CE13" t="s">
        <v>92</v>
      </c>
      <c r="CF13">
        <v>0</v>
      </c>
      <c r="CG13">
        <v>0</v>
      </c>
      <c r="CH13">
        <v>0</v>
      </c>
      <c r="CI13">
        <v>0</v>
      </c>
      <c r="CJ13" t="s">
        <v>92</v>
      </c>
      <c r="CK13">
        <v>0</v>
      </c>
      <c r="CL13" t="s">
        <v>99</v>
      </c>
    </row>
    <row r="14" spans="1:90">
      <c r="A14" t="s">
        <v>803</v>
      </c>
      <c r="B14" s="6">
        <v>1.786E-3</v>
      </c>
      <c r="C14" s="6">
        <v>5.7081799999999997E-7</v>
      </c>
      <c r="D14" s="6">
        <v>9.8408000000000003E-8</v>
      </c>
      <c r="E14" s="6">
        <v>4.7240999999999998E-7</v>
      </c>
      <c r="F14">
        <v>409</v>
      </c>
      <c r="G14">
        <v>49</v>
      </c>
      <c r="H14">
        <v>339</v>
      </c>
      <c r="I14">
        <v>182</v>
      </c>
      <c r="J14">
        <v>916</v>
      </c>
      <c r="K14">
        <v>178</v>
      </c>
      <c r="L14">
        <v>804</v>
      </c>
      <c r="M14">
        <v>2059</v>
      </c>
      <c r="N14">
        <v>842131</v>
      </c>
      <c r="O14">
        <v>6.7508999999999999E-8</v>
      </c>
      <c r="P14">
        <v>3.0898999999999998E-8</v>
      </c>
      <c r="Q14">
        <v>2.5490599999999999E-7</v>
      </c>
      <c r="R14">
        <v>2.1750400000000001E-7</v>
      </c>
      <c r="S14">
        <v>5.2351999999999998E-8</v>
      </c>
      <c r="T14">
        <v>3.0898999999999998E-8</v>
      </c>
      <c r="U14">
        <v>1.5157000000000001E-8</v>
      </c>
      <c r="V14">
        <v>0</v>
      </c>
      <c r="W14" t="s">
        <v>756</v>
      </c>
      <c r="X14">
        <v>1.09816E-7</v>
      </c>
      <c r="Y14">
        <v>8.6439999999999995E-9</v>
      </c>
      <c r="Z14">
        <v>2.4626199999999999E-7</v>
      </c>
      <c r="AA14">
        <v>1.1344499999999999E-7</v>
      </c>
      <c r="AB14">
        <v>1.0405900000000001E-7</v>
      </c>
      <c r="AC14" t="s">
        <v>500</v>
      </c>
      <c r="AD14">
        <v>2.1750400000000001E-7</v>
      </c>
      <c r="AE14" t="s">
        <v>758</v>
      </c>
      <c r="AF14" t="s">
        <v>759</v>
      </c>
      <c r="AG14" t="s">
        <v>760</v>
      </c>
      <c r="AH14" t="s">
        <v>793</v>
      </c>
      <c r="AI14" t="s">
        <v>810</v>
      </c>
      <c r="AJ14" t="s">
        <v>811</v>
      </c>
      <c r="AK14" t="s">
        <v>763</v>
      </c>
      <c r="AL14" t="s">
        <v>92</v>
      </c>
      <c r="AM14" t="s">
        <v>787</v>
      </c>
      <c r="AN14" t="s">
        <v>764</v>
      </c>
      <c r="AO14" t="s">
        <v>758</v>
      </c>
      <c r="AP14" t="s">
        <v>765</v>
      </c>
      <c r="AQ14" t="s">
        <v>92</v>
      </c>
      <c r="AR14" t="s">
        <v>793</v>
      </c>
      <c r="AS14">
        <v>0</v>
      </c>
      <c r="AT14">
        <v>0</v>
      </c>
      <c r="AU14">
        <v>0</v>
      </c>
      <c r="AV14" t="s">
        <v>92</v>
      </c>
      <c r="AW14">
        <v>0</v>
      </c>
      <c r="AX14">
        <v>0</v>
      </c>
      <c r="AY14" t="s">
        <v>767</v>
      </c>
      <c r="AZ14" t="s">
        <v>768</v>
      </c>
      <c r="BA14" t="s">
        <v>769</v>
      </c>
      <c r="BB14" t="s">
        <v>770</v>
      </c>
      <c r="BC14" t="s">
        <v>771</v>
      </c>
      <c r="BD14" t="s">
        <v>768</v>
      </c>
      <c r="BE14" t="s">
        <v>772</v>
      </c>
      <c r="BF14" t="s">
        <v>773</v>
      </c>
      <c r="BG14" t="s">
        <v>774</v>
      </c>
      <c r="BH14" t="s">
        <v>771</v>
      </c>
      <c r="BI14">
        <v>0</v>
      </c>
      <c r="BJ14" t="s">
        <v>775</v>
      </c>
      <c r="BK14" t="s">
        <v>92</v>
      </c>
      <c r="BL14" t="s">
        <v>99</v>
      </c>
      <c r="BM14" t="s">
        <v>771</v>
      </c>
      <c r="BN14">
        <v>0</v>
      </c>
      <c r="BO14" t="s">
        <v>775</v>
      </c>
      <c r="BP14" t="s">
        <v>92</v>
      </c>
      <c r="BQ14" t="s">
        <v>777</v>
      </c>
      <c r="BR14" t="s">
        <v>771</v>
      </c>
      <c r="BS14" t="s">
        <v>812</v>
      </c>
      <c r="BT14" t="s">
        <v>808</v>
      </c>
      <c r="BU14" t="s">
        <v>770</v>
      </c>
      <c r="BV14" t="s">
        <v>777</v>
      </c>
      <c r="BW14" t="s">
        <v>771</v>
      </c>
      <c r="BX14" t="s">
        <v>790</v>
      </c>
      <c r="BY14" t="s">
        <v>809</v>
      </c>
      <c r="BZ14" t="s">
        <v>774</v>
      </c>
      <c r="CA14" t="s">
        <v>779</v>
      </c>
      <c r="CB14" t="s">
        <v>771</v>
      </c>
      <c r="CC14">
        <v>0</v>
      </c>
      <c r="CD14">
        <v>0</v>
      </c>
      <c r="CE14" t="s">
        <v>92</v>
      </c>
      <c r="CF14">
        <v>0</v>
      </c>
      <c r="CG14">
        <v>0</v>
      </c>
      <c r="CH14">
        <v>0</v>
      </c>
      <c r="CI14">
        <v>0</v>
      </c>
      <c r="CJ14" t="s">
        <v>92</v>
      </c>
      <c r="CK14">
        <v>0</v>
      </c>
      <c r="CL14" t="s">
        <v>99</v>
      </c>
    </row>
    <row r="15" spans="1:90">
      <c r="A15" t="s">
        <v>781</v>
      </c>
      <c r="B15" s="6">
        <v>1.786E-3</v>
      </c>
      <c r="C15" s="6">
        <v>5.7081799999999997E-7</v>
      </c>
      <c r="D15" s="6">
        <v>9.8408000000000003E-8</v>
      </c>
      <c r="E15" s="6">
        <v>4.7240999999999998E-7</v>
      </c>
      <c r="F15">
        <v>409</v>
      </c>
      <c r="G15">
        <v>49</v>
      </c>
      <c r="H15">
        <v>339</v>
      </c>
      <c r="I15">
        <v>182</v>
      </c>
      <c r="J15">
        <v>916</v>
      </c>
      <c r="K15">
        <v>178</v>
      </c>
      <c r="L15">
        <v>804</v>
      </c>
      <c r="M15">
        <v>2059</v>
      </c>
      <c r="N15">
        <v>842131</v>
      </c>
      <c r="O15">
        <v>6.7508999999999999E-8</v>
      </c>
      <c r="P15">
        <v>3.0898999999999998E-8</v>
      </c>
      <c r="Q15">
        <v>2.5490599999999999E-7</v>
      </c>
      <c r="R15">
        <v>2.1750400000000001E-7</v>
      </c>
      <c r="S15">
        <v>5.2351999999999998E-8</v>
      </c>
      <c r="T15">
        <v>3.0898999999999998E-8</v>
      </c>
      <c r="U15">
        <v>1.5157000000000001E-8</v>
      </c>
      <c r="V15">
        <v>0</v>
      </c>
      <c r="W15" t="s">
        <v>756</v>
      </c>
      <c r="X15">
        <v>1.09816E-7</v>
      </c>
      <c r="Y15">
        <v>8.6439999999999995E-9</v>
      </c>
      <c r="Z15">
        <v>2.4626199999999999E-7</v>
      </c>
      <c r="AA15">
        <v>1.1344499999999999E-7</v>
      </c>
      <c r="AB15">
        <v>1.0405900000000001E-7</v>
      </c>
      <c r="AC15" t="s">
        <v>500</v>
      </c>
      <c r="AD15">
        <v>2.1750400000000001E-7</v>
      </c>
      <c r="AE15" t="s">
        <v>758</v>
      </c>
      <c r="AF15" t="s">
        <v>759</v>
      </c>
      <c r="AG15" t="s">
        <v>760</v>
      </c>
      <c r="AH15" t="s">
        <v>793</v>
      </c>
      <c r="AI15" t="s">
        <v>810</v>
      </c>
      <c r="AJ15" t="s">
        <v>811</v>
      </c>
      <c r="AK15" t="s">
        <v>763</v>
      </c>
      <c r="AL15" t="s">
        <v>92</v>
      </c>
      <c r="AM15" t="s">
        <v>787</v>
      </c>
      <c r="AN15" t="s">
        <v>764</v>
      </c>
      <c r="AO15" t="s">
        <v>758</v>
      </c>
      <c r="AP15" t="s">
        <v>765</v>
      </c>
      <c r="AQ15" t="s">
        <v>92</v>
      </c>
      <c r="AR15" t="s">
        <v>793</v>
      </c>
      <c r="AS15">
        <v>0</v>
      </c>
      <c r="AT15">
        <v>0</v>
      </c>
      <c r="AU15">
        <v>0</v>
      </c>
      <c r="AV15" t="s">
        <v>92</v>
      </c>
      <c r="AW15">
        <v>0</v>
      </c>
      <c r="AX15">
        <v>0</v>
      </c>
      <c r="AY15" t="s">
        <v>767</v>
      </c>
      <c r="AZ15" t="s">
        <v>768</v>
      </c>
      <c r="BA15" t="s">
        <v>769</v>
      </c>
      <c r="BB15" t="s">
        <v>770</v>
      </c>
      <c r="BC15" t="s">
        <v>771</v>
      </c>
      <c r="BD15" t="s">
        <v>768</v>
      </c>
      <c r="BE15" t="s">
        <v>772</v>
      </c>
      <c r="BF15" t="s">
        <v>773</v>
      </c>
      <c r="BG15" t="s">
        <v>774</v>
      </c>
      <c r="BH15" t="s">
        <v>771</v>
      </c>
      <c r="BI15">
        <v>0</v>
      </c>
      <c r="BJ15" t="s">
        <v>775</v>
      </c>
      <c r="BK15" t="s">
        <v>92</v>
      </c>
      <c r="BL15" t="s">
        <v>99</v>
      </c>
      <c r="BM15" t="s">
        <v>771</v>
      </c>
      <c r="BN15">
        <v>0</v>
      </c>
      <c r="BO15" t="s">
        <v>775</v>
      </c>
      <c r="BP15" t="s">
        <v>92</v>
      </c>
      <c r="BQ15" t="s">
        <v>777</v>
      </c>
      <c r="BR15" t="s">
        <v>771</v>
      </c>
      <c r="BS15" t="s">
        <v>812</v>
      </c>
      <c r="BT15" t="s">
        <v>808</v>
      </c>
      <c r="BU15" t="s">
        <v>770</v>
      </c>
      <c r="BV15" t="s">
        <v>777</v>
      </c>
      <c r="BW15" t="s">
        <v>771</v>
      </c>
      <c r="BX15" t="s">
        <v>790</v>
      </c>
      <c r="BY15" t="s">
        <v>809</v>
      </c>
      <c r="BZ15" t="s">
        <v>774</v>
      </c>
      <c r="CA15" t="s">
        <v>779</v>
      </c>
      <c r="CB15" t="s">
        <v>771</v>
      </c>
      <c r="CC15">
        <v>0</v>
      </c>
      <c r="CD15">
        <v>0</v>
      </c>
      <c r="CE15" t="s">
        <v>92</v>
      </c>
      <c r="CF15">
        <v>0</v>
      </c>
      <c r="CG15">
        <v>0</v>
      </c>
      <c r="CH15">
        <v>0</v>
      </c>
      <c r="CI15">
        <v>0</v>
      </c>
      <c r="CJ15" t="s">
        <v>92</v>
      </c>
      <c r="CK15">
        <v>0</v>
      </c>
      <c r="CL15" t="s">
        <v>99</v>
      </c>
    </row>
    <row r="16" spans="1:90">
      <c r="A16" t="s">
        <v>813</v>
      </c>
      <c r="B16" s="6">
        <v>1.7819999999999999E-3</v>
      </c>
      <c r="C16" s="6">
        <v>6.0837299999999996E-7</v>
      </c>
      <c r="D16" s="6">
        <v>5.4388999999999998E-8</v>
      </c>
      <c r="E16" s="6">
        <v>5.5398399999999999E-7</v>
      </c>
      <c r="F16">
        <v>466</v>
      </c>
      <c r="G16">
        <v>26</v>
      </c>
      <c r="H16">
        <v>205</v>
      </c>
      <c r="I16">
        <v>210</v>
      </c>
      <c r="J16">
        <v>1012</v>
      </c>
      <c r="K16">
        <v>230</v>
      </c>
      <c r="L16">
        <v>1048</v>
      </c>
      <c r="M16">
        <v>2265</v>
      </c>
      <c r="N16">
        <v>1055490</v>
      </c>
      <c r="O16">
        <v>2.3490000000000001E-8</v>
      </c>
      <c r="P16">
        <v>3.0898999999999998E-8</v>
      </c>
      <c r="Q16">
        <v>2.7781200000000003E-7</v>
      </c>
      <c r="R16">
        <v>2.7617200000000002E-7</v>
      </c>
      <c r="S16">
        <v>2.3490000000000001E-8</v>
      </c>
      <c r="T16">
        <v>3.0898999999999998E-8</v>
      </c>
      <c r="U16">
        <v>0</v>
      </c>
      <c r="V16">
        <v>0</v>
      </c>
      <c r="W16" t="s">
        <v>814</v>
      </c>
      <c r="X16">
        <v>1.29956E-7</v>
      </c>
      <c r="Y16">
        <v>0</v>
      </c>
      <c r="Z16">
        <v>2.7781200000000003E-7</v>
      </c>
      <c r="AA16">
        <v>1.4278599999999999E-7</v>
      </c>
      <c r="AB16">
        <v>1.33386E-7</v>
      </c>
      <c r="AC16" t="s">
        <v>500</v>
      </c>
      <c r="AD16">
        <v>2.7617200000000002E-7</v>
      </c>
      <c r="AE16" t="s">
        <v>758</v>
      </c>
      <c r="AF16" t="s">
        <v>759</v>
      </c>
      <c r="AG16" t="s">
        <v>760</v>
      </c>
      <c r="AH16" t="s">
        <v>761</v>
      </c>
      <c r="AI16" t="s">
        <v>762</v>
      </c>
      <c r="AJ16">
        <v>0</v>
      </c>
      <c r="AK16">
        <v>0</v>
      </c>
      <c r="AL16" t="s">
        <v>92</v>
      </c>
      <c r="AM16">
        <v>0</v>
      </c>
      <c r="AN16">
        <v>0</v>
      </c>
      <c r="AO16" t="s">
        <v>758</v>
      </c>
      <c r="AP16" t="s">
        <v>765</v>
      </c>
      <c r="AQ16" t="s">
        <v>92</v>
      </c>
      <c r="AR16" t="s">
        <v>793</v>
      </c>
      <c r="AS16">
        <v>0</v>
      </c>
      <c r="AT16">
        <v>0</v>
      </c>
      <c r="AU16">
        <v>0</v>
      </c>
      <c r="AV16" t="s">
        <v>92</v>
      </c>
      <c r="AW16">
        <v>0</v>
      </c>
      <c r="AX16">
        <v>0</v>
      </c>
      <c r="AY16" t="s">
        <v>767</v>
      </c>
      <c r="AZ16" t="s">
        <v>788</v>
      </c>
      <c r="BA16" t="s">
        <v>769</v>
      </c>
      <c r="BB16" t="s">
        <v>770</v>
      </c>
      <c r="BC16" t="s">
        <v>771</v>
      </c>
      <c r="BD16" t="s">
        <v>768</v>
      </c>
      <c r="BE16" t="s">
        <v>790</v>
      </c>
      <c r="BF16" t="s">
        <v>773</v>
      </c>
      <c r="BG16" t="s">
        <v>774</v>
      </c>
      <c r="BH16" t="s">
        <v>771</v>
      </c>
      <c r="BI16">
        <v>0</v>
      </c>
      <c r="BJ16">
        <v>0</v>
      </c>
      <c r="BK16" t="s">
        <v>92</v>
      </c>
      <c r="BL16" t="s">
        <v>99</v>
      </c>
      <c r="BM16">
        <v>0</v>
      </c>
      <c r="BN16">
        <v>0</v>
      </c>
      <c r="BO16">
        <v>0</v>
      </c>
      <c r="BP16" t="s">
        <v>92</v>
      </c>
      <c r="BQ16">
        <v>0</v>
      </c>
      <c r="BR16">
        <v>0</v>
      </c>
      <c r="BS16" t="s">
        <v>812</v>
      </c>
      <c r="BT16" t="s">
        <v>790</v>
      </c>
      <c r="BU16" t="s">
        <v>770</v>
      </c>
      <c r="BV16" t="s">
        <v>795</v>
      </c>
      <c r="BW16" t="s">
        <v>771</v>
      </c>
      <c r="BX16" t="s">
        <v>790</v>
      </c>
      <c r="BY16" t="s">
        <v>788</v>
      </c>
      <c r="BZ16" t="s">
        <v>774</v>
      </c>
      <c r="CA16" t="s">
        <v>797</v>
      </c>
      <c r="CB16" t="s">
        <v>771</v>
      </c>
      <c r="CC16">
        <v>0</v>
      </c>
      <c r="CD16">
        <v>0</v>
      </c>
      <c r="CE16" t="s">
        <v>92</v>
      </c>
      <c r="CF16">
        <v>0</v>
      </c>
      <c r="CG16">
        <v>0</v>
      </c>
      <c r="CH16">
        <v>0</v>
      </c>
      <c r="CI16">
        <v>0</v>
      </c>
      <c r="CJ16" t="s">
        <v>92</v>
      </c>
      <c r="CK16">
        <v>0</v>
      </c>
      <c r="CL16" t="s">
        <v>99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7"/>
  <sheetViews>
    <sheetView topLeftCell="G1" workbookViewId="0">
      <selection activeCell="L18" sqref="L18"/>
    </sheetView>
  </sheetViews>
  <sheetFormatPr baseColWidth="10" defaultRowHeight="14.25"/>
  <cols>
    <col min="1" max="1" width="27.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815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816</v>
      </c>
      <c r="B4">
        <v>1.7080000000000001E-3</v>
      </c>
      <c r="C4" s="4">
        <v>6.4885000000000004E-7</v>
      </c>
      <c r="D4">
        <v>6.4885000000000004E-7</v>
      </c>
      <c r="E4">
        <v>0</v>
      </c>
      <c r="F4">
        <v>32</v>
      </c>
      <c r="G4">
        <v>32</v>
      </c>
      <c r="H4">
        <v>0</v>
      </c>
      <c r="I4">
        <v>0</v>
      </c>
      <c r="J4">
        <v>84</v>
      </c>
      <c r="K4">
        <f t="shared" ref="K4:K9" si="0">J4*F4</f>
        <v>2688</v>
      </c>
      <c r="L4">
        <v>2.9138000000000001E-7</v>
      </c>
      <c r="M4">
        <v>3.5746999999999998E-7</v>
      </c>
      <c r="N4">
        <v>0</v>
      </c>
      <c r="O4">
        <v>0</v>
      </c>
      <c r="P4">
        <v>2.5129999999999998E-7</v>
      </c>
      <c r="Q4">
        <v>2.5726999999999997E-7</v>
      </c>
      <c r="R4">
        <v>4.0079999999999999E-8</v>
      </c>
      <c r="S4">
        <v>1.002E-7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t="s">
        <v>500</v>
      </c>
      <c r="AA4">
        <v>0</v>
      </c>
      <c r="AB4">
        <v>0</v>
      </c>
      <c r="AC4" t="s">
        <v>817</v>
      </c>
      <c r="AD4" t="s">
        <v>92</v>
      </c>
      <c r="AE4" t="s">
        <v>818</v>
      </c>
      <c r="AF4">
        <v>0</v>
      </c>
      <c r="AG4">
        <v>0</v>
      </c>
      <c r="AH4" t="s">
        <v>819</v>
      </c>
      <c r="AI4" t="s">
        <v>92</v>
      </c>
      <c r="AJ4">
        <v>0</v>
      </c>
      <c r="AK4">
        <v>0</v>
      </c>
      <c r="AL4">
        <v>0</v>
      </c>
      <c r="AM4" t="s">
        <v>820</v>
      </c>
      <c r="AN4" t="s">
        <v>92</v>
      </c>
      <c r="AO4" t="s">
        <v>821</v>
      </c>
      <c r="AP4">
        <v>0</v>
      </c>
      <c r="AQ4">
        <v>0</v>
      </c>
      <c r="AR4" t="s">
        <v>822</v>
      </c>
      <c r="AS4" t="s">
        <v>92</v>
      </c>
      <c r="AT4">
        <v>0</v>
      </c>
      <c r="AU4">
        <v>0</v>
      </c>
      <c r="AV4">
        <v>0</v>
      </c>
      <c r="AW4">
        <v>0</v>
      </c>
      <c r="AX4" t="s">
        <v>92</v>
      </c>
      <c r="AY4">
        <v>0</v>
      </c>
      <c r="AZ4">
        <v>0</v>
      </c>
      <c r="BA4">
        <v>0</v>
      </c>
      <c r="BB4">
        <v>0</v>
      </c>
      <c r="BC4" t="s">
        <v>92</v>
      </c>
      <c r="BD4">
        <v>0</v>
      </c>
      <c r="BE4">
        <v>0</v>
      </c>
      <c r="BF4">
        <v>0</v>
      </c>
      <c r="BG4">
        <v>0</v>
      </c>
      <c r="BH4" t="s">
        <v>92</v>
      </c>
      <c r="BI4" t="s">
        <v>99</v>
      </c>
      <c r="BJ4">
        <v>0</v>
      </c>
      <c r="BK4">
        <v>0</v>
      </c>
      <c r="BL4">
        <v>0</v>
      </c>
      <c r="BM4" t="s">
        <v>92</v>
      </c>
      <c r="BN4">
        <v>0</v>
      </c>
      <c r="BO4">
        <v>0</v>
      </c>
      <c r="BP4">
        <v>0</v>
      </c>
      <c r="BQ4">
        <v>0</v>
      </c>
      <c r="BR4" t="s">
        <v>92</v>
      </c>
      <c r="BS4">
        <v>0</v>
      </c>
      <c r="BT4">
        <v>0</v>
      </c>
      <c r="BU4">
        <v>0</v>
      </c>
      <c r="BV4">
        <v>0</v>
      </c>
      <c r="BW4" t="s">
        <v>92</v>
      </c>
      <c r="BX4">
        <v>0</v>
      </c>
      <c r="BY4">
        <v>0</v>
      </c>
      <c r="BZ4">
        <v>0</v>
      </c>
      <c r="CA4">
        <v>0</v>
      </c>
      <c r="CB4" t="s">
        <v>92</v>
      </c>
      <c r="CC4">
        <v>0</v>
      </c>
      <c r="CD4">
        <v>0</v>
      </c>
      <c r="CE4">
        <v>0</v>
      </c>
      <c r="CF4">
        <v>0</v>
      </c>
      <c r="CG4" t="s">
        <v>92</v>
      </c>
      <c r="CH4">
        <v>0</v>
      </c>
      <c r="CI4" t="s">
        <v>99</v>
      </c>
    </row>
    <row r="5" spans="1:87">
      <c r="A5" t="s">
        <v>823</v>
      </c>
      <c r="B5">
        <v>1.719E-3</v>
      </c>
      <c r="C5" s="4">
        <v>8.7749999999999996E-7</v>
      </c>
      <c r="D5">
        <v>8.7749999999999996E-7</v>
      </c>
      <c r="E5">
        <v>0</v>
      </c>
      <c r="F5">
        <v>64</v>
      </c>
      <c r="G5">
        <v>64</v>
      </c>
      <c r="H5">
        <v>0</v>
      </c>
      <c r="I5">
        <v>0</v>
      </c>
      <c r="J5">
        <v>96</v>
      </c>
      <c r="K5">
        <f t="shared" si="0"/>
        <v>6144</v>
      </c>
      <c r="L5">
        <v>3.4443999999999998E-7</v>
      </c>
      <c r="M5">
        <v>5.3305999999999998E-7</v>
      </c>
      <c r="N5">
        <v>0</v>
      </c>
      <c r="O5">
        <v>0</v>
      </c>
      <c r="P5">
        <v>2.762E-7</v>
      </c>
      <c r="Q5">
        <v>3.6249000000000001E-7</v>
      </c>
      <c r="R5">
        <v>6.8239999999999994E-8</v>
      </c>
      <c r="S5">
        <v>1.7057E-7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500</v>
      </c>
      <c r="AA5">
        <v>0</v>
      </c>
      <c r="AB5">
        <v>0</v>
      </c>
      <c r="AC5">
        <v>0</v>
      </c>
      <c r="AD5" t="s">
        <v>92</v>
      </c>
      <c r="AE5" t="s">
        <v>824</v>
      </c>
      <c r="AF5" t="s">
        <v>825</v>
      </c>
      <c r="AG5">
        <v>0</v>
      </c>
      <c r="AH5">
        <v>0</v>
      </c>
      <c r="AI5" t="s">
        <v>92</v>
      </c>
      <c r="AJ5" t="s">
        <v>826</v>
      </c>
      <c r="AK5" t="s">
        <v>827</v>
      </c>
      <c r="AL5">
        <v>0</v>
      </c>
      <c r="AM5">
        <v>0</v>
      </c>
      <c r="AN5" t="s">
        <v>92</v>
      </c>
      <c r="AO5" t="s">
        <v>828</v>
      </c>
      <c r="AP5" t="s">
        <v>829</v>
      </c>
      <c r="AQ5">
        <v>0</v>
      </c>
      <c r="AR5">
        <v>0</v>
      </c>
      <c r="AS5" t="s">
        <v>92</v>
      </c>
      <c r="AT5" t="s">
        <v>830</v>
      </c>
      <c r="AU5" t="s">
        <v>831</v>
      </c>
      <c r="AV5">
        <v>0</v>
      </c>
      <c r="AW5">
        <v>0</v>
      </c>
      <c r="AX5" t="s">
        <v>92</v>
      </c>
      <c r="AY5">
        <v>0</v>
      </c>
      <c r="AZ5">
        <v>0</v>
      </c>
      <c r="BA5">
        <v>0</v>
      </c>
      <c r="BB5">
        <v>0</v>
      </c>
      <c r="BC5" t="s">
        <v>92</v>
      </c>
      <c r="BD5">
        <v>0</v>
      </c>
      <c r="BE5">
        <v>0</v>
      </c>
      <c r="BF5">
        <v>0</v>
      </c>
      <c r="BG5">
        <v>0</v>
      </c>
      <c r="BH5" t="s">
        <v>92</v>
      </c>
      <c r="BI5" t="s">
        <v>99</v>
      </c>
      <c r="BJ5">
        <v>0</v>
      </c>
      <c r="BK5">
        <v>0</v>
      </c>
      <c r="BL5">
        <v>0</v>
      </c>
      <c r="BM5" t="s">
        <v>92</v>
      </c>
      <c r="BN5">
        <v>0</v>
      </c>
      <c r="BO5">
        <v>0</v>
      </c>
      <c r="BP5">
        <v>0</v>
      </c>
      <c r="BQ5">
        <v>0</v>
      </c>
      <c r="BR5" t="s">
        <v>92</v>
      </c>
      <c r="BS5">
        <v>0</v>
      </c>
      <c r="BT5">
        <v>0</v>
      </c>
      <c r="BU5">
        <v>0</v>
      </c>
      <c r="BV5">
        <v>0</v>
      </c>
      <c r="BW5" t="s">
        <v>92</v>
      </c>
      <c r="BX5">
        <v>0</v>
      </c>
      <c r="BY5">
        <v>0</v>
      </c>
      <c r="BZ5">
        <v>0</v>
      </c>
      <c r="CA5">
        <v>0</v>
      </c>
      <c r="CB5" t="s">
        <v>92</v>
      </c>
      <c r="CC5">
        <v>0</v>
      </c>
      <c r="CD5">
        <v>0</v>
      </c>
      <c r="CE5">
        <v>0</v>
      </c>
      <c r="CF5">
        <v>0</v>
      </c>
      <c r="CG5" t="s">
        <v>92</v>
      </c>
      <c r="CH5">
        <v>0</v>
      </c>
      <c r="CI5" t="s">
        <v>99</v>
      </c>
    </row>
    <row r="6" spans="1:87">
      <c r="A6" t="s">
        <v>832</v>
      </c>
      <c r="B6">
        <v>1.7229999999999999E-3</v>
      </c>
      <c r="C6" s="4">
        <v>9.5482000000000008E-7</v>
      </c>
      <c r="D6">
        <v>9.5482000000000008E-7</v>
      </c>
      <c r="E6">
        <v>0</v>
      </c>
      <c r="F6">
        <v>64</v>
      </c>
      <c r="G6">
        <v>64</v>
      </c>
      <c r="H6">
        <v>0</v>
      </c>
      <c r="I6">
        <v>0</v>
      </c>
      <c r="J6">
        <v>168</v>
      </c>
      <c r="K6">
        <f t="shared" si="0"/>
        <v>10752</v>
      </c>
      <c r="L6">
        <v>3.9844000000000001E-7</v>
      </c>
      <c r="M6">
        <v>5.5637999999999996E-7</v>
      </c>
      <c r="N6">
        <v>0</v>
      </c>
      <c r="O6">
        <v>0</v>
      </c>
      <c r="P6">
        <v>3.4055000000000002E-7</v>
      </c>
      <c r="Q6">
        <v>4.1166999999999998E-7</v>
      </c>
      <c r="R6">
        <v>5.7889999999999998E-8</v>
      </c>
      <c r="S6">
        <v>1.4471E-7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t="s">
        <v>500</v>
      </c>
      <c r="AA6">
        <v>0</v>
      </c>
      <c r="AB6" t="s">
        <v>833</v>
      </c>
      <c r="AC6">
        <v>0</v>
      </c>
      <c r="AD6" t="s">
        <v>834</v>
      </c>
      <c r="AE6" t="s">
        <v>818</v>
      </c>
      <c r="AF6">
        <v>0</v>
      </c>
      <c r="AG6" t="s">
        <v>835</v>
      </c>
      <c r="AH6">
        <v>0</v>
      </c>
      <c r="AI6" t="s">
        <v>836</v>
      </c>
      <c r="AJ6">
        <v>0</v>
      </c>
      <c r="AK6">
        <v>0</v>
      </c>
      <c r="AL6" t="s">
        <v>837</v>
      </c>
      <c r="AM6">
        <v>0</v>
      </c>
      <c r="AN6" t="s">
        <v>838</v>
      </c>
      <c r="AO6" t="s">
        <v>821</v>
      </c>
      <c r="AP6">
        <v>0</v>
      </c>
      <c r="AQ6" t="s">
        <v>839</v>
      </c>
      <c r="AR6">
        <v>0</v>
      </c>
      <c r="AS6" t="s">
        <v>840</v>
      </c>
      <c r="AT6">
        <v>0</v>
      </c>
      <c r="AU6">
        <v>0</v>
      </c>
      <c r="AV6">
        <v>0</v>
      </c>
      <c r="AW6">
        <v>0</v>
      </c>
      <c r="AX6" t="s">
        <v>92</v>
      </c>
      <c r="AY6">
        <v>0</v>
      </c>
      <c r="AZ6">
        <v>0</v>
      </c>
      <c r="BA6">
        <v>0</v>
      </c>
      <c r="BB6">
        <v>0</v>
      </c>
      <c r="BC6" t="s">
        <v>92</v>
      </c>
      <c r="BD6">
        <v>0</v>
      </c>
      <c r="BE6">
        <v>0</v>
      </c>
      <c r="BF6">
        <v>0</v>
      </c>
      <c r="BG6">
        <v>0</v>
      </c>
      <c r="BH6" t="s">
        <v>92</v>
      </c>
      <c r="BI6" t="s">
        <v>99</v>
      </c>
      <c r="BJ6">
        <v>0</v>
      </c>
      <c r="BK6">
        <v>0</v>
      </c>
      <c r="BL6">
        <v>0</v>
      </c>
      <c r="BM6" t="s">
        <v>92</v>
      </c>
      <c r="BN6">
        <v>0</v>
      </c>
      <c r="BO6">
        <v>0</v>
      </c>
      <c r="BP6">
        <v>0</v>
      </c>
      <c r="BQ6">
        <v>0</v>
      </c>
      <c r="BR6" t="s">
        <v>92</v>
      </c>
      <c r="BS6">
        <v>0</v>
      </c>
      <c r="BT6">
        <v>0</v>
      </c>
      <c r="BU6">
        <v>0</v>
      </c>
      <c r="BV6">
        <v>0</v>
      </c>
      <c r="BW6" t="s">
        <v>92</v>
      </c>
      <c r="BX6">
        <v>0</v>
      </c>
      <c r="BY6">
        <v>0</v>
      </c>
      <c r="BZ6">
        <v>0</v>
      </c>
      <c r="CA6">
        <v>0</v>
      </c>
      <c r="CB6" t="s">
        <v>92</v>
      </c>
      <c r="CC6">
        <v>0</v>
      </c>
      <c r="CD6">
        <v>0</v>
      </c>
      <c r="CE6">
        <v>0</v>
      </c>
      <c r="CF6">
        <v>0</v>
      </c>
      <c r="CG6" t="s">
        <v>92</v>
      </c>
      <c r="CH6">
        <v>0</v>
      </c>
      <c r="CI6" t="s">
        <v>99</v>
      </c>
    </row>
    <row r="7" spans="1:87">
      <c r="A7" t="s">
        <v>841</v>
      </c>
      <c r="B7">
        <v>1.7279999999999999E-3</v>
      </c>
      <c r="C7" s="4">
        <v>1.1529199999999999E-6</v>
      </c>
      <c r="D7">
        <v>1.1529199999999999E-6</v>
      </c>
      <c r="E7">
        <v>0</v>
      </c>
      <c r="F7">
        <v>96</v>
      </c>
      <c r="G7">
        <v>96</v>
      </c>
      <c r="H7">
        <v>0</v>
      </c>
      <c r="I7">
        <v>0</v>
      </c>
      <c r="J7">
        <v>160</v>
      </c>
      <c r="K7">
        <f t="shared" si="0"/>
        <v>15360</v>
      </c>
      <c r="L7">
        <v>4.4634000000000001E-7</v>
      </c>
      <c r="M7">
        <v>7.0658000000000002E-7</v>
      </c>
      <c r="N7">
        <v>0</v>
      </c>
      <c r="O7">
        <v>0</v>
      </c>
      <c r="P7">
        <v>3.5204999999999998E-7</v>
      </c>
      <c r="Q7">
        <v>4.7089E-7</v>
      </c>
      <c r="R7">
        <v>9.4290000000000006E-8</v>
      </c>
      <c r="S7">
        <v>2.3568999999999999E-7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t="s">
        <v>500</v>
      </c>
      <c r="AA7">
        <v>0</v>
      </c>
      <c r="AB7" t="s">
        <v>833</v>
      </c>
      <c r="AC7">
        <v>0</v>
      </c>
      <c r="AD7" t="s">
        <v>92</v>
      </c>
      <c r="AE7" t="s">
        <v>824</v>
      </c>
      <c r="AF7" t="s">
        <v>825</v>
      </c>
      <c r="AG7" t="s">
        <v>835</v>
      </c>
      <c r="AH7">
        <v>0</v>
      </c>
      <c r="AI7" t="s">
        <v>92</v>
      </c>
      <c r="AJ7" t="s">
        <v>826</v>
      </c>
      <c r="AK7" t="s">
        <v>827</v>
      </c>
      <c r="AL7" t="s">
        <v>837</v>
      </c>
      <c r="AM7">
        <v>0</v>
      </c>
      <c r="AN7" t="s">
        <v>92</v>
      </c>
      <c r="AO7" t="s">
        <v>828</v>
      </c>
      <c r="AP7" t="s">
        <v>829</v>
      </c>
      <c r="AQ7" t="s">
        <v>839</v>
      </c>
      <c r="AR7">
        <v>0</v>
      </c>
      <c r="AS7" t="s">
        <v>92</v>
      </c>
      <c r="AT7" t="s">
        <v>830</v>
      </c>
      <c r="AU7" t="s">
        <v>831</v>
      </c>
      <c r="AV7">
        <v>0</v>
      </c>
      <c r="AW7">
        <v>0</v>
      </c>
      <c r="AX7" t="s">
        <v>92</v>
      </c>
      <c r="AY7">
        <v>0</v>
      </c>
      <c r="AZ7">
        <v>0</v>
      </c>
      <c r="BA7">
        <v>0</v>
      </c>
      <c r="BB7">
        <v>0</v>
      </c>
      <c r="BC7" t="s">
        <v>92</v>
      </c>
      <c r="BD7">
        <v>0</v>
      </c>
      <c r="BE7">
        <v>0</v>
      </c>
      <c r="BF7">
        <v>0</v>
      </c>
      <c r="BG7">
        <v>0</v>
      </c>
      <c r="BH7" t="s">
        <v>92</v>
      </c>
      <c r="BI7" t="s">
        <v>99</v>
      </c>
      <c r="BJ7">
        <v>0</v>
      </c>
      <c r="BK7">
        <v>0</v>
      </c>
      <c r="BL7">
        <v>0</v>
      </c>
      <c r="BM7" t="s">
        <v>92</v>
      </c>
      <c r="BN7">
        <v>0</v>
      </c>
      <c r="BO7">
        <v>0</v>
      </c>
      <c r="BP7">
        <v>0</v>
      </c>
      <c r="BQ7">
        <v>0</v>
      </c>
      <c r="BR7" t="s">
        <v>92</v>
      </c>
      <c r="BS7">
        <v>0</v>
      </c>
      <c r="BT7">
        <v>0</v>
      </c>
      <c r="BU7">
        <v>0</v>
      </c>
      <c r="BV7">
        <v>0</v>
      </c>
      <c r="BW7" t="s">
        <v>92</v>
      </c>
      <c r="BX7">
        <v>0</v>
      </c>
      <c r="BY7">
        <v>0</v>
      </c>
      <c r="BZ7">
        <v>0</v>
      </c>
      <c r="CA7">
        <v>0</v>
      </c>
      <c r="CB7" t="s">
        <v>92</v>
      </c>
      <c r="CC7">
        <v>0</v>
      </c>
      <c r="CD7">
        <v>0</v>
      </c>
      <c r="CE7">
        <v>0</v>
      </c>
      <c r="CF7">
        <v>0</v>
      </c>
      <c r="CG7" t="s">
        <v>92</v>
      </c>
      <c r="CH7">
        <v>0</v>
      </c>
      <c r="CI7" t="s">
        <v>99</v>
      </c>
    </row>
    <row r="8" spans="1:87">
      <c r="A8" t="s">
        <v>842</v>
      </c>
      <c r="B8">
        <v>1.7390000000000001E-3</v>
      </c>
      <c r="C8" s="4">
        <v>1.5867E-6</v>
      </c>
      <c r="D8">
        <v>1.5867E-6</v>
      </c>
      <c r="E8">
        <v>0</v>
      </c>
      <c r="F8">
        <v>128</v>
      </c>
      <c r="G8">
        <v>128</v>
      </c>
      <c r="H8">
        <v>0</v>
      </c>
      <c r="I8">
        <v>0</v>
      </c>
      <c r="J8">
        <v>244</v>
      </c>
      <c r="K8">
        <f t="shared" si="0"/>
        <v>31232</v>
      </c>
      <c r="L8">
        <v>6.1482000000000005E-7</v>
      </c>
      <c r="M8">
        <v>9.7188000000000004E-7</v>
      </c>
      <c r="N8">
        <v>0</v>
      </c>
      <c r="O8">
        <v>0</v>
      </c>
      <c r="P8">
        <v>4.8044999999999999E-7</v>
      </c>
      <c r="Q8">
        <v>6.3598999999999997E-7</v>
      </c>
      <c r="R8">
        <v>1.3437E-7</v>
      </c>
      <c r="S8">
        <v>3.3589000000000003E-7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500</v>
      </c>
      <c r="AA8">
        <v>0</v>
      </c>
      <c r="AB8" t="s">
        <v>833</v>
      </c>
      <c r="AC8" t="s">
        <v>817</v>
      </c>
      <c r="AD8" t="s">
        <v>92</v>
      </c>
      <c r="AE8" t="s">
        <v>824</v>
      </c>
      <c r="AF8" t="s">
        <v>825</v>
      </c>
      <c r="AG8" t="s">
        <v>835</v>
      </c>
      <c r="AH8" t="s">
        <v>819</v>
      </c>
      <c r="AI8" t="s">
        <v>92</v>
      </c>
      <c r="AJ8" t="s">
        <v>826</v>
      </c>
      <c r="AK8" t="s">
        <v>827</v>
      </c>
      <c r="AL8" t="s">
        <v>837</v>
      </c>
      <c r="AM8" t="s">
        <v>820</v>
      </c>
      <c r="AN8" t="s">
        <v>92</v>
      </c>
      <c r="AO8" t="s">
        <v>828</v>
      </c>
      <c r="AP8" t="s">
        <v>829</v>
      </c>
      <c r="AQ8" t="s">
        <v>839</v>
      </c>
      <c r="AR8" t="s">
        <v>822</v>
      </c>
      <c r="AS8" t="s">
        <v>92</v>
      </c>
      <c r="AT8" t="s">
        <v>830</v>
      </c>
      <c r="AU8" t="s">
        <v>831</v>
      </c>
      <c r="AV8">
        <v>0</v>
      </c>
      <c r="AW8">
        <v>0</v>
      </c>
      <c r="AX8" t="s">
        <v>92</v>
      </c>
      <c r="AY8">
        <v>0</v>
      </c>
      <c r="AZ8">
        <v>0</v>
      </c>
      <c r="BA8">
        <v>0</v>
      </c>
      <c r="BB8">
        <v>0</v>
      </c>
      <c r="BC8" t="s">
        <v>92</v>
      </c>
      <c r="BD8">
        <v>0</v>
      </c>
      <c r="BE8">
        <v>0</v>
      </c>
      <c r="BF8">
        <v>0</v>
      </c>
      <c r="BG8">
        <v>0</v>
      </c>
      <c r="BH8" t="s">
        <v>92</v>
      </c>
      <c r="BI8" t="s">
        <v>99</v>
      </c>
      <c r="BJ8">
        <v>0</v>
      </c>
      <c r="BK8">
        <v>0</v>
      </c>
      <c r="BL8">
        <v>0</v>
      </c>
      <c r="BM8" t="s">
        <v>92</v>
      </c>
      <c r="BN8">
        <v>0</v>
      </c>
      <c r="BO8">
        <v>0</v>
      </c>
      <c r="BP8">
        <v>0</v>
      </c>
      <c r="BQ8">
        <v>0</v>
      </c>
      <c r="BR8" t="s">
        <v>92</v>
      </c>
      <c r="BS8">
        <v>0</v>
      </c>
      <c r="BT8">
        <v>0</v>
      </c>
      <c r="BU8">
        <v>0</v>
      </c>
      <c r="BV8">
        <v>0</v>
      </c>
      <c r="BW8" t="s">
        <v>92</v>
      </c>
      <c r="BX8">
        <v>0</v>
      </c>
      <c r="BY8">
        <v>0</v>
      </c>
      <c r="BZ8">
        <v>0</v>
      </c>
      <c r="CA8">
        <v>0</v>
      </c>
      <c r="CB8" t="s">
        <v>92</v>
      </c>
      <c r="CC8">
        <v>0</v>
      </c>
      <c r="CD8">
        <v>0</v>
      </c>
      <c r="CE8">
        <v>0</v>
      </c>
      <c r="CF8">
        <v>0</v>
      </c>
      <c r="CG8" t="s">
        <v>92</v>
      </c>
      <c r="CH8">
        <v>0</v>
      </c>
      <c r="CI8" t="s">
        <v>99</v>
      </c>
    </row>
    <row r="9" spans="1:87">
      <c r="A9" t="s">
        <v>843</v>
      </c>
      <c r="B9">
        <v>1.748E-3</v>
      </c>
      <c r="C9" s="4">
        <v>2.0510299999999999E-6</v>
      </c>
      <c r="D9">
        <v>2.0510299999999999E-6</v>
      </c>
      <c r="E9">
        <v>0</v>
      </c>
      <c r="F9">
        <v>160</v>
      </c>
      <c r="G9">
        <v>160</v>
      </c>
      <c r="H9">
        <v>0</v>
      </c>
      <c r="I9">
        <v>0</v>
      </c>
      <c r="J9">
        <v>348</v>
      </c>
      <c r="K9">
        <f t="shared" si="0"/>
        <v>55680</v>
      </c>
      <c r="L9">
        <v>7.8846000000000001E-7</v>
      </c>
      <c r="M9">
        <v>1.26257E-6</v>
      </c>
      <c r="N9">
        <v>0</v>
      </c>
      <c r="O9">
        <v>0</v>
      </c>
      <c r="P9">
        <v>6.2224999999999995E-7</v>
      </c>
      <c r="Q9">
        <v>8.4709000000000005E-7</v>
      </c>
      <c r="R9">
        <v>1.6621E-7</v>
      </c>
      <c r="S9">
        <v>4.1548000000000001E-7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t="s">
        <v>500</v>
      </c>
      <c r="AA9">
        <v>0</v>
      </c>
      <c r="AB9" t="s">
        <v>833</v>
      </c>
      <c r="AC9" t="s">
        <v>817</v>
      </c>
      <c r="AD9" t="s">
        <v>834</v>
      </c>
      <c r="AE9" t="s">
        <v>824</v>
      </c>
      <c r="AF9" t="s">
        <v>825</v>
      </c>
      <c r="AG9" t="s">
        <v>835</v>
      </c>
      <c r="AH9" t="s">
        <v>819</v>
      </c>
      <c r="AI9" t="s">
        <v>836</v>
      </c>
      <c r="AJ9" t="s">
        <v>826</v>
      </c>
      <c r="AK9" t="s">
        <v>827</v>
      </c>
      <c r="AL9" t="s">
        <v>837</v>
      </c>
      <c r="AM9" t="s">
        <v>820</v>
      </c>
      <c r="AN9" t="s">
        <v>838</v>
      </c>
      <c r="AO9" t="s">
        <v>828</v>
      </c>
      <c r="AP9" t="s">
        <v>829</v>
      </c>
      <c r="AQ9" t="s">
        <v>839</v>
      </c>
      <c r="AR9" t="s">
        <v>822</v>
      </c>
      <c r="AS9" t="s">
        <v>840</v>
      </c>
      <c r="AT9" t="s">
        <v>830</v>
      </c>
      <c r="AU9" t="s">
        <v>831</v>
      </c>
      <c r="AV9">
        <v>0</v>
      </c>
      <c r="AW9">
        <v>0</v>
      </c>
      <c r="AX9" t="s">
        <v>92</v>
      </c>
      <c r="AY9">
        <v>0</v>
      </c>
      <c r="AZ9">
        <v>0</v>
      </c>
      <c r="BA9">
        <v>0</v>
      </c>
      <c r="BB9">
        <v>0</v>
      </c>
      <c r="BC9" t="s">
        <v>92</v>
      </c>
      <c r="BD9">
        <v>0</v>
      </c>
      <c r="BE9">
        <v>0</v>
      </c>
      <c r="BF9">
        <v>0</v>
      </c>
      <c r="BG9">
        <v>0</v>
      </c>
      <c r="BH9" t="s">
        <v>92</v>
      </c>
      <c r="BI9" t="s">
        <v>99</v>
      </c>
      <c r="BJ9">
        <v>0</v>
      </c>
      <c r="BK9">
        <v>0</v>
      </c>
      <c r="BL9">
        <v>0</v>
      </c>
      <c r="BM9" t="s">
        <v>92</v>
      </c>
      <c r="BN9">
        <v>0</v>
      </c>
      <c r="BO9">
        <v>0</v>
      </c>
      <c r="BP9">
        <v>0</v>
      </c>
      <c r="BQ9">
        <v>0</v>
      </c>
      <c r="BR9" t="s">
        <v>92</v>
      </c>
      <c r="BS9">
        <v>0</v>
      </c>
      <c r="BT9">
        <v>0</v>
      </c>
      <c r="BU9">
        <v>0</v>
      </c>
      <c r="BV9">
        <v>0</v>
      </c>
      <c r="BW9" t="s">
        <v>92</v>
      </c>
      <c r="BX9">
        <v>0</v>
      </c>
      <c r="BY9">
        <v>0</v>
      </c>
      <c r="BZ9">
        <v>0</v>
      </c>
      <c r="CA9">
        <v>0</v>
      </c>
      <c r="CB9" t="s">
        <v>92</v>
      </c>
      <c r="CC9">
        <v>0</v>
      </c>
      <c r="CD9">
        <v>0</v>
      </c>
      <c r="CE9">
        <v>0</v>
      </c>
      <c r="CF9">
        <v>0</v>
      </c>
      <c r="CG9" t="s">
        <v>92</v>
      </c>
      <c r="CH9">
        <v>0</v>
      </c>
      <c r="CI9" t="s">
        <v>99</v>
      </c>
    </row>
    <row r="17" spans="11:13">
      <c r="M17" t="s">
        <v>844</v>
      </c>
    </row>
    <row r="18" spans="11:13">
      <c r="K18" t="s">
        <v>845</v>
      </c>
      <c r="L18" s="2">
        <v>3.2803000000000001E-7</v>
      </c>
      <c r="M18">
        <f t="shared" ref="M18:M23" si="1">100-((100/C4)*L18)</f>
        <v>49.444401633659552</v>
      </c>
    </row>
    <row r="19" spans="11:13">
      <c r="K19">
        <f>(100/C6)*C5</f>
        <v>91.902138622986527</v>
      </c>
      <c r="L19" s="2">
        <v>5.0190000000000001E-7</v>
      </c>
      <c r="M19">
        <f t="shared" si="1"/>
        <v>42.803418803418801</v>
      </c>
    </row>
    <row r="20" spans="11:13">
      <c r="K20">
        <f>100-K19</f>
        <v>8.0978613770134729</v>
      </c>
      <c r="L20" s="2">
        <v>6.1277E-7</v>
      </c>
      <c r="M20">
        <f t="shared" si="1"/>
        <v>35.823506001131108</v>
      </c>
    </row>
    <row r="21" spans="11:13">
      <c r="L21" s="2">
        <v>6.9352999999999999E-7</v>
      </c>
      <c r="M21">
        <f t="shared" si="1"/>
        <v>39.8457828817264</v>
      </c>
    </row>
    <row r="22" spans="11:13">
      <c r="L22" s="2">
        <v>1.02156E-6</v>
      </c>
      <c r="M22">
        <f t="shared" si="1"/>
        <v>35.617318963887314</v>
      </c>
    </row>
    <row r="23" spans="11:13">
      <c r="L23" s="2">
        <v>1.4427E-6</v>
      </c>
      <c r="M23">
        <f t="shared" si="1"/>
        <v>29.659731939562079</v>
      </c>
    </row>
    <row r="27" spans="11:13">
      <c r="M27" t="s">
        <v>844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"/>
  <sheetViews>
    <sheetView topLeftCell="G1" workbookViewId="0">
      <selection activeCell="P16" sqref="P16"/>
    </sheetView>
  </sheetViews>
  <sheetFormatPr baseColWidth="10" defaultRowHeight="14.25"/>
  <cols>
    <col min="1" max="1" width="27.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815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816</v>
      </c>
      <c r="B4">
        <v>1.7669999999999999E-3</v>
      </c>
      <c r="C4">
        <v>3.2803000000000001E-7</v>
      </c>
      <c r="D4">
        <v>3.2803000000000001E-7</v>
      </c>
      <c r="E4">
        <v>0</v>
      </c>
      <c r="F4">
        <v>32</v>
      </c>
      <c r="G4">
        <v>32</v>
      </c>
      <c r="H4">
        <v>0</v>
      </c>
      <c r="I4">
        <v>0</v>
      </c>
      <c r="J4">
        <v>248</v>
      </c>
      <c r="K4">
        <f t="shared" ref="K4:K9" si="0">J4*F4</f>
        <v>7936</v>
      </c>
      <c r="L4">
        <v>1.7379E-7</v>
      </c>
      <c r="M4">
        <v>1.5424000000000001E-7</v>
      </c>
      <c r="N4">
        <v>0</v>
      </c>
      <c r="O4">
        <v>0</v>
      </c>
      <c r="P4">
        <v>1.1740000000000001E-7</v>
      </c>
      <c r="Q4">
        <v>9.7850000000000006E-8</v>
      </c>
      <c r="R4">
        <v>5.6389999999999997E-8</v>
      </c>
      <c r="S4">
        <v>5.6389999999999997E-8</v>
      </c>
      <c r="T4" t="s">
        <v>500</v>
      </c>
      <c r="U4">
        <v>0</v>
      </c>
      <c r="V4">
        <v>0</v>
      </c>
      <c r="W4">
        <v>0</v>
      </c>
      <c r="X4">
        <v>0</v>
      </c>
      <c r="Y4">
        <v>0</v>
      </c>
      <c r="Z4" t="s">
        <v>500</v>
      </c>
      <c r="AA4">
        <v>0</v>
      </c>
      <c r="AB4">
        <v>0</v>
      </c>
      <c r="AC4" t="s">
        <v>846</v>
      </c>
      <c r="AD4" t="s">
        <v>92</v>
      </c>
      <c r="AE4">
        <v>0</v>
      </c>
      <c r="AF4">
        <v>0</v>
      </c>
      <c r="AG4">
        <v>0</v>
      </c>
      <c r="AH4" t="s">
        <v>663</v>
      </c>
      <c r="AI4" t="s">
        <v>92</v>
      </c>
      <c r="AJ4">
        <v>0</v>
      </c>
      <c r="AK4">
        <v>0</v>
      </c>
      <c r="AL4">
        <v>0</v>
      </c>
      <c r="AM4" t="s">
        <v>847</v>
      </c>
      <c r="AN4" t="s">
        <v>92</v>
      </c>
      <c r="AO4">
        <v>0</v>
      </c>
      <c r="AP4">
        <v>0</v>
      </c>
      <c r="AQ4">
        <v>0</v>
      </c>
      <c r="AR4" t="s">
        <v>663</v>
      </c>
      <c r="AS4" t="s">
        <v>92</v>
      </c>
      <c r="AT4">
        <v>0</v>
      </c>
      <c r="AU4">
        <v>0</v>
      </c>
      <c r="AV4">
        <v>0</v>
      </c>
      <c r="AW4">
        <v>0</v>
      </c>
      <c r="AX4" t="s">
        <v>92</v>
      </c>
      <c r="AY4">
        <v>0</v>
      </c>
      <c r="AZ4">
        <v>0</v>
      </c>
      <c r="BA4">
        <v>0</v>
      </c>
      <c r="BB4">
        <v>0</v>
      </c>
      <c r="BC4" t="s">
        <v>92</v>
      </c>
      <c r="BD4">
        <v>0</v>
      </c>
      <c r="BE4">
        <v>0</v>
      </c>
      <c r="BF4">
        <v>0</v>
      </c>
      <c r="BG4">
        <v>0</v>
      </c>
      <c r="BH4" t="s">
        <v>92</v>
      </c>
      <c r="BI4" t="s">
        <v>99</v>
      </c>
      <c r="BJ4">
        <v>0</v>
      </c>
      <c r="BK4">
        <v>0</v>
      </c>
      <c r="BL4">
        <v>0</v>
      </c>
      <c r="BM4" t="s">
        <v>92</v>
      </c>
      <c r="BN4">
        <v>0</v>
      </c>
      <c r="BO4">
        <v>0</v>
      </c>
      <c r="BP4">
        <v>0</v>
      </c>
      <c r="BQ4">
        <v>0</v>
      </c>
      <c r="BR4" t="s">
        <v>92</v>
      </c>
      <c r="BS4">
        <v>0</v>
      </c>
      <c r="BT4">
        <v>0</v>
      </c>
      <c r="BU4">
        <v>0</v>
      </c>
      <c r="BV4">
        <v>0</v>
      </c>
      <c r="BW4" t="s">
        <v>92</v>
      </c>
      <c r="BX4">
        <v>0</v>
      </c>
      <c r="BY4">
        <v>0</v>
      </c>
      <c r="BZ4">
        <v>0</v>
      </c>
      <c r="CA4">
        <v>0</v>
      </c>
      <c r="CB4" t="s">
        <v>92</v>
      </c>
      <c r="CC4">
        <v>0</v>
      </c>
      <c r="CD4">
        <v>0</v>
      </c>
      <c r="CE4">
        <v>0</v>
      </c>
      <c r="CF4">
        <v>0</v>
      </c>
      <c r="CG4" t="s">
        <v>92</v>
      </c>
      <c r="CH4">
        <v>0</v>
      </c>
      <c r="CI4" t="s">
        <v>99</v>
      </c>
    </row>
    <row r="5" spans="1:87">
      <c r="A5" t="s">
        <v>823</v>
      </c>
      <c r="B5">
        <v>1.7819999999999999E-3</v>
      </c>
      <c r="C5">
        <v>5.0190000000000001E-7</v>
      </c>
      <c r="D5">
        <v>5.0190000000000001E-7</v>
      </c>
      <c r="E5">
        <v>0</v>
      </c>
      <c r="F5">
        <v>64</v>
      </c>
      <c r="G5">
        <v>64</v>
      </c>
      <c r="H5">
        <v>0</v>
      </c>
      <c r="I5">
        <v>0</v>
      </c>
      <c r="J5">
        <v>384</v>
      </c>
      <c r="K5">
        <f t="shared" si="0"/>
        <v>24576</v>
      </c>
      <c r="L5">
        <v>2.6763000000000002E-7</v>
      </c>
      <c r="M5">
        <v>2.3426999999999999E-7</v>
      </c>
      <c r="N5">
        <v>0</v>
      </c>
      <c r="O5">
        <v>0</v>
      </c>
      <c r="P5">
        <v>2.0025000000000001E-7</v>
      </c>
      <c r="Q5">
        <v>1.6689000000000001E-7</v>
      </c>
      <c r="R5">
        <v>6.7379999999999999E-8</v>
      </c>
      <c r="S5">
        <v>6.7379999999999999E-8</v>
      </c>
      <c r="T5" t="s">
        <v>500</v>
      </c>
      <c r="U5">
        <v>0</v>
      </c>
      <c r="V5">
        <v>0</v>
      </c>
      <c r="W5">
        <v>0</v>
      </c>
      <c r="X5">
        <v>0</v>
      </c>
      <c r="Y5">
        <v>0</v>
      </c>
      <c r="Z5" t="s">
        <v>500</v>
      </c>
      <c r="AA5">
        <v>0</v>
      </c>
      <c r="AB5">
        <v>0</v>
      </c>
      <c r="AC5">
        <v>0</v>
      </c>
      <c r="AD5" t="s">
        <v>92</v>
      </c>
      <c r="AE5" t="s">
        <v>848</v>
      </c>
      <c r="AF5" t="s">
        <v>129</v>
      </c>
      <c r="AG5">
        <v>0</v>
      </c>
      <c r="AH5">
        <v>0</v>
      </c>
      <c r="AI5" t="s">
        <v>92</v>
      </c>
      <c r="AJ5" t="s">
        <v>849</v>
      </c>
      <c r="AK5" t="s">
        <v>130</v>
      </c>
      <c r="AL5">
        <v>0</v>
      </c>
      <c r="AM5">
        <v>0</v>
      </c>
      <c r="AN5" t="s">
        <v>92</v>
      </c>
      <c r="AO5" t="s">
        <v>850</v>
      </c>
      <c r="AP5" t="s">
        <v>132</v>
      </c>
      <c r="AQ5">
        <v>0</v>
      </c>
      <c r="AR5">
        <v>0</v>
      </c>
      <c r="AS5" t="s">
        <v>92</v>
      </c>
      <c r="AT5" t="s">
        <v>849</v>
      </c>
      <c r="AU5" t="s">
        <v>130</v>
      </c>
      <c r="AV5">
        <v>0</v>
      </c>
      <c r="AW5">
        <v>0</v>
      </c>
      <c r="AX5" t="s">
        <v>92</v>
      </c>
      <c r="AY5">
        <v>0</v>
      </c>
      <c r="AZ5">
        <v>0</v>
      </c>
      <c r="BA5">
        <v>0</v>
      </c>
      <c r="BB5">
        <v>0</v>
      </c>
      <c r="BC5" t="s">
        <v>92</v>
      </c>
      <c r="BD5">
        <v>0</v>
      </c>
      <c r="BE5">
        <v>0</v>
      </c>
      <c r="BF5">
        <v>0</v>
      </c>
      <c r="BG5">
        <v>0</v>
      </c>
      <c r="BH5" t="s">
        <v>92</v>
      </c>
      <c r="BI5" t="s">
        <v>99</v>
      </c>
      <c r="BJ5">
        <v>0</v>
      </c>
      <c r="BK5">
        <v>0</v>
      </c>
      <c r="BL5">
        <v>0</v>
      </c>
      <c r="BM5" t="s">
        <v>92</v>
      </c>
      <c r="BN5">
        <v>0</v>
      </c>
      <c r="BO5">
        <v>0</v>
      </c>
      <c r="BP5">
        <v>0</v>
      </c>
      <c r="BQ5">
        <v>0</v>
      </c>
      <c r="BR5" t="s">
        <v>92</v>
      </c>
      <c r="BS5">
        <v>0</v>
      </c>
      <c r="BT5">
        <v>0</v>
      </c>
      <c r="BU5">
        <v>0</v>
      </c>
      <c r="BV5">
        <v>0</v>
      </c>
      <c r="BW5" t="s">
        <v>92</v>
      </c>
      <c r="BX5">
        <v>0</v>
      </c>
      <c r="BY5">
        <v>0</v>
      </c>
      <c r="BZ5">
        <v>0</v>
      </c>
      <c r="CA5">
        <v>0</v>
      </c>
      <c r="CB5" t="s">
        <v>92</v>
      </c>
      <c r="CC5">
        <v>0</v>
      </c>
      <c r="CD5">
        <v>0</v>
      </c>
      <c r="CE5">
        <v>0</v>
      </c>
      <c r="CF5">
        <v>0</v>
      </c>
      <c r="CG5" t="s">
        <v>92</v>
      </c>
      <c r="CH5">
        <v>0</v>
      </c>
      <c r="CI5" t="s">
        <v>99</v>
      </c>
    </row>
    <row r="6" spans="1:87">
      <c r="A6" t="s">
        <v>832</v>
      </c>
      <c r="B6">
        <v>1.7799999999999999E-3</v>
      </c>
      <c r="C6">
        <v>6.1277E-7</v>
      </c>
      <c r="D6">
        <v>6.1277E-7</v>
      </c>
      <c r="E6">
        <v>0</v>
      </c>
      <c r="F6">
        <v>64</v>
      </c>
      <c r="G6">
        <v>64</v>
      </c>
      <c r="H6">
        <v>0</v>
      </c>
      <c r="I6">
        <v>0</v>
      </c>
      <c r="J6">
        <v>504</v>
      </c>
      <c r="K6">
        <f t="shared" si="0"/>
        <v>32256</v>
      </c>
      <c r="L6">
        <v>3.2822000000000001E-7</v>
      </c>
      <c r="M6">
        <v>2.8454999999999999E-7</v>
      </c>
      <c r="N6">
        <v>0</v>
      </c>
      <c r="O6">
        <v>0</v>
      </c>
      <c r="P6">
        <v>2.6190999999999999E-7</v>
      </c>
      <c r="Q6">
        <v>2.1824E-7</v>
      </c>
      <c r="R6">
        <v>6.6310000000000003E-8</v>
      </c>
      <c r="S6">
        <v>6.6310000000000003E-8</v>
      </c>
      <c r="T6" t="s">
        <v>500</v>
      </c>
      <c r="U6">
        <v>0</v>
      </c>
      <c r="V6">
        <v>0</v>
      </c>
      <c r="W6">
        <v>0</v>
      </c>
      <c r="X6">
        <v>0</v>
      </c>
      <c r="Y6">
        <v>0</v>
      </c>
      <c r="Z6" t="s">
        <v>500</v>
      </c>
      <c r="AA6">
        <v>0</v>
      </c>
      <c r="AB6" t="s">
        <v>108</v>
      </c>
      <c r="AC6">
        <v>0</v>
      </c>
      <c r="AD6" t="s">
        <v>851</v>
      </c>
      <c r="AE6">
        <v>0</v>
      </c>
      <c r="AF6">
        <v>0</v>
      </c>
      <c r="AG6" t="s">
        <v>110</v>
      </c>
      <c r="AH6">
        <v>0</v>
      </c>
      <c r="AI6" t="s">
        <v>111</v>
      </c>
      <c r="AJ6">
        <v>0</v>
      </c>
      <c r="AK6">
        <v>0</v>
      </c>
      <c r="AL6" t="s">
        <v>112</v>
      </c>
      <c r="AM6">
        <v>0</v>
      </c>
      <c r="AN6" t="s">
        <v>852</v>
      </c>
      <c r="AO6">
        <v>0</v>
      </c>
      <c r="AP6">
        <v>0</v>
      </c>
      <c r="AQ6" t="s">
        <v>110</v>
      </c>
      <c r="AR6">
        <v>0</v>
      </c>
      <c r="AS6" t="s">
        <v>111</v>
      </c>
      <c r="AT6">
        <v>0</v>
      </c>
      <c r="AU6">
        <v>0</v>
      </c>
      <c r="AV6">
        <v>0</v>
      </c>
      <c r="AW6">
        <v>0</v>
      </c>
      <c r="AX6" t="s">
        <v>92</v>
      </c>
      <c r="AY6">
        <v>0</v>
      </c>
      <c r="AZ6">
        <v>0</v>
      </c>
      <c r="BA6">
        <v>0</v>
      </c>
      <c r="BB6">
        <v>0</v>
      </c>
      <c r="BC6" t="s">
        <v>92</v>
      </c>
      <c r="BD6">
        <v>0</v>
      </c>
      <c r="BE6">
        <v>0</v>
      </c>
      <c r="BF6">
        <v>0</v>
      </c>
      <c r="BG6">
        <v>0</v>
      </c>
      <c r="BH6" t="s">
        <v>92</v>
      </c>
      <c r="BI6" t="s">
        <v>99</v>
      </c>
      <c r="BJ6">
        <v>0</v>
      </c>
      <c r="BK6">
        <v>0</v>
      </c>
      <c r="BL6">
        <v>0</v>
      </c>
      <c r="BM6" t="s">
        <v>92</v>
      </c>
      <c r="BN6">
        <v>0</v>
      </c>
      <c r="BO6">
        <v>0</v>
      </c>
      <c r="BP6">
        <v>0</v>
      </c>
      <c r="BQ6">
        <v>0</v>
      </c>
      <c r="BR6" t="s">
        <v>92</v>
      </c>
      <c r="BS6">
        <v>0</v>
      </c>
      <c r="BT6">
        <v>0</v>
      </c>
      <c r="BU6">
        <v>0</v>
      </c>
      <c r="BV6">
        <v>0</v>
      </c>
      <c r="BW6" t="s">
        <v>92</v>
      </c>
      <c r="BX6">
        <v>0</v>
      </c>
      <c r="BY6">
        <v>0</v>
      </c>
      <c r="BZ6">
        <v>0</v>
      </c>
      <c r="CA6">
        <v>0</v>
      </c>
      <c r="CB6" t="s">
        <v>92</v>
      </c>
      <c r="CC6">
        <v>0</v>
      </c>
      <c r="CD6">
        <v>0</v>
      </c>
      <c r="CE6">
        <v>0</v>
      </c>
      <c r="CF6">
        <v>0</v>
      </c>
      <c r="CG6" t="s">
        <v>92</v>
      </c>
      <c r="CH6">
        <v>0</v>
      </c>
      <c r="CI6" t="s">
        <v>99</v>
      </c>
    </row>
    <row r="7" spans="1:87">
      <c r="A7" t="s">
        <v>841</v>
      </c>
      <c r="B7">
        <v>1.7910000000000001E-3</v>
      </c>
      <c r="C7">
        <v>6.9352999999999999E-7</v>
      </c>
      <c r="D7">
        <v>6.9352999999999999E-7</v>
      </c>
      <c r="E7">
        <v>0</v>
      </c>
      <c r="F7">
        <v>96</v>
      </c>
      <c r="G7">
        <v>96</v>
      </c>
      <c r="H7">
        <v>0</v>
      </c>
      <c r="I7">
        <v>0</v>
      </c>
      <c r="J7">
        <v>544</v>
      </c>
      <c r="K7">
        <f t="shared" si="0"/>
        <v>52224</v>
      </c>
      <c r="L7">
        <v>3.6978000000000002E-7</v>
      </c>
      <c r="M7">
        <v>3.2375000000000002E-7</v>
      </c>
      <c r="N7">
        <v>0</v>
      </c>
      <c r="O7">
        <v>0</v>
      </c>
      <c r="P7">
        <v>2.7626000000000001E-7</v>
      </c>
      <c r="Q7">
        <v>2.3022999999999999E-7</v>
      </c>
      <c r="R7">
        <v>9.3520000000000006E-8</v>
      </c>
      <c r="S7">
        <v>9.3520000000000006E-8</v>
      </c>
      <c r="T7" t="s">
        <v>500</v>
      </c>
      <c r="U7">
        <v>0</v>
      </c>
      <c r="V7">
        <v>0</v>
      </c>
      <c r="W7">
        <v>0</v>
      </c>
      <c r="X7">
        <v>0</v>
      </c>
      <c r="Y7">
        <v>0</v>
      </c>
      <c r="Z7" t="s">
        <v>500</v>
      </c>
      <c r="AA7">
        <v>0</v>
      </c>
      <c r="AB7" t="s">
        <v>108</v>
      </c>
      <c r="AC7">
        <v>0</v>
      </c>
      <c r="AD7" t="s">
        <v>92</v>
      </c>
      <c r="AE7" t="s">
        <v>848</v>
      </c>
      <c r="AF7" t="s">
        <v>129</v>
      </c>
      <c r="AG7" t="s">
        <v>110</v>
      </c>
      <c r="AH7">
        <v>0</v>
      </c>
      <c r="AI7" t="s">
        <v>92</v>
      </c>
      <c r="AJ7" t="s">
        <v>849</v>
      </c>
      <c r="AK7" t="s">
        <v>130</v>
      </c>
      <c r="AL7" t="s">
        <v>112</v>
      </c>
      <c r="AM7">
        <v>0</v>
      </c>
      <c r="AN7" t="s">
        <v>92</v>
      </c>
      <c r="AO7" t="s">
        <v>850</v>
      </c>
      <c r="AP7" t="s">
        <v>132</v>
      </c>
      <c r="AQ7" t="s">
        <v>110</v>
      </c>
      <c r="AR7">
        <v>0</v>
      </c>
      <c r="AS7" t="s">
        <v>92</v>
      </c>
      <c r="AT7" t="s">
        <v>849</v>
      </c>
      <c r="AU7" t="s">
        <v>130</v>
      </c>
      <c r="AV7">
        <v>0</v>
      </c>
      <c r="AW7">
        <v>0</v>
      </c>
      <c r="AX7" t="s">
        <v>92</v>
      </c>
      <c r="AY7">
        <v>0</v>
      </c>
      <c r="AZ7">
        <v>0</v>
      </c>
      <c r="BA7">
        <v>0</v>
      </c>
      <c r="BB7">
        <v>0</v>
      </c>
      <c r="BC7" t="s">
        <v>92</v>
      </c>
      <c r="BD7">
        <v>0</v>
      </c>
      <c r="BE7">
        <v>0</v>
      </c>
      <c r="BF7">
        <v>0</v>
      </c>
      <c r="BG7">
        <v>0</v>
      </c>
      <c r="BH7" t="s">
        <v>92</v>
      </c>
      <c r="BI7" t="s">
        <v>99</v>
      </c>
      <c r="BJ7">
        <v>0</v>
      </c>
      <c r="BK7">
        <v>0</v>
      </c>
      <c r="BL7">
        <v>0</v>
      </c>
      <c r="BM7" t="s">
        <v>92</v>
      </c>
      <c r="BN7">
        <v>0</v>
      </c>
      <c r="BO7">
        <v>0</v>
      </c>
      <c r="BP7">
        <v>0</v>
      </c>
      <c r="BQ7">
        <v>0</v>
      </c>
      <c r="BR7" t="s">
        <v>92</v>
      </c>
      <c r="BS7">
        <v>0</v>
      </c>
      <c r="BT7">
        <v>0</v>
      </c>
      <c r="BU7">
        <v>0</v>
      </c>
      <c r="BV7">
        <v>0</v>
      </c>
      <c r="BW7" t="s">
        <v>92</v>
      </c>
      <c r="BX7">
        <v>0</v>
      </c>
      <c r="BY7">
        <v>0</v>
      </c>
      <c r="BZ7">
        <v>0</v>
      </c>
      <c r="CA7">
        <v>0</v>
      </c>
      <c r="CB7" t="s">
        <v>92</v>
      </c>
      <c r="CC7">
        <v>0</v>
      </c>
      <c r="CD7">
        <v>0</v>
      </c>
      <c r="CE7">
        <v>0</v>
      </c>
      <c r="CF7">
        <v>0</v>
      </c>
      <c r="CG7" t="s">
        <v>92</v>
      </c>
      <c r="CH7">
        <v>0</v>
      </c>
      <c r="CI7" t="s">
        <v>99</v>
      </c>
    </row>
    <row r="8" spans="1:87">
      <c r="A8" t="s">
        <v>842</v>
      </c>
      <c r="B8">
        <v>1.799E-3</v>
      </c>
      <c r="C8">
        <v>1.02156E-6</v>
      </c>
      <c r="D8">
        <v>1.02156E-6</v>
      </c>
      <c r="E8">
        <v>0</v>
      </c>
      <c r="F8">
        <v>128</v>
      </c>
      <c r="G8">
        <v>128</v>
      </c>
      <c r="H8">
        <v>0</v>
      </c>
      <c r="I8">
        <v>0</v>
      </c>
      <c r="J8">
        <v>792</v>
      </c>
      <c r="K8">
        <f t="shared" si="0"/>
        <v>101376</v>
      </c>
      <c r="L8">
        <v>5.4356999999999999E-7</v>
      </c>
      <c r="M8">
        <v>4.7798999999999995E-7</v>
      </c>
      <c r="N8">
        <v>0</v>
      </c>
      <c r="O8">
        <v>0</v>
      </c>
      <c r="P8">
        <v>3.9365999999999999E-7</v>
      </c>
      <c r="Q8">
        <v>3.2808000000000001E-7</v>
      </c>
      <c r="R8">
        <v>1.4991E-7</v>
      </c>
      <c r="S8">
        <v>1.4991E-7</v>
      </c>
      <c r="T8" t="s">
        <v>500</v>
      </c>
      <c r="U8">
        <v>0</v>
      </c>
      <c r="V8">
        <v>0</v>
      </c>
      <c r="W8">
        <v>0</v>
      </c>
      <c r="X8">
        <v>0</v>
      </c>
      <c r="Y8">
        <v>0</v>
      </c>
      <c r="Z8" t="s">
        <v>500</v>
      </c>
      <c r="AA8">
        <v>0</v>
      </c>
      <c r="AB8" t="s">
        <v>108</v>
      </c>
      <c r="AC8" t="s">
        <v>846</v>
      </c>
      <c r="AD8" t="s">
        <v>92</v>
      </c>
      <c r="AE8" t="s">
        <v>848</v>
      </c>
      <c r="AF8" t="s">
        <v>129</v>
      </c>
      <c r="AG8" t="s">
        <v>110</v>
      </c>
      <c r="AH8" t="s">
        <v>663</v>
      </c>
      <c r="AI8" t="s">
        <v>92</v>
      </c>
      <c r="AJ8" t="s">
        <v>849</v>
      </c>
      <c r="AK8" t="s">
        <v>130</v>
      </c>
      <c r="AL8" t="s">
        <v>112</v>
      </c>
      <c r="AM8" t="s">
        <v>847</v>
      </c>
      <c r="AN8" t="s">
        <v>92</v>
      </c>
      <c r="AO8" t="s">
        <v>850</v>
      </c>
      <c r="AP8" t="s">
        <v>132</v>
      </c>
      <c r="AQ8" t="s">
        <v>110</v>
      </c>
      <c r="AR8" t="s">
        <v>663</v>
      </c>
      <c r="AS8" t="s">
        <v>92</v>
      </c>
      <c r="AT8" t="s">
        <v>849</v>
      </c>
      <c r="AU8" t="s">
        <v>130</v>
      </c>
      <c r="AV8">
        <v>0</v>
      </c>
      <c r="AW8">
        <v>0</v>
      </c>
      <c r="AX8" t="s">
        <v>92</v>
      </c>
      <c r="AY8">
        <v>0</v>
      </c>
      <c r="AZ8">
        <v>0</v>
      </c>
      <c r="BA8">
        <v>0</v>
      </c>
      <c r="BB8">
        <v>0</v>
      </c>
      <c r="BC8" t="s">
        <v>92</v>
      </c>
      <c r="BD8">
        <v>0</v>
      </c>
      <c r="BE8">
        <v>0</v>
      </c>
      <c r="BF8">
        <v>0</v>
      </c>
      <c r="BG8">
        <v>0</v>
      </c>
      <c r="BH8" t="s">
        <v>92</v>
      </c>
      <c r="BI8" t="s">
        <v>99</v>
      </c>
      <c r="BJ8">
        <v>0</v>
      </c>
      <c r="BK8">
        <v>0</v>
      </c>
      <c r="BL8">
        <v>0</v>
      </c>
      <c r="BM8" t="s">
        <v>92</v>
      </c>
      <c r="BN8">
        <v>0</v>
      </c>
      <c r="BO8">
        <v>0</v>
      </c>
      <c r="BP8">
        <v>0</v>
      </c>
      <c r="BQ8">
        <v>0</v>
      </c>
      <c r="BR8" t="s">
        <v>92</v>
      </c>
      <c r="BS8">
        <v>0</v>
      </c>
      <c r="BT8">
        <v>0</v>
      </c>
      <c r="BU8">
        <v>0</v>
      </c>
      <c r="BV8">
        <v>0</v>
      </c>
      <c r="BW8" t="s">
        <v>92</v>
      </c>
      <c r="BX8">
        <v>0</v>
      </c>
      <c r="BY8">
        <v>0</v>
      </c>
      <c r="BZ8">
        <v>0</v>
      </c>
      <c r="CA8">
        <v>0</v>
      </c>
      <c r="CB8" t="s">
        <v>92</v>
      </c>
      <c r="CC8">
        <v>0</v>
      </c>
      <c r="CD8">
        <v>0</v>
      </c>
      <c r="CE8">
        <v>0</v>
      </c>
      <c r="CF8">
        <v>0</v>
      </c>
      <c r="CG8" t="s">
        <v>92</v>
      </c>
      <c r="CH8">
        <v>0</v>
      </c>
      <c r="CI8" t="s">
        <v>99</v>
      </c>
    </row>
    <row r="9" spans="1:87">
      <c r="A9" t="s">
        <v>843</v>
      </c>
      <c r="B9">
        <v>1.8079999999999999E-3</v>
      </c>
      <c r="C9">
        <v>1.4427E-6</v>
      </c>
      <c r="D9">
        <v>1.4427E-6</v>
      </c>
      <c r="E9">
        <v>0</v>
      </c>
      <c r="F9">
        <v>160</v>
      </c>
      <c r="G9">
        <v>160</v>
      </c>
      <c r="H9">
        <v>0</v>
      </c>
      <c r="I9">
        <v>0</v>
      </c>
      <c r="J9">
        <v>1136</v>
      </c>
      <c r="K9">
        <f t="shared" si="0"/>
        <v>181760</v>
      </c>
      <c r="L9">
        <v>7.6963999999999995E-7</v>
      </c>
      <c r="M9">
        <v>6.7306000000000002E-7</v>
      </c>
      <c r="N9">
        <v>0</v>
      </c>
      <c r="O9">
        <v>0</v>
      </c>
      <c r="P9">
        <v>5.7955999999999998E-7</v>
      </c>
      <c r="Q9">
        <v>4.8297999999999995E-7</v>
      </c>
      <c r="R9">
        <v>1.9007999999999999E-7</v>
      </c>
      <c r="S9">
        <v>1.9007999999999999E-7</v>
      </c>
      <c r="T9" t="s">
        <v>500</v>
      </c>
      <c r="U9">
        <v>0</v>
      </c>
      <c r="V9">
        <v>0</v>
      </c>
      <c r="W9">
        <v>0</v>
      </c>
      <c r="X9">
        <v>0</v>
      </c>
      <c r="Y9">
        <v>0</v>
      </c>
      <c r="Z9" t="s">
        <v>500</v>
      </c>
      <c r="AA9">
        <v>0</v>
      </c>
      <c r="AB9" t="s">
        <v>108</v>
      </c>
      <c r="AC9" t="s">
        <v>846</v>
      </c>
      <c r="AD9" t="s">
        <v>851</v>
      </c>
      <c r="AE9" t="s">
        <v>848</v>
      </c>
      <c r="AF9" t="s">
        <v>129</v>
      </c>
      <c r="AG9" t="s">
        <v>110</v>
      </c>
      <c r="AH9" t="s">
        <v>663</v>
      </c>
      <c r="AI9" t="s">
        <v>111</v>
      </c>
      <c r="AJ9" t="s">
        <v>849</v>
      </c>
      <c r="AK9" t="s">
        <v>130</v>
      </c>
      <c r="AL9" t="s">
        <v>112</v>
      </c>
      <c r="AM9" t="s">
        <v>847</v>
      </c>
      <c r="AN9" t="s">
        <v>852</v>
      </c>
      <c r="AO9" t="s">
        <v>850</v>
      </c>
      <c r="AP9" t="s">
        <v>132</v>
      </c>
      <c r="AQ9" t="s">
        <v>110</v>
      </c>
      <c r="AR9" t="s">
        <v>663</v>
      </c>
      <c r="AS9" t="s">
        <v>111</v>
      </c>
      <c r="AT9" t="s">
        <v>849</v>
      </c>
      <c r="AU9" t="s">
        <v>130</v>
      </c>
      <c r="AV9">
        <v>0</v>
      </c>
      <c r="AW9">
        <v>0</v>
      </c>
      <c r="AX9" t="s">
        <v>92</v>
      </c>
      <c r="AY9">
        <v>0</v>
      </c>
      <c r="AZ9">
        <v>0</v>
      </c>
      <c r="BA9">
        <v>0</v>
      </c>
      <c r="BB9">
        <v>0</v>
      </c>
      <c r="BC9" t="s">
        <v>92</v>
      </c>
      <c r="BD9">
        <v>0</v>
      </c>
      <c r="BE9">
        <v>0</v>
      </c>
      <c r="BF9">
        <v>0</v>
      </c>
      <c r="BG9">
        <v>0</v>
      </c>
      <c r="BH9" t="s">
        <v>92</v>
      </c>
      <c r="BI9" t="s">
        <v>99</v>
      </c>
      <c r="BJ9">
        <v>0</v>
      </c>
      <c r="BK9">
        <v>0</v>
      </c>
      <c r="BL9">
        <v>0</v>
      </c>
      <c r="BM9" t="s">
        <v>92</v>
      </c>
      <c r="BN9">
        <v>0</v>
      </c>
      <c r="BO9">
        <v>0</v>
      </c>
      <c r="BP9">
        <v>0</v>
      </c>
      <c r="BQ9">
        <v>0</v>
      </c>
      <c r="BR9" t="s">
        <v>92</v>
      </c>
      <c r="BS9">
        <v>0</v>
      </c>
      <c r="BT9">
        <v>0</v>
      </c>
      <c r="BU9">
        <v>0</v>
      </c>
      <c r="BV9">
        <v>0</v>
      </c>
      <c r="BW9" t="s">
        <v>92</v>
      </c>
      <c r="BX9">
        <v>0</v>
      </c>
      <c r="BY9">
        <v>0</v>
      </c>
      <c r="BZ9">
        <v>0</v>
      </c>
      <c r="CA9">
        <v>0</v>
      </c>
      <c r="CB9" t="s">
        <v>92</v>
      </c>
      <c r="CC9">
        <v>0</v>
      </c>
      <c r="CD9">
        <v>0</v>
      </c>
      <c r="CE9">
        <v>0</v>
      </c>
      <c r="CF9">
        <v>0</v>
      </c>
      <c r="CG9" t="s">
        <v>92</v>
      </c>
      <c r="CH9">
        <v>0</v>
      </c>
      <c r="CI9" t="s">
        <v>99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1</vt:i4>
      </vt:variant>
    </vt:vector>
  </HeadingPairs>
  <TitlesOfParts>
    <vt:vector size="26" baseType="lpstr">
      <vt:lpstr>Target+Source1+Source2_Random_D</vt:lpstr>
      <vt:lpstr>beamforming_adaptive_filter</vt:lpstr>
      <vt:lpstr>beamforming_fixed</vt:lpstr>
      <vt:lpstr>Genetic_test1</vt:lpstr>
      <vt:lpstr>Genetic_test2</vt:lpstr>
      <vt:lpstr>Genetic_test4</vt:lpstr>
      <vt:lpstr>Genetic_test2_long</vt:lpstr>
      <vt:lpstr>TARGET</vt:lpstr>
      <vt:lpstr>TARGET_WR_PIPELINE</vt:lpstr>
      <vt:lpstr>SOURCE1</vt:lpstr>
      <vt:lpstr>SOURCE2</vt:lpstr>
      <vt:lpstr>Target+Source1</vt:lpstr>
      <vt:lpstr>Target+Source2</vt:lpstr>
      <vt:lpstr>Source1+Source2</vt:lpstr>
      <vt:lpstr>Target+Source1+Source2</vt:lpstr>
      <vt:lpstr>Target+Source1+Source2_Load_Ham</vt:lpstr>
      <vt:lpstr>Target+Source1+Source2_diffrent</vt:lpstr>
      <vt:lpstr>Genetic_test2_pipeline</vt:lpstr>
      <vt:lpstr>GENETIC_TEST1_no_iso</vt:lpstr>
      <vt:lpstr>GENETIC_TEST2_no_iso</vt:lpstr>
      <vt:lpstr>TARGET+SOURCE1_noiso</vt:lpstr>
      <vt:lpstr>TARGET+SOURCE2_noiso</vt:lpstr>
      <vt:lpstr>SOURCE1+SOURCE2_noiso</vt:lpstr>
      <vt:lpstr>TARGET+SOURCE1+SCOURCE2_noiso</vt:lpstr>
      <vt:lpstr>Sheet25</vt:lpstr>
      <vt:lpstr>Sheet25!Druckbereich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Weinmann</dc:creator>
  <cp:lastModifiedBy>Rene Weinmann</cp:lastModifiedBy>
  <cp:revision>66</cp:revision>
  <cp:lastPrinted>2017-10-23T06:51:46Z</cp:lastPrinted>
  <dcterms:created xsi:type="dcterms:W3CDTF">2017-10-11T10:56:21Z</dcterms:created>
  <dcterms:modified xsi:type="dcterms:W3CDTF">2017-11-07T13:07:46Z</dcterms:modified>
</cp:coreProperties>
</file>