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Renee\Documents\git\excel\7-8-2021\"/>
    </mc:Choice>
  </mc:AlternateContent>
  <xr:revisionPtr revIDLastSave="0" documentId="8_{BF4A08A1-BAA5-49B3-B87F-997602693ABE}" xr6:coauthVersionLast="36" xr6:coauthVersionMax="36" xr10:uidLastSave="{00000000-0000-0000-0000-000000000000}"/>
  <bookViews>
    <workbookView xWindow="0" yWindow="0" windowWidth="19200" windowHeight="8150" xr2:uid="{00000000-000D-0000-FFFF-FFFF00000000}"/>
  </bookViews>
  <sheets>
    <sheet name="01-Intro" sheetId="2" r:id="rId1"/>
    <sheet name="TRC" sheetId="4" r:id="rId2"/>
    <sheet name="EarnCode" sheetId="6" r:id="rId3"/>
    <sheet name="Day" sheetId="8" r:id="rId4"/>
    <sheet name="All" sheetId="9" r:id="rId5"/>
    <sheet name="Main" sheetId="3" r:id="rId6"/>
  </sheets>
  <definedNames>
    <definedName name="Day">'01-Intro'!$H$1:$H$214</definedName>
    <definedName name="Quantity">'01-Intro'!$F$1:$F$214</definedName>
    <definedName name="TRC">'01-Intro'!$D$1:$D$214</definedName>
  </definedNames>
  <calcPr calcId="191029"/>
  <pivotCaches>
    <pivotCache cacheId="1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2" l="1"/>
  <c r="P37" i="2"/>
  <c r="P38" i="2"/>
  <c r="P39" i="2"/>
  <c r="P40" i="2"/>
  <c r="P36" i="2"/>
  <c r="L41" i="2"/>
  <c r="M41" i="2"/>
  <c r="N41" i="2"/>
  <c r="O41" i="2"/>
  <c r="K41" i="2"/>
  <c r="O40" i="2"/>
  <c r="O39" i="2"/>
  <c r="O38" i="2"/>
  <c r="O37" i="2"/>
  <c r="O36" i="2"/>
  <c r="N36" i="2"/>
  <c r="N40" i="2"/>
  <c r="N39" i="2"/>
  <c r="N38" i="2"/>
  <c r="N37" i="2"/>
  <c r="M40" i="2"/>
  <c r="M39" i="2"/>
  <c r="M38" i="2"/>
  <c r="M37" i="2"/>
  <c r="M36" i="2"/>
  <c r="L40" i="2"/>
  <c r="L39" i="2"/>
  <c r="L38" i="2"/>
  <c r="L37" i="2"/>
  <c r="L36" i="2"/>
  <c r="K40" i="2"/>
  <c r="K39" i="2"/>
  <c r="K38" i="2"/>
  <c r="K37" i="2"/>
  <c r="K36" i="2"/>
  <c r="L3" i="2"/>
  <c r="K12" i="2"/>
  <c r="P28" i="2"/>
  <c r="K28" i="2"/>
  <c r="P24" i="2"/>
  <c r="P25" i="2"/>
  <c r="P26" i="2"/>
  <c r="P27" i="2"/>
  <c r="P23" i="2"/>
  <c r="O27" i="2"/>
  <c r="O26" i="2"/>
  <c r="O25" i="2"/>
  <c r="O24" i="2"/>
  <c r="O23" i="2"/>
  <c r="N27" i="2"/>
  <c r="N26" i="2"/>
  <c r="N25" i="2"/>
  <c r="N24" i="2"/>
  <c r="N23" i="2"/>
  <c r="M28" i="2"/>
  <c r="M27" i="2"/>
  <c r="M26" i="2"/>
  <c r="M25" i="2"/>
  <c r="M24" i="2"/>
  <c r="M23" i="2"/>
  <c r="L28" i="2"/>
  <c r="L27" i="2"/>
  <c r="L26" i="2"/>
  <c r="L25" i="2"/>
  <c r="L24" i="2"/>
  <c r="L23" i="2"/>
  <c r="K27" i="2"/>
  <c r="K26" i="2"/>
  <c r="K25" i="2"/>
  <c r="K24" i="2"/>
  <c r="K23" i="2"/>
  <c r="L16" i="2"/>
  <c r="L15" i="2"/>
  <c r="L14" i="2"/>
  <c r="L13" i="2"/>
  <c r="L12" i="2"/>
  <c r="K16" i="2"/>
  <c r="K15" i="2"/>
  <c r="K14" i="2"/>
  <c r="K13" i="2"/>
  <c r="L7" i="2"/>
  <c r="L6" i="2"/>
  <c r="L5" i="2"/>
  <c r="L4" i="2"/>
  <c r="K7" i="2"/>
  <c r="K6" i="2"/>
  <c r="K5" i="2"/>
  <c r="K4" i="2"/>
  <c r="K3" i="2"/>
  <c r="O28" i="2" l="1"/>
  <c r="N28" i="2"/>
</calcChain>
</file>

<file path=xl/sharedStrings.xml><?xml version="1.0" encoding="utf-8"?>
<sst xmlns="http://schemas.openxmlformats.org/spreadsheetml/2006/main" count="1867" uniqueCount="155">
  <si>
    <t>Review of COUNTIF and SUMIF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</si>
  <si>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</si>
  <si>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</si>
  <si>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</si>
  <si>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</si>
  <si>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</si>
  <si>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</si>
  <si>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</si>
  <si>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</si>
  <si>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Countif</t>
  </si>
  <si>
    <t>Sumif</t>
  </si>
  <si>
    <t>Smith,Jacob</t>
  </si>
  <si>
    <t>SP</t>
  </si>
  <si>
    <t>SIC</t>
  </si>
  <si>
    <t>THURSDAY</t>
  </si>
  <si>
    <t>Johnson,Michael</t>
  </si>
  <si>
    <t>SFFNR</t>
  </si>
  <si>
    <t>WEDNESDAY</t>
  </si>
  <si>
    <t>SFAM</t>
  </si>
  <si>
    <t>Williams,Joshua</t>
  </si>
  <si>
    <t>SFNRL</t>
  </si>
  <si>
    <t>Jones,Matthew</t>
  </si>
  <si>
    <t>SICK</t>
  </si>
  <si>
    <t>Brown,Daniel</t>
  </si>
  <si>
    <t>Davis,Christopher</t>
  </si>
  <si>
    <t>Miller,Andrew</t>
  </si>
  <si>
    <t>Wilson,Ethan</t>
  </si>
  <si>
    <t>Moore,Joseph</t>
  </si>
  <si>
    <t>MONDAY</t>
  </si>
  <si>
    <t>TUESDAY</t>
  </si>
  <si>
    <t>Taylor,William</t>
  </si>
  <si>
    <t>Anderson,Anthony</t>
  </si>
  <si>
    <t>FRIDAY</t>
  </si>
  <si>
    <t>Thomas,David</t>
  </si>
  <si>
    <t>Jackson,Alexander</t>
  </si>
  <si>
    <t>White,Nicholas</t>
  </si>
  <si>
    <t>COUNTIFS or SUMPRODUCT</t>
  </si>
  <si>
    <t>Harris,Ryan</t>
  </si>
  <si>
    <t>Martin,Tyler</t>
  </si>
  <si>
    <t>Occurrences</t>
  </si>
  <si>
    <t>Thompson,James</t>
  </si>
  <si>
    <t>Total</t>
  </si>
  <si>
    <t>Garcia,John</t>
  </si>
  <si>
    <t>Martinez,Jonathan</t>
  </si>
  <si>
    <t>Robinson,Noah</t>
  </si>
  <si>
    <t>Clark,Brandon</t>
  </si>
  <si>
    <t>Rodriguez,Christian</t>
  </si>
  <si>
    <t>Lewis,Dylan</t>
  </si>
  <si>
    <t>Lee,Samuel</t>
  </si>
  <si>
    <t>SUMIFS or SUMPRODUCT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</si>
  <si>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</si>
  <si>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</si>
  <si>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</si>
  <si>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</si>
  <si>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</si>
  <si>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</si>
  <si>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</si>
  <si>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</si>
  <si>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</si>
  <si>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</si>
  <si>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</si>
  <si>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</si>
  <si>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</si>
  <si>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</si>
  <si>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</si>
  <si>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</si>
  <si>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</si>
  <si>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</si>
  <si>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</si>
  <si>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</si>
  <si>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</si>
  <si>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</si>
  <si>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</si>
  <si>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</si>
  <si>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</si>
  <si>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</si>
  <si>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</si>
  <si>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</si>
  <si>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</si>
  <si>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</si>
  <si>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</si>
  <si>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</si>
  <si>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</si>
  <si>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</si>
  <si>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</si>
  <si>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</si>
  <si>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</si>
  <si>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</si>
  <si>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</si>
  <si>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</si>
  <si>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</si>
  <si>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</si>
  <si>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</si>
  <si>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</si>
  <si>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</si>
  <si>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</si>
  <si>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</si>
  <si>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</si>
  <si>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</si>
  <si>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</si>
  <si>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</si>
  <si>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</si>
  <si>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</si>
  <si>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</si>
  <si>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</si>
  <si>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</si>
  <si>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</si>
  <si>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</si>
  <si>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</si>
  <si>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</si>
  <si>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</si>
  <si>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</si>
  <si>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</si>
  <si>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</si>
  <si>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</si>
  <si>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</si>
  <si>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</si>
  <si>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</si>
  <si>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</si>
  <si>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</si>
  <si>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</si>
  <si>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</si>
  <si>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</si>
  <si>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</si>
  <si>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</si>
  <si>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</si>
  <si>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</si>
  <si>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</si>
  <si>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</si>
  <si>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</si>
  <si>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</si>
  <si>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</si>
  <si>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</si>
  <si>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</si>
  <si>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</si>
  <si>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</si>
  <si>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</si>
  <si>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</si>
  <si>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</si>
  <si>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</si>
  <si>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</si>
  <si>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</si>
  <si>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</si>
  <si>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</si>
  <si>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</si>
  <si>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</si>
  <si>
    <t>Row Labels</t>
  </si>
  <si>
    <t>Grand Total</t>
  </si>
  <si>
    <t>Sum of Quantity</t>
  </si>
  <si>
    <t>Hyperlinks</t>
  </si>
  <si>
    <t>Link to TRC</t>
  </si>
  <si>
    <t>Return to Main</t>
  </si>
  <si>
    <t>Link to Earn Code</t>
  </si>
  <si>
    <t>Link to Day</t>
  </si>
  <si>
    <t>Link to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</si>
</sst>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1"/>
    <xf numFmtId="0" fontId="2" fillId="0" borderId="0" xfId="2" applyAlignment="1" applyProtection="1"/>
    <xf numFmtId="49" fontId="3" fillId="2" borderId="1" xfId="1" applyNumberFormat="1" applyFont="1" applyFill="1" applyBorder="1"/>
    <xf numFmtId="49" fontId="1" fillId="0" borderId="0" xfId="1" applyNumberFormat="1"/>
    <xf numFmtId="164" fontId="1" fillId="0" borderId="0" xfId="1" applyNumberFormat="1"/>
    <xf numFmtId="14" fontId="1" fillId="0" borderId="0" xfId="1" applyNumberFormat="1"/>
    <xf numFmtId="49" fontId="3" fillId="2" borderId="0" xfId="1" applyNumberFormat="1" applyFont="1" applyFill="1" applyBorder="1"/>
    <xf numFmtId="49" fontId="3" fillId="2" borderId="2" xfId="1" applyNumberFormat="1" applyFont="1" applyFill="1" applyBorder="1"/>
    <xf numFmtId="49" fontId="3" fillId="2" borderId="3" xfId="1" applyNumberFormat="1" applyFont="1" applyFill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49" fontId="1" fillId="0" borderId="1" xfId="1" applyNumberFormat="1" applyBorder="1"/>
    <xf numFmtId="0" fontId="1" fillId="0" borderId="1" xfId="1" applyBorder="1"/>
    <xf numFmtId="164" fontId="1" fillId="0" borderId="1" xfId="1" applyNumberFormat="1" applyBorder="1"/>
    <xf numFmtId="14" fontId="1" fillId="0" borderId="1" xfId="1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ee" refreshedDate="44385.643653356485" createdVersion="6" refreshedVersion="6" minRefreshableVersion="3" recordCount="213" xr:uid="{0D5D822E-7BCC-463F-97B8-8C461A546EB5}">
  <cacheSource type="worksheet">
    <worksheetSource ref="A1:H214" sheet="Main"/>
  </cacheSource>
  <cacheFields count="8">
    <cacheField name="ID" numFmtId="49">
      <sharedItems containsSemiMixedTypes="0" containsString="0" containsNumber="1" containsInteger="1" minValue="5435" maxValue="988116" count="120">
        <n v="951321"/>
        <n v="311587"/>
        <n v="615307"/>
        <n v="459949"/>
        <n v="555166"/>
        <n v="35938"/>
        <n v="820836"/>
        <n v="647912"/>
        <n v="572634"/>
        <n v="217327"/>
        <n v="853351"/>
        <n v="642295"/>
        <n v="555862"/>
        <n v="793716"/>
        <n v="113347"/>
        <n v="288928"/>
        <n v="775167"/>
        <n v="641295"/>
        <n v="798649"/>
        <n v="261528"/>
        <n v="99193"/>
        <n v="112940"/>
        <n v="389844"/>
        <n v="375792"/>
        <n v="942722"/>
        <n v="66388"/>
        <n v="733760"/>
        <n v="503495"/>
        <n v="162126"/>
        <n v="453743"/>
        <n v="674630"/>
        <n v="309284"/>
        <n v="694606"/>
        <n v="525099"/>
        <n v="972886"/>
        <n v="377203"/>
        <n v="226479"/>
        <n v="500684"/>
        <n v="437881"/>
        <n v="569961"/>
        <n v="170542"/>
        <n v="402483"/>
        <n v="846953"/>
        <n v="138199"/>
        <n v="471981"/>
        <n v="544430"/>
        <n v="209328"/>
        <n v="645109"/>
        <n v="921565"/>
        <n v="904174"/>
        <n v="806984"/>
        <n v="682726"/>
        <n v="624084"/>
        <n v="341458"/>
        <n v="664825"/>
        <n v="935382"/>
        <n v="53568"/>
        <n v="689074"/>
        <n v="728279"/>
        <n v="140990"/>
        <n v="198333"/>
        <n v="44371"/>
        <n v="429643"/>
        <n v="738503"/>
        <n v="545521"/>
        <n v="775444"/>
        <n v="555242"/>
        <n v="251999"/>
        <n v="392062"/>
        <n v="422727"/>
        <n v="515931"/>
        <n v="5435"/>
        <n v="596745"/>
        <n v="268234"/>
        <n v="560101"/>
        <n v="474941"/>
        <n v="144775"/>
        <n v="54857"/>
        <n v="969490"/>
        <n v="625135"/>
        <n v="873164"/>
        <n v="363618"/>
        <n v="609303"/>
        <n v="185450"/>
        <n v="585545"/>
        <n v="934035"/>
        <n v="654062"/>
        <n v="755355"/>
        <n v="338561"/>
        <n v="301384"/>
        <n v="398541"/>
        <n v="371859"/>
        <n v="245734"/>
        <n v="747126"/>
        <n v="425584"/>
        <n v="280348"/>
        <n v="27178"/>
        <n v="129044"/>
        <n v="835119"/>
        <n v="108501"/>
        <n v="605544"/>
        <n v="537900"/>
        <n v="602526"/>
        <n v="752850"/>
        <n v="883669"/>
        <n v="579919"/>
        <n v="599675"/>
        <n v="869277"/>
        <n v="689783"/>
        <n v="309793"/>
        <n v="988116"/>
        <n v="55381"/>
        <n v="115195"/>
        <n v="856465"/>
        <n v="462639"/>
        <n v="130559"/>
        <n v="739647"/>
        <n v="292456"/>
        <n v="872321"/>
        <n v="968003"/>
      </sharedItems>
    </cacheField>
    <cacheField name="Empl Rcd#" numFmtId="0">
      <sharedItems containsSemiMixedTypes="0" containsString="0" containsNumber="1" containsInteger="1" minValue="0" maxValue="1"/>
    </cacheField>
    <cacheField name="Name" numFmtId="49">
      <sharedItems/>
    </cacheField>
    <cacheField name="TRC" numFmtId="49">
      <sharedItems count="5">
        <s v="SP"/>
        <s v="SFNRL"/>
        <s v="SFAM"/>
        <s v="SICK"/>
        <s v="SFFNR"/>
      </sharedItems>
    </cacheField>
    <cacheField name="Earn Code" numFmtId="49">
      <sharedItems count="1">
        <s v="SIC"/>
      </sharedItems>
    </cacheField>
    <cacheField name="Quantity" numFmtId="164">
      <sharedItems containsSemiMixedTypes="0" containsString="0" containsNumber="1" minValue="-8" maxValue="8.75" count="25">
        <n v="8.75"/>
        <n v="4"/>
        <n v="2"/>
        <n v="2.5"/>
        <n v="8"/>
        <n v="1"/>
        <n v="6"/>
        <n v="3"/>
        <n v="3.5"/>
        <n v="6.75"/>
        <n v="3.25"/>
        <n v="0.75"/>
        <n v="1.5"/>
        <n v="1.75"/>
        <n v="1.25"/>
        <n v="2.75"/>
        <n v="7"/>
        <n v="-1.25"/>
        <n v="2.25"/>
        <n v="-8"/>
        <n v="6.25"/>
        <n v="5"/>
        <n v="-4"/>
        <n v="4.75"/>
        <n v="0.5"/>
      </sharedItems>
    </cacheField>
    <cacheField name="Rpt Dt" numFmtId="14">
      <sharedItems containsSemiMixedTypes="0" containsNonDate="0" containsDate="1" containsString="0" minDate="2010-12-15T00:00:00" maxDate="2011-01-15T00:00:00"/>
    </cacheField>
    <cacheField name="DAY" numFmtId="49">
      <sharedItems count="5">
        <s v="FRIDAY"/>
        <s v="MONDAY"/>
        <s v="THURSDAY"/>
        <s v="TUESDAY"/>
        <s v="WEDNES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n v="1"/>
    <s v="Martinez,Jonathan"/>
    <x v="0"/>
    <x v="0"/>
    <x v="0"/>
    <d v="2010-12-17T00:00:00"/>
    <x v="0"/>
  </r>
  <r>
    <x v="1"/>
    <n v="0"/>
    <s v="Smith,Jacob"/>
    <x v="1"/>
    <x v="0"/>
    <x v="1"/>
    <d v="2010-12-17T00:00:00"/>
    <x v="0"/>
  </r>
  <r>
    <x v="2"/>
    <n v="0"/>
    <s v="Lee,Samuel"/>
    <x v="0"/>
    <x v="0"/>
    <x v="1"/>
    <d v="2010-12-17T00:00:00"/>
    <x v="0"/>
  </r>
  <r>
    <x v="3"/>
    <n v="0"/>
    <s v="Lopez,Austin"/>
    <x v="0"/>
    <x v="0"/>
    <x v="2"/>
    <d v="2010-12-17T00:00:00"/>
    <x v="0"/>
  </r>
  <r>
    <x v="4"/>
    <n v="0"/>
    <s v="Baker,Thomas"/>
    <x v="1"/>
    <x v="0"/>
    <x v="1"/>
    <d v="2010-12-17T00:00:00"/>
    <x v="0"/>
  </r>
  <r>
    <x v="5"/>
    <n v="0"/>
    <s v="Nelson,Cameron"/>
    <x v="0"/>
    <x v="0"/>
    <x v="2"/>
    <d v="2010-12-17T00:00:00"/>
    <x v="0"/>
  </r>
  <r>
    <x v="6"/>
    <n v="0"/>
    <s v="Roberts,Angel"/>
    <x v="1"/>
    <x v="0"/>
    <x v="1"/>
    <d v="2010-12-17T00:00:00"/>
    <x v="0"/>
  </r>
  <r>
    <x v="7"/>
    <n v="0"/>
    <s v="Turner,Isaiah"/>
    <x v="0"/>
    <x v="0"/>
    <x v="3"/>
    <d v="2010-12-17T00:00:00"/>
    <x v="0"/>
  </r>
  <r>
    <x v="8"/>
    <n v="0"/>
    <s v="Collins,Gavin"/>
    <x v="2"/>
    <x v="0"/>
    <x v="4"/>
    <d v="2010-12-17T00:00:00"/>
    <x v="0"/>
  </r>
  <r>
    <x v="9"/>
    <n v="0"/>
    <s v="Morgan,Juan"/>
    <x v="3"/>
    <x v="0"/>
    <x v="4"/>
    <d v="2010-12-17T00:00:00"/>
    <x v="0"/>
  </r>
  <r>
    <x v="10"/>
    <n v="0"/>
    <s v="Murphy,Luis"/>
    <x v="0"/>
    <x v="0"/>
    <x v="1"/>
    <d v="2010-12-17T00:00:00"/>
    <x v="0"/>
  </r>
  <r>
    <x v="11"/>
    <n v="0"/>
    <s v="Cox,Adrian"/>
    <x v="2"/>
    <x v="0"/>
    <x v="4"/>
    <d v="2011-01-07T00:00:00"/>
    <x v="0"/>
  </r>
  <r>
    <x v="12"/>
    <n v="0"/>
    <s v="Coleman,Timothy"/>
    <x v="0"/>
    <x v="0"/>
    <x v="2"/>
    <d v="2010-12-17T00:00:00"/>
    <x v="0"/>
  </r>
  <r>
    <x v="13"/>
    <n v="0"/>
    <s v="Long,Blake"/>
    <x v="0"/>
    <x v="0"/>
    <x v="5"/>
    <d v="2010-12-17T00:00:00"/>
    <x v="0"/>
  </r>
  <r>
    <x v="14"/>
    <n v="0"/>
    <s v="Hughes,Devin"/>
    <x v="0"/>
    <x v="0"/>
    <x v="2"/>
    <d v="2010-12-17T00:00:00"/>
    <x v="0"/>
  </r>
  <r>
    <x v="15"/>
    <n v="0"/>
    <s v="Washington,Richard"/>
    <x v="2"/>
    <x v="0"/>
    <x v="6"/>
    <d v="2010-12-17T00:00:00"/>
    <x v="0"/>
  </r>
  <r>
    <x v="16"/>
    <n v="0"/>
    <s v="Butler,Seth"/>
    <x v="3"/>
    <x v="0"/>
    <x v="7"/>
    <d v="2010-12-17T00:00:00"/>
    <x v="0"/>
  </r>
  <r>
    <x v="17"/>
    <n v="0"/>
    <s v="Gonzales,Antonio"/>
    <x v="0"/>
    <x v="0"/>
    <x v="7"/>
    <d v="2010-12-17T00:00:00"/>
    <x v="0"/>
  </r>
  <r>
    <x v="18"/>
    <n v="0"/>
    <s v="Griffin,Carson"/>
    <x v="0"/>
    <x v="0"/>
    <x v="8"/>
    <d v="2010-12-17T00:00:00"/>
    <x v="0"/>
  </r>
  <r>
    <x v="19"/>
    <n v="0"/>
    <s v="Moore,Joseph"/>
    <x v="3"/>
    <x v="0"/>
    <x v="4"/>
    <d v="2010-12-17T00:00:00"/>
    <x v="0"/>
  </r>
  <r>
    <x v="20"/>
    <n v="0"/>
    <s v="Wood,Jeremiah"/>
    <x v="3"/>
    <x v="0"/>
    <x v="9"/>
    <d v="2010-12-17T00:00:00"/>
    <x v="0"/>
  </r>
  <r>
    <x v="21"/>
    <n v="0"/>
    <s v="Woods,Riley"/>
    <x v="0"/>
    <x v="0"/>
    <x v="8"/>
    <d v="2011-01-07T00:00:00"/>
    <x v="0"/>
  </r>
  <r>
    <x v="22"/>
    <n v="0"/>
    <s v="Green,Caleb"/>
    <x v="0"/>
    <x v="0"/>
    <x v="2"/>
    <d v="2011-01-14T00:00:00"/>
    <x v="0"/>
  </r>
  <r>
    <x v="23"/>
    <n v="0"/>
    <s v="Hill,Kevin"/>
    <x v="0"/>
    <x v="0"/>
    <x v="2"/>
    <d v="2011-01-07T00:00:00"/>
    <x v="0"/>
  </r>
  <r>
    <x v="24"/>
    <n v="0"/>
    <s v="Evans,Luke"/>
    <x v="3"/>
    <x v="0"/>
    <x v="4"/>
    <d v="2011-01-07T00:00:00"/>
    <x v="0"/>
  </r>
  <r>
    <x v="25"/>
    <n v="0"/>
    <s v="Harrison,Marcus"/>
    <x v="3"/>
    <x v="0"/>
    <x v="4"/>
    <d v="2011-01-07T00:00:00"/>
    <x v="0"/>
  </r>
  <r>
    <x v="26"/>
    <n v="0"/>
    <s v="Rodriguez,Christian"/>
    <x v="0"/>
    <x v="0"/>
    <x v="8"/>
    <d v="2010-12-20T00:00:00"/>
    <x v="1"/>
  </r>
  <r>
    <x v="23"/>
    <n v="0"/>
    <s v="Hill,Kevin"/>
    <x v="1"/>
    <x v="0"/>
    <x v="1"/>
    <d v="2010-12-20T00:00:00"/>
    <x v="1"/>
  </r>
  <r>
    <x v="3"/>
    <n v="0"/>
    <s v="Lopez,Austin"/>
    <x v="2"/>
    <x v="0"/>
    <x v="4"/>
    <d v="2011-01-03T00:00:00"/>
    <x v="1"/>
  </r>
  <r>
    <x v="27"/>
    <n v="0"/>
    <s v="Gonzalez,Jordan"/>
    <x v="0"/>
    <x v="0"/>
    <x v="2"/>
    <d v="2010-12-20T00:00:00"/>
    <x v="1"/>
  </r>
  <r>
    <x v="28"/>
    <n v="0"/>
    <s v="Carter,Jack"/>
    <x v="0"/>
    <x v="0"/>
    <x v="7"/>
    <d v="2010-12-20T00:00:00"/>
    <x v="1"/>
  </r>
  <r>
    <x v="29"/>
    <n v="0"/>
    <s v="Mitchell,Hunter"/>
    <x v="2"/>
    <x v="0"/>
    <x v="10"/>
    <d v="2010-12-20T00:00:00"/>
    <x v="1"/>
  </r>
  <r>
    <x v="30"/>
    <n v="0"/>
    <s v="Thompson,James"/>
    <x v="3"/>
    <x v="0"/>
    <x v="4"/>
    <d v="2010-12-20T00:00:00"/>
    <x v="1"/>
  </r>
  <r>
    <x v="31"/>
    <n v="0"/>
    <s v="Campbell,Isaac"/>
    <x v="0"/>
    <x v="0"/>
    <x v="4"/>
    <d v="2010-12-20T00:00:00"/>
    <x v="1"/>
  </r>
  <r>
    <x v="32"/>
    <n v="0"/>
    <s v="Parker,Mason"/>
    <x v="0"/>
    <x v="0"/>
    <x v="11"/>
    <d v="2010-12-20T00:00:00"/>
    <x v="1"/>
  </r>
  <r>
    <x v="8"/>
    <n v="0"/>
    <s v="Collins,Gavin"/>
    <x v="4"/>
    <x v="0"/>
    <x v="4"/>
    <d v="2010-12-20T00:00:00"/>
    <x v="1"/>
  </r>
  <r>
    <x v="33"/>
    <n v="0"/>
    <s v="Cook,Kyle"/>
    <x v="3"/>
    <x v="0"/>
    <x v="4"/>
    <d v="2010-12-20T00:00:00"/>
    <x v="1"/>
  </r>
  <r>
    <x v="10"/>
    <n v="0"/>
    <s v="Murphy,Luis"/>
    <x v="0"/>
    <x v="0"/>
    <x v="2"/>
    <d v="2010-12-20T00:00:00"/>
    <x v="1"/>
  </r>
  <r>
    <x v="34"/>
    <n v="0"/>
    <s v="Bailey,Adam"/>
    <x v="0"/>
    <x v="0"/>
    <x v="5"/>
    <d v="2010-12-20T00:00:00"/>
    <x v="1"/>
  </r>
  <r>
    <x v="35"/>
    <n v="0"/>
    <s v="Cooper,Brian"/>
    <x v="0"/>
    <x v="0"/>
    <x v="5"/>
    <d v="2011-01-03T00:00:00"/>
    <x v="1"/>
  </r>
  <r>
    <x v="36"/>
    <n v="0"/>
    <s v="Perry,Wyatt"/>
    <x v="0"/>
    <x v="0"/>
    <x v="5"/>
    <d v="2010-12-20T00:00:00"/>
    <x v="1"/>
  </r>
  <r>
    <x v="37"/>
    <n v="0"/>
    <s v="Peterson,Carlos"/>
    <x v="1"/>
    <x v="0"/>
    <x v="7"/>
    <d v="2010-12-20T00:00:00"/>
    <x v="1"/>
  </r>
  <r>
    <x v="16"/>
    <n v="0"/>
    <s v="Butler,Seth"/>
    <x v="3"/>
    <x v="0"/>
    <x v="7"/>
    <d v="2010-12-20T00:00:00"/>
    <x v="1"/>
  </r>
  <r>
    <x v="38"/>
    <n v="0"/>
    <s v="Foster,Jaden"/>
    <x v="0"/>
    <x v="0"/>
    <x v="8"/>
    <d v="2010-12-20T00:00:00"/>
    <x v="1"/>
  </r>
  <r>
    <x v="39"/>
    <n v="0"/>
    <s v="Russell,Patrick"/>
    <x v="0"/>
    <x v="0"/>
    <x v="5"/>
    <d v="2011-01-03T00:00:00"/>
    <x v="1"/>
  </r>
  <r>
    <x v="40"/>
    <n v="0"/>
    <s v="Wallace,Jake"/>
    <x v="3"/>
    <x v="0"/>
    <x v="1"/>
    <d v="2010-12-20T00:00:00"/>
    <x v="1"/>
  </r>
  <r>
    <x v="21"/>
    <n v="0"/>
    <s v="Woods,Riley"/>
    <x v="3"/>
    <x v="0"/>
    <x v="4"/>
    <d v="2011-01-03T00:00:00"/>
    <x v="1"/>
  </r>
  <r>
    <x v="41"/>
    <n v="0"/>
    <s v="Cole,Colin"/>
    <x v="0"/>
    <x v="0"/>
    <x v="5"/>
    <d v="2011-01-03T00:00:00"/>
    <x v="1"/>
  </r>
  <r>
    <x v="42"/>
    <n v="0"/>
    <s v="Owens,Mark"/>
    <x v="3"/>
    <x v="0"/>
    <x v="7"/>
    <d v="2011-01-10T00:00:00"/>
    <x v="1"/>
  </r>
  <r>
    <x v="43"/>
    <n v="0"/>
    <s v="Reynolds,Caden"/>
    <x v="2"/>
    <x v="0"/>
    <x v="4"/>
    <d v="2011-01-03T00:00:00"/>
    <x v="1"/>
  </r>
  <r>
    <x v="43"/>
    <n v="0"/>
    <s v="Reynolds,Caden"/>
    <x v="0"/>
    <x v="0"/>
    <x v="11"/>
    <d v="2011-01-10T00:00:00"/>
    <x v="1"/>
  </r>
  <r>
    <x v="44"/>
    <n v="0"/>
    <s v="Fisher,Garrett"/>
    <x v="0"/>
    <x v="0"/>
    <x v="8"/>
    <d v="2011-01-10T00:00:00"/>
    <x v="1"/>
  </r>
  <r>
    <x v="24"/>
    <n v="0"/>
    <s v="Evans,Luke"/>
    <x v="3"/>
    <x v="0"/>
    <x v="4"/>
    <d v="2011-01-03T00:00:00"/>
    <x v="1"/>
  </r>
  <r>
    <x v="45"/>
    <n v="0"/>
    <s v="Ellis,Parker"/>
    <x v="3"/>
    <x v="0"/>
    <x v="12"/>
    <d v="2011-01-10T00:00:00"/>
    <x v="1"/>
  </r>
  <r>
    <x v="46"/>
    <n v="0"/>
    <s v="Gibson,Vincent"/>
    <x v="0"/>
    <x v="0"/>
    <x v="13"/>
    <d v="2011-01-03T00:00:00"/>
    <x v="1"/>
  </r>
  <r>
    <x v="1"/>
    <n v="0"/>
    <s v="Smith,Jacob"/>
    <x v="0"/>
    <x v="0"/>
    <x v="2"/>
    <d v="2010-12-16T00:00:00"/>
    <x v="2"/>
  </r>
  <r>
    <x v="47"/>
    <n v="0"/>
    <s v="Johnson,Michael"/>
    <x v="4"/>
    <x v="0"/>
    <x v="4"/>
    <d v="2010-12-16T00:00:00"/>
    <x v="2"/>
  </r>
  <r>
    <x v="48"/>
    <n v="0"/>
    <s v="Jones,Matthew"/>
    <x v="1"/>
    <x v="0"/>
    <x v="4"/>
    <d v="2010-12-16T00:00:00"/>
    <x v="2"/>
  </r>
  <r>
    <x v="49"/>
    <n v="0"/>
    <s v="Brown,Daniel"/>
    <x v="0"/>
    <x v="0"/>
    <x v="1"/>
    <d v="2010-12-16T00:00:00"/>
    <x v="2"/>
  </r>
  <r>
    <x v="50"/>
    <n v="0"/>
    <s v="Miller,Andrew"/>
    <x v="3"/>
    <x v="0"/>
    <x v="4"/>
    <d v="2010-12-16T00:00:00"/>
    <x v="2"/>
  </r>
  <r>
    <x v="19"/>
    <n v="0"/>
    <s v="Moore,Joseph"/>
    <x v="3"/>
    <x v="0"/>
    <x v="4"/>
    <d v="2010-12-16T00:00:00"/>
    <x v="2"/>
  </r>
  <r>
    <x v="51"/>
    <n v="0"/>
    <s v="Taylor,William"/>
    <x v="0"/>
    <x v="0"/>
    <x v="12"/>
    <d v="2010-12-16T00:00:00"/>
    <x v="2"/>
  </r>
  <r>
    <x v="52"/>
    <n v="0"/>
    <s v="Harris,Ryan"/>
    <x v="0"/>
    <x v="0"/>
    <x v="14"/>
    <d v="2010-12-16T00:00:00"/>
    <x v="2"/>
  </r>
  <r>
    <x v="53"/>
    <n v="0"/>
    <s v="Martin,Tyler"/>
    <x v="3"/>
    <x v="0"/>
    <x v="4"/>
    <d v="2010-12-16T00:00:00"/>
    <x v="2"/>
  </r>
  <r>
    <x v="30"/>
    <n v="0"/>
    <s v="Thompson,James"/>
    <x v="0"/>
    <x v="0"/>
    <x v="15"/>
    <d v="2010-12-16T00:00:00"/>
    <x v="2"/>
  </r>
  <r>
    <x v="30"/>
    <n v="0"/>
    <s v="Thompson,James"/>
    <x v="2"/>
    <x v="0"/>
    <x v="5"/>
    <d v="2010-12-16T00:00:00"/>
    <x v="2"/>
  </r>
  <r>
    <x v="54"/>
    <n v="0"/>
    <s v="Wright,Jose"/>
    <x v="3"/>
    <x v="0"/>
    <x v="4"/>
    <d v="2010-12-30T00:00:00"/>
    <x v="2"/>
  </r>
  <r>
    <x v="22"/>
    <n v="0"/>
    <s v="Green,Caleb"/>
    <x v="3"/>
    <x v="0"/>
    <x v="4"/>
    <d v="2010-12-23T00:00:00"/>
    <x v="2"/>
  </r>
  <r>
    <x v="55"/>
    <n v="0"/>
    <s v="Jackson,Alexander"/>
    <x v="3"/>
    <x v="0"/>
    <x v="4"/>
    <d v="2010-12-30T00:00:00"/>
    <x v="2"/>
  </r>
  <r>
    <x v="56"/>
    <n v="0"/>
    <s v="Stewart,Jayden"/>
    <x v="3"/>
    <x v="0"/>
    <x v="4"/>
    <d v="2010-12-30T00:00:00"/>
    <x v="2"/>
  </r>
  <r>
    <x v="53"/>
    <n v="0"/>
    <s v="Martin,Tyler"/>
    <x v="3"/>
    <x v="0"/>
    <x v="4"/>
    <d v="2010-12-30T00:00:00"/>
    <x v="2"/>
  </r>
  <r>
    <x v="47"/>
    <n v="0"/>
    <s v="Johnson,Michael"/>
    <x v="3"/>
    <x v="0"/>
    <x v="4"/>
    <d v="2010-12-23T00:00:00"/>
    <x v="2"/>
  </r>
  <r>
    <x v="57"/>
    <n v="0"/>
    <s v="Morris,Connor"/>
    <x v="3"/>
    <x v="0"/>
    <x v="4"/>
    <d v="2010-12-30T00:00:00"/>
    <x v="2"/>
  </r>
  <r>
    <x v="58"/>
    <n v="0"/>
    <s v="Richardson,Eric"/>
    <x v="3"/>
    <x v="0"/>
    <x v="16"/>
    <d v="2011-01-06T00:00:00"/>
    <x v="2"/>
  </r>
  <r>
    <x v="52"/>
    <n v="0"/>
    <s v="Harris,Ryan"/>
    <x v="0"/>
    <x v="0"/>
    <x v="17"/>
    <d v="2010-12-16T00:00:00"/>
    <x v="2"/>
  </r>
  <r>
    <x v="52"/>
    <n v="0"/>
    <s v="Harris,Ryan"/>
    <x v="0"/>
    <x v="0"/>
    <x v="13"/>
    <d v="2010-12-16T00:00:00"/>
    <x v="2"/>
  </r>
  <r>
    <x v="58"/>
    <n v="0"/>
    <s v="Richardson,Eric"/>
    <x v="0"/>
    <x v="0"/>
    <x v="2"/>
    <d v="2010-12-16T00:00:00"/>
    <x v="2"/>
  </r>
  <r>
    <x v="59"/>
    <n v="0"/>
    <s v="Robinson,Noah"/>
    <x v="0"/>
    <x v="0"/>
    <x v="7"/>
    <d v="2010-12-16T00:00:00"/>
    <x v="2"/>
  </r>
  <r>
    <x v="60"/>
    <n v="1"/>
    <s v="Howard,Nathaniel"/>
    <x v="3"/>
    <x v="0"/>
    <x v="1"/>
    <d v="2010-12-16T00:00:00"/>
    <x v="2"/>
  </r>
  <r>
    <x v="61"/>
    <n v="0"/>
    <s v="Ward,Sean"/>
    <x v="3"/>
    <x v="0"/>
    <x v="4"/>
    <d v="2010-12-16T00:00:00"/>
    <x v="2"/>
  </r>
  <r>
    <x v="37"/>
    <n v="0"/>
    <s v="Peterson,Carlos"/>
    <x v="0"/>
    <x v="0"/>
    <x v="5"/>
    <d v="2010-12-16T00:00:00"/>
    <x v="2"/>
  </r>
  <r>
    <x v="62"/>
    <n v="0"/>
    <s v="Gray,Bryan"/>
    <x v="0"/>
    <x v="0"/>
    <x v="15"/>
    <d v="2010-12-16T00:00:00"/>
    <x v="2"/>
  </r>
  <r>
    <x v="63"/>
    <n v="0"/>
    <s v="Ramirez,Ian"/>
    <x v="0"/>
    <x v="0"/>
    <x v="14"/>
    <d v="2010-12-16T00:00:00"/>
    <x v="2"/>
  </r>
  <r>
    <x v="64"/>
    <n v="0"/>
    <s v="Brooks,Landon"/>
    <x v="3"/>
    <x v="0"/>
    <x v="18"/>
    <d v="2010-12-16T00:00:00"/>
    <x v="2"/>
  </r>
  <r>
    <x v="65"/>
    <n v="0"/>
    <s v="Kelly,Julian"/>
    <x v="0"/>
    <x v="0"/>
    <x v="5"/>
    <d v="2010-12-16T00:00:00"/>
    <x v="2"/>
  </r>
  <r>
    <x v="66"/>
    <n v="0"/>
    <s v="Price,Cole"/>
    <x v="0"/>
    <x v="0"/>
    <x v="8"/>
    <d v="2010-12-16T00:00:00"/>
    <x v="2"/>
  </r>
  <r>
    <x v="67"/>
    <n v="0"/>
    <s v="Bennett,Diego"/>
    <x v="3"/>
    <x v="0"/>
    <x v="12"/>
    <d v="2010-12-16T00:00:00"/>
    <x v="2"/>
  </r>
  <r>
    <x v="20"/>
    <n v="0"/>
    <s v="Wood,Jeremiah"/>
    <x v="3"/>
    <x v="0"/>
    <x v="4"/>
    <d v="2010-12-16T00:00:00"/>
    <x v="2"/>
  </r>
  <r>
    <x v="68"/>
    <n v="0"/>
    <s v="Barnes,Steven"/>
    <x v="3"/>
    <x v="0"/>
    <x v="4"/>
    <d v="2010-12-16T00:00:00"/>
    <x v="2"/>
  </r>
  <r>
    <x v="69"/>
    <n v="0"/>
    <s v="Perez,Jackson"/>
    <x v="1"/>
    <x v="0"/>
    <x v="2"/>
    <d v="2010-12-16T00:00:00"/>
    <x v="2"/>
  </r>
  <r>
    <x v="36"/>
    <n v="0"/>
    <s v="Perry,Wyatt"/>
    <x v="0"/>
    <x v="0"/>
    <x v="2"/>
    <d v="2010-12-23T00:00:00"/>
    <x v="2"/>
  </r>
  <r>
    <x v="70"/>
    <n v="0"/>
    <s v="Sullivan,Bryce"/>
    <x v="3"/>
    <x v="0"/>
    <x v="4"/>
    <d v="2010-12-23T00:00:00"/>
    <x v="2"/>
  </r>
  <r>
    <x v="70"/>
    <n v="0"/>
    <s v="Sullivan,Bryce"/>
    <x v="3"/>
    <x v="0"/>
    <x v="4"/>
    <d v="2010-12-30T00:00:00"/>
    <x v="2"/>
  </r>
  <r>
    <x v="57"/>
    <n v="0"/>
    <s v="Morris,Connor"/>
    <x v="3"/>
    <x v="0"/>
    <x v="19"/>
    <d v="2010-12-30T00:00:00"/>
    <x v="2"/>
  </r>
  <r>
    <x v="57"/>
    <n v="0"/>
    <s v="Morris,Connor"/>
    <x v="3"/>
    <x v="0"/>
    <x v="4"/>
    <d v="2010-12-30T00:00:00"/>
    <x v="2"/>
  </r>
  <r>
    <x v="71"/>
    <n v="0"/>
    <s v="West,Jared"/>
    <x v="2"/>
    <x v="0"/>
    <x v="3"/>
    <d v="2011-01-06T00:00:00"/>
    <x v="2"/>
  </r>
  <r>
    <x v="18"/>
    <n v="0"/>
    <s v="Griffin,Carson"/>
    <x v="2"/>
    <x v="0"/>
    <x v="12"/>
    <d v="2011-01-06T00:00:00"/>
    <x v="2"/>
  </r>
  <r>
    <x v="72"/>
    <n v="0"/>
    <s v="Jordan,Jeremy"/>
    <x v="0"/>
    <x v="0"/>
    <x v="11"/>
    <d v="2011-01-13T00:00:00"/>
    <x v="2"/>
  </r>
  <r>
    <x v="43"/>
    <n v="0"/>
    <s v="Reynolds,Caden"/>
    <x v="0"/>
    <x v="0"/>
    <x v="5"/>
    <d v="2011-01-06T00:00:00"/>
    <x v="2"/>
  </r>
  <r>
    <x v="24"/>
    <n v="0"/>
    <s v="Evans,Luke"/>
    <x v="3"/>
    <x v="0"/>
    <x v="4"/>
    <d v="2011-01-06T00:00:00"/>
    <x v="2"/>
  </r>
  <r>
    <x v="73"/>
    <n v="0"/>
    <s v="Anderson,Anthony"/>
    <x v="0"/>
    <x v="0"/>
    <x v="12"/>
    <d v="2011-01-06T00:00:00"/>
    <x v="2"/>
  </r>
  <r>
    <x v="74"/>
    <n v="0"/>
    <s v="Marshall,Brady"/>
    <x v="0"/>
    <x v="0"/>
    <x v="12"/>
    <d v="2011-01-06T00:00:00"/>
    <x v="2"/>
  </r>
  <r>
    <x v="28"/>
    <n v="0"/>
    <s v="Carter,Jack"/>
    <x v="0"/>
    <x v="0"/>
    <x v="7"/>
    <d v="2011-01-06T00:00:00"/>
    <x v="2"/>
  </r>
  <r>
    <x v="59"/>
    <n v="0"/>
    <s v="Robinson,Noah"/>
    <x v="0"/>
    <x v="0"/>
    <x v="2"/>
    <d v="2010-12-28T00:00:00"/>
    <x v="3"/>
  </r>
  <r>
    <x v="75"/>
    <n v="0"/>
    <s v="Lewis,Dylan"/>
    <x v="0"/>
    <x v="0"/>
    <x v="12"/>
    <d v="2010-12-28T00:00:00"/>
    <x v="3"/>
  </r>
  <r>
    <x v="76"/>
    <n v="0"/>
    <s v="Walker,Benjamin"/>
    <x v="0"/>
    <x v="0"/>
    <x v="2"/>
    <d v="2010-12-28T00:00:00"/>
    <x v="3"/>
  </r>
  <r>
    <x v="77"/>
    <n v="0"/>
    <s v="Hall,Zachary"/>
    <x v="0"/>
    <x v="0"/>
    <x v="5"/>
    <d v="2010-12-21T00:00:00"/>
    <x v="3"/>
  </r>
  <r>
    <x v="78"/>
    <n v="0"/>
    <s v="Allen,Nathan"/>
    <x v="2"/>
    <x v="0"/>
    <x v="7"/>
    <d v="2010-12-21T00:00:00"/>
    <x v="3"/>
  </r>
  <r>
    <x v="79"/>
    <n v="0"/>
    <s v="King,Gabriel"/>
    <x v="0"/>
    <x v="0"/>
    <x v="5"/>
    <d v="2010-12-28T00:00:00"/>
    <x v="3"/>
  </r>
  <r>
    <x v="3"/>
    <n v="0"/>
    <s v="Lopez,Austin"/>
    <x v="2"/>
    <x v="0"/>
    <x v="1"/>
    <d v="2011-01-04T00:00:00"/>
    <x v="3"/>
  </r>
  <r>
    <x v="80"/>
    <n v="0"/>
    <s v="Adams,Robert"/>
    <x v="3"/>
    <x v="0"/>
    <x v="7"/>
    <d v="2010-12-28T00:00:00"/>
    <x v="3"/>
  </r>
  <r>
    <x v="4"/>
    <n v="0"/>
    <s v="Baker,Thomas"/>
    <x v="3"/>
    <x v="0"/>
    <x v="20"/>
    <d v="2010-12-21T00:00:00"/>
    <x v="3"/>
  </r>
  <r>
    <x v="55"/>
    <n v="0"/>
    <s v="Jackson,Alexander"/>
    <x v="3"/>
    <x v="0"/>
    <x v="4"/>
    <d v="2010-12-28T00:00:00"/>
    <x v="3"/>
  </r>
  <r>
    <x v="69"/>
    <n v="0"/>
    <s v="Perez,Jackson"/>
    <x v="1"/>
    <x v="0"/>
    <x v="4"/>
    <d v="2010-12-21T00:00:00"/>
    <x v="3"/>
  </r>
  <r>
    <x v="81"/>
    <n v="0"/>
    <s v="Phillips,Evan"/>
    <x v="0"/>
    <x v="0"/>
    <x v="5"/>
    <d v="2010-12-21T00:00:00"/>
    <x v="3"/>
  </r>
  <r>
    <x v="24"/>
    <n v="0"/>
    <s v="Evans,Luke"/>
    <x v="0"/>
    <x v="0"/>
    <x v="5"/>
    <d v="2010-12-21T00:00:00"/>
    <x v="3"/>
  </r>
  <r>
    <x v="8"/>
    <n v="0"/>
    <s v="Collins,Gavin"/>
    <x v="4"/>
    <x v="0"/>
    <x v="4"/>
    <d v="2010-12-21T00:00:00"/>
    <x v="3"/>
  </r>
  <r>
    <x v="47"/>
    <n v="0"/>
    <s v="Johnson,Michael"/>
    <x v="3"/>
    <x v="0"/>
    <x v="1"/>
    <d v="2010-12-21T00:00:00"/>
    <x v="3"/>
  </r>
  <r>
    <x v="57"/>
    <n v="0"/>
    <s v="Morris,Connor"/>
    <x v="3"/>
    <x v="0"/>
    <x v="4"/>
    <d v="2010-12-28T00:00:00"/>
    <x v="3"/>
  </r>
  <r>
    <x v="82"/>
    <n v="1"/>
    <s v="Rogers,Aiden"/>
    <x v="3"/>
    <x v="0"/>
    <x v="4"/>
    <d v="2010-12-28T00:00:00"/>
    <x v="3"/>
  </r>
  <r>
    <x v="83"/>
    <n v="0"/>
    <s v="Reed,Aidan"/>
    <x v="3"/>
    <x v="0"/>
    <x v="1"/>
    <d v="2010-12-21T00:00:00"/>
    <x v="3"/>
  </r>
  <r>
    <x v="84"/>
    <n v="0"/>
    <s v="Bell,Charles"/>
    <x v="3"/>
    <x v="0"/>
    <x v="4"/>
    <d v="2010-12-28T00:00:00"/>
    <x v="3"/>
  </r>
  <r>
    <x v="10"/>
    <n v="0"/>
    <s v="Murphy,Luis"/>
    <x v="3"/>
    <x v="0"/>
    <x v="4"/>
    <d v="2010-12-21T00:00:00"/>
    <x v="3"/>
  </r>
  <r>
    <x v="85"/>
    <n v="0"/>
    <s v="Rivera,Lucas"/>
    <x v="2"/>
    <x v="0"/>
    <x v="1"/>
    <d v="2011-01-04T00:00:00"/>
    <x v="3"/>
  </r>
  <r>
    <x v="3"/>
    <n v="0"/>
    <s v="Lopez,Austin"/>
    <x v="2"/>
    <x v="0"/>
    <x v="21"/>
    <d v="2011-01-04T00:00:00"/>
    <x v="3"/>
  </r>
  <r>
    <x v="3"/>
    <n v="0"/>
    <s v="Lopez,Austin"/>
    <x v="2"/>
    <x v="0"/>
    <x v="22"/>
    <d v="2011-01-04T00:00:00"/>
    <x v="3"/>
  </r>
  <r>
    <x v="86"/>
    <n v="0"/>
    <s v="Ross,Sebastian"/>
    <x v="3"/>
    <x v="0"/>
    <x v="4"/>
    <d v="2010-12-21T00:00:00"/>
    <x v="3"/>
  </r>
  <r>
    <x v="87"/>
    <n v="0"/>
    <s v="Henderson,Xavier"/>
    <x v="3"/>
    <x v="0"/>
    <x v="4"/>
    <d v="2010-12-21T00:00:00"/>
    <x v="3"/>
  </r>
  <r>
    <x v="88"/>
    <n v="0"/>
    <s v="Jenkins,Carter"/>
    <x v="0"/>
    <x v="0"/>
    <x v="5"/>
    <d v="2010-12-28T00:00:00"/>
    <x v="3"/>
  </r>
  <r>
    <x v="89"/>
    <n v="0"/>
    <s v="Patterson,Hayden"/>
    <x v="0"/>
    <x v="0"/>
    <x v="1"/>
    <d v="2010-12-28T00:00:00"/>
    <x v="3"/>
  </r>
  <r>
    <x v="90"/>
    <n v="0"/>
    <s v="Flores,Cody"/>
    <x v="3"/>
    <x v="0"/>
    <x v="4"/>
    <d v="2010-12-28T00:00:00"/>
    <x v="3"/>
  </r>
  <r>
    <x v="16"/>
    <n v="0"/>
    <s v="Butler,Seth"/>
    <x v="3"/>
    <x v="0"/>
    <x v="4"/>
    <d v="2010-12-21T00:00:00"/>
    <x v="3"/>
  </r>
  <r>
    <x v="16"/>
    <n v="0"/>
    <s v="Butler,Seth"/>
    <x v="3"/>
    <x v="0"/>
    <x v="7"/>
    <d v="2010-12-28T00:00:00"/>
    <x v="3"/>
  </r>
  <r>
    <x v="91"/>
    <n v="0"/>
    <s v="Bryant,Miguel"/>
    <x v="3"/>
    <x v="0"/>
    <x v="1"/>
    <d v="2010-12-21T00:00:00"/>
    <x v="3"/>
  </r>
  <r>
    <x v="92"/>
    <n v="0"/>
    <s v="Alexander,Liam"/>
    <x v="3"/>
    <x v="0"/>
    <x v="4"/>
    <d v="2010-12-28T00:00:00"/>
    <x v="3"/>
  </r>
  <r>
    <x v="64"/>
    <n v="0"/>
    <s v="Brooks,Landon"/>
    <x v="3"/>
    <x v="0"/>
    <x v="2"/>
    <d v="2010-12-28T00:00:00"/>
    <x v="3"/>
  </r>
  <r>
    <x v="93"/>
    <n v="0"/>
    <s v="Diaz,Jesse"/>
    <x v="2"/>
    <x v="0"/>
    <x v="4"/>
    <d v="2010-12-28T00:00:00"/>
    <x v="3"/>
  </r>
  <r>
    <x v="94"/>
    <n v="0"/>
    <s v="Ford,Henry"/>
    <x v="0"/>
    <x v="0"/>
    <x v="4"/>
    <d v="2010-12-28T00:00:00"/>
    <x v="3"/>
  </r>
  <r>
    <x v="95"/>
    <n v="0"/>
    <s v="Graham,Trevor"/>
    <x v="3"/>
    <x v="0"/>
    <x v="4"/>
    <d v="2010-12-21T00:00:00"/>
    <x v="3"/>
  </r>
  <r>
    <x v="70"/>
    <n v="0"/>
    <s v="Sullivan,Bryce"/>
    <x v="3"/>
    <x v="0"/>
    <x v="4"/>
    <d v="2010-12-28T00:00:00"/>
    <x v="3"/>
  </r>
  <r>
    <x v="40"/>
    <n v="0"/>
    <s v="Wallace,Jake"/>
    <x v="3"/>
    <x v="0"/>
    <x v="4"/>
    <d v="2010-12-21T00:00:00"/>
    <x v="3"/>
  </r>
  <r>
    <x v="57"/>
    <n v="0"/>
    <s v="Morris,Connor"/>
    <x v="3"/>
    <x v="0"/>
    <x v="19"/>
    <d v="2010-12-28T00:00:00"/>
    <x v="3"/>
  </r>
  <r>
    <x v="57"/>
    <n v="0"/>
    <s v="Morris,Connor"/>
    <x v="3"/>
    <x v="0"/>
    <x v="4"/>
    <d v="2010-12-28T00:00:00"/>
    <x v="3"/>
  </r>
  <r>
    <x v="82"/>
    <n v="1"/>
    <s v="Rogers,Aiden"/>
    <x v="3"/>
    <x v="0"/>
    <x v="4"/>
    <d v="2010-12-28T00:00:00"/>
    <x v="3"/>
  </r>
  <r>
    <x v="82"/>
    <n v="1"/>
    <s v="Rogers,Aiden"/>
    <x v="3"/>
    <x v="0"/>
    <x v="19"/>
    <d v="2010-12-28T00:00:00"/>
    <x v="3"/>
  </r>
  <r>
    <x v="21"/>
    <n v="0"/>
    <s v="Woods,Riley"/>
    <x v="3"/>
    <x v="0"/>
    <x v="4"/>
    <d v="2011-01-04T00:00:00"/>
    <x v="3"/>
  </r>
  <r>
    <x v="93"/>
    <n v="0"/>
    <s v="Diaz,Jesse"/>
    <x v="0"/>
    <x v="0"/>
    <x v="2"/>
    <d v="2011-01-11T00:00:00"/>
    <x v="3"/>
  </r>
  <r>
    <x v="24"/>
    <n v="0"/>
    <s v="Evans,Luke"/>
    <x v="3"/>
    <x v="0"/>
    <x v="4"/>
    <d v="2011-01-04T00:00:00"/>
    <x v="3"/>
  </r>
  <r>
    <x v="49"/>
    <n v="0"/>
    <s v="Brown,Daniel"/>
    <x v="0"/>
    <x v="0"/>
    <x v="1"/>
    <d v="2011-01-04T00:00:00"/>
    <x v="3"/>
  </r>
  <r>
    <x v="49"/>
    <n v="0"/>
    <s v="Brown,Daniel"/>
    <x v="0"/>
    <x v="0"/>
    <x v="1"/>
    <d v="2011-01-11T00:00:00"/>
    <x v="3"/>
  </r>
  <r>
    <x v="96"/>
    <n v="0"/>
    <s v="Mcdonald,Kaleb"/>
    <x v="0"/>
    <x v="0"/>
    <x v="4"/>
    <d v="2011-01-11T00:00:00"/>
    <x v="3"/>
  </r>
  <r>
    <x v="97"/>
    <n v="0"/>
    <s v="Cruz,Kaden"/>
    <x v="0"/>
    <x v="0"/>
    <x v="5"/>
    <d v="2011-01-11T00:00:00"/>
    <x v="3"/>
  </r>
  <r>
    <x v="32"/>
    <n v="0"/>
    <s v="Parker,Mason"/>
    <x v="0"/>
    <x v="0"/>
    <x v="2"/>
    <d v="2011-01-04T00:00:00"/>
    <x v="3"/>
  </r>
  <r>
    <x v="47"/>
    <n v="0"/>
    <s v="Johnson,Michael"/>
    <x v="4"/>
    <x v="0"/>
    <x v="4"/>
    <d v="2010-12-15T00:00:00"/>
    <x v="4"/>
  </r>
  <r>
    <x v="98"/>
    <n v="0"/>
    <s v="Williams,Joshua"/>
    <x v="2"/>
    <x v="0"/>
    <x v="21"/>
    <d v="2010-12-15T00:00:00"/>
    <x v="4"/>
  </r>
  <r>
    <x v="99"/>
    <n v="0"/>
    <s v="Davis,Christopher"/>
    <x v="2"/>
    <x v="0"/>
    <x v="8"/>
    <d v="2010-12-15T00:00:00"/>
    <x v="4"/>
  </r>
  <r>
    <x v="100"/>
    <n v="0"/>
    <s v="Wilson,Ethan"/>
    <x v="4"/>
    <x v="0"/>
    <x v="4"/>
    <d v="2010-12-15T00:00:00"/>
    <x v="4"/>
  </r>
  <r>
    <x v="19"/>
    <n v="0"/>
    <s v="Moore,Joseph"/>
    <x v="3"/>
    <x v="0"/>
    <x v="4"/>
    <d v="2010-12-15T00:00:00"/>
    <x v="4"/>
  </r>
  <r>
    <x v="51"/>
    <n v="0"/>
    <s v="Taylor,William"/>
    <x v="0"/>
    <x v="0"/>
    <x v="5"/>
    <d v="2010-12-15T00:00:00"/>
    <x v="4"/>
  </r>
  <r>
    <x v="73"/>
    <n v="0"/>
    <s v="Anderson,Anthony"/>
    <x v="0"/>
    <x v="0"/>
    <x v="12"/>
    <d v="2010-12-15T00:00:00"/>
    <x v="4"/>
  </r>
  <r>
    <x v="101"/>
    <n v="0"/>
    <s v="Thomas,David"/>
    <x v="0"/>
    <x v="0"/>
    <x v="2"/>
    <d v="2010-12-15T00:00:00"/>
    <x v="4"/>
  </r>
  <r>
    <x v="55"/>
    <n v="0"/>
    <s v="Jackson,Alexander"/>
    <x v="0"/>
    <x v="0"/>
    <x v="8"/>
    <d v="2010-12-15T00:00:00"/>
    <x v="4"/>
  </r>
  <r>
    <x v="102"/>
    <n v="0"/>
    <s v="White,Nicholas"/>
    <x v="0"/>
    <x v="0"/>
    <x v="2"/>
    <d v="2010-12-15T00:00:00"/>
    <x v="4"/>
  </r>
  <r>
    <x v="103"/>
    <n v="0"/>
    <s v="Garcia,John"/>
    <x v="2"/>
    <x v="0"/>
    <x v="14"/>
    <d v="2010-12-15T00:00:00"/>
    <x v="4"/>
  </r>
  <r>
    <x v="104"/>
    <n v="0"/>
    <s v="Clark,Brandon"/>
    <x v="3"/>
    <x v="0"/>
    <x v="23"/>
    <d v="2010-12-22T00:00:00"/>
    <x v="4"/>
  </r>
  <r>
    <x v="75"/>
    <n v="0"/>
    <s v="Lewis,Dylan"/>
    <x v="0"/>
    <x v="0"/>
    <x v="3"/>
    <d v="2010-12-22T00:00:00"/>
    <x v="4"/>
  </r>
  <r>
    <x v="78"/>
    <n v="0"/>
    <s v="Allen,Nathan"/>
    <x v="3"/>
    <x v="0"/>
    <x v="4"/>
    <d v="2010-12-22T00:00:00"/>
    <x v="4"/>
  </r>
  <r>
    <x v="105"/>
    <n v="0"/>
    <s v="Young,Logan"/>
    <x v="3"/>
    <x v="0"/>
    <x v="2"/>
    <d v="2010-12-22T00:00:00"/>
    <x v="4"/>
  </r>
  <r>
    <x v="106"/>
    <n v="0"/>
    <s v="Hernandez,Justin"/>
    <x v="0"/>
    <x v="0"/>
    <x v="2"/>
    <d v="2010-12-22T00:00:00"/>
    <x v="4"/>
  </r>
  <r>
    <x v="54"/>
    <n v="0"/>
    <s v="Wright,Jose"/>
    <x v="3"/>
    <x v="0"/>
    <x v="6"/>
    <d v="2010-12-29T00:00:00"/>
    <x v="4"/>
  </r>
  <r>
    <x v="107"/>
    <n v="0"/>
    <s v="Scott,Elijah"/>
    <x v="3"/>
    <x v="0"/>
    <x v="4"/>
    <d v="2010-12-29T00:00:00"/>
    <x v="4"/>
  </r>
  <r>
    <x v="22"/>
    <n v="0"/>
    <s v="Green,Caleb"/>
    <x v="3"/>
    <x v="0"/>
    <x v="2"/>
    <d v="2010-12-22T00:00:00"/>
    <x v="4"/>
  </r>
  <r>
    <x v="55"/>
    <n v="0"/>
    <s v="Jackson,Alexander"/>
    <x v="3"/>
    <x v="0"/>
    <x v="4"/>
    <d v="2010-12-29T00:00:00"/>
    <x v="4"/>
  </r>
  <r>
    <x v="4"/>
    <n v="0"/>
    <s v="Baker,Thomas"/>
    <x v="3"/>
    <x v="0"/>
    <x v="4"/>
    <d v="2010-12-22T00:00:00"/>
    <x v="4"/>
  </r>
  <r>
    <x v="27"/>
    <n v="0"/>
    <s v="Gonzalez,Jordan"/>
    <x v="0"/>
    <x v="0"/>
    <x v="4"/>
    <d v="2010-12-22T00:00:00"/>
    <x v="4"/>
  </r>
  <r>
    <x v="32"/>
    <n v="0"/>
    <s v="Parker,Mason"/>
    <x v="0"/>
    <x v="0"/>
    <x v="24"/>
    <d v="2010-12-29T00:00:00"/>
    <x v="4"/>
  </r>
  <r>
    <x v="108"/>
    <n v="0"/>
    <s v="Edwards,Jason"/>
    <x v="0"/>
    <x v="0"/>
    <x v="7"/>
    <d v="2010-12-29T00:00:00"/>
    <x v="4"/>
  </r>
  <r>
    <x v="8"/>
    <n v="0"/>
    <s v="Collins,Gavin"/>
    <x v="4"/>
    <x v="0"/>
    <x v="4"/>
    <d v="2010-12-22T00:00:00"/>
    <x v="4"/>
  </r>
  <r>
    <x v="47"/>
    <n v="0"/>
    <s v="Johnson,Michael"/>
    <x v="3"/>
    <x v="0"/>
    <x v="4"/>
    <d v="2010-12-22T00:00:00"/>
    <x v="4"/>
  </r>
  <r>
    <x v="109"/>
    <n v="0"/>
    <s v="Sanchez,Aaron"/>
    <x v="1"/>
    <x v="0"/>
    <x v="2"/>
    <d v="2010-12-22T00:00:00"/>
    <x v="4"/>
  </r>
  <r>
    <x v="57"/>
    <n v="0"/>
    <s v="Morris,Connor"/>
    <x v="3"/>
    <x v="0"/>
    <x v="4"/>
    <d v="2010-12-29T00:00:00"/>
    <x v="4"/>
  </r>
  <r>
    <x v="3"/>
    <n v="0"/>
    <s v="Lopez,Austin"/>
    <x v="2"/>
    <x v="0"/>
    <x v="7"/>
    <d v="2011-01-05T00:00:00"/>
    <x v="4"/>
  </r>
  <r>
    <x v="61"/>
    <n v="0"/>
    <s v="Ward,Sean"/>
    <x v="3"/>
    <x v="0"/>
    <x v="7"/>
    <d v="2010-12-15T00:00:00"/>
    <x v="4"/>
  </r>
  <r>
    <x v="110"/>
    <n v="0"/>
    <s v="Torres,Alex"/>
    <x v="3"/>
    <x v="0"/>
    <x v="16"/>
    <d v="2010-12-15T00:00:00"/>
    <x v="4"/>
  </r>
  <r>
    <x v="62"/>
    <n v="0"/>
    <s v="Gray,Bryan"/>
    <x v="3"/>
    <x v="0"/>
    <x v="4"/>
    <d v="2010-12-15T00:00:00"/>
    <x v="4"/>
  </r>
  <r>
    <x v="111"/>
    <n v="0"/>
    <s v="James,Owen"/>
    <x v="0"/>
    <x v="0"/>
    <x v="4"/>
    <d v="2010-12-15T00:00:00"/>
    <x v="4"/>
  </r>
  <r>
    <x v="112"/>
    <n v="0"/>
    <s v="Watson,Jesus"/>
    <x v="0"/>
    <x v="0"/>
    <x v="12"/>
    <d v="2010-12-15T00:00:00"/>
    <x v="4"/>
  </r>
  <r>
    <x v="113"/>
    <n v="0"/>
    <s v="Sanders,Chase"/>
    <x v="0"/>
    <x v="0"/>
    <x v="6"/>
    <d v="2010-12-15T00:00:00"/>
    <x v="4"/>
  </r>
  <r>
    <x v="20"/>
    <n v="0"/>
    <s v="Wood,Jeremiah"/>
    <x v="3"/>
    <x v="0"/>
    <x v="1"/>
    <d v="2010-12-15T00:00:00"/>
    <x v="4"/>
  </r>
  <r>
    <x v="35"/>
    <n v="0"/>
    <s v="Cooper,Brian"/>
    <x v="0"/>
    <x v="0"/>
    <x v="5"/>
    <d v="2010-12-22T00:00:00"/>
    <x v="4"/>
  </r>
  <r>
    <x v="114"/>
    <n v="0"/>
    <s v="Powell,Brayden"/>
    <x v="3"/>
    <x v="0"/>
    <x v="21"/>
    <d v="2010-12-29T00:00:00"/>
    <x v="4"/>
  </r>
  <r>
    <x v="65"/>
    <n v="0"/>
    <s v="Kelly,Julian"/>
    <x v="3"/>
    <x v="0"/>
    <x v="4"/>
    <d v="2010-12-29T00:00:00"/>
    <x v="4"/>
  </r>
  <r>
    <x v="16"/>
    <n v="0"/>
    <s v="Butler,Seth"/>
    <x v="3"/>
    <x v="0"/>
    <x v="7"/>
    <d v="2010-12-22T00:00:00"/>
    <x v="4"/>
  </r>
  <r>
    <x v="16"/>
    <n v="0"/>
    <s v="Butler,Seth"/>
    <x v="3"/>
    <x v="0"/>
    <x v="7"/>
    <d v="2010-12-29T00:00:00"/>
    <x v="4"/>
  </r>
  <r>
    <x v="115"/>
    <n v="0"/>
    <s v="Simmons,Dominic"/>
    <x v="0"/>
    <x v="0"/>
    <x v="2"/>
    <d v="2010-12-22T00:00:00"/>
    <x v="4"/>
  </r>
  <r>
    <x v="91"/>
    <n v="0"/>
    <s v="Bryant,Miguel"/>
    <x v="3"/>
    <x v="0"/>
    <x v="2"/>
    <d v="2010-12-22T00:00:00"/>
    <x v="4"/>
  </r>
  <r>
    <x v="92"/>
    <n v="0"/>
    <s v="Alexander,Liam"/>
    <x v="3"/>
    <x v="0"/>
    <x v="4"/>
    <d v="2010-12-29T00:00:00"/>
    <x v="4"/>
  </r>
  <r>
    <x v="112"/>
    <n v="0"/>
    <s v="Watson,Jesus"/>
    <x v="0"/>
    <x v="0"/>
    <x v="24"/>
    <d v="2010-12-29T00:00:00"/>
    <x v="4"/>
  </r>
  <r>
    <x v="116"/>
    <n v="0"/>
    <s v="Hayes,Tristan"/>
    <x v="0"/>
    <x v="0"/>
    <x v="2"/>
    <d v="2010-12-29T00:00:00"/>
    <x v="4"/>
  </r>
  <r>
    <x v="117"/>
    <n v="0"/>
    <s v="Myers,Alejandro"/>
    <x v="2"/>
    <x v="0"/>
    <x v="24"/>
    <d v="2010-12-22T00:00:00"/>
    <x v="4"/>
  </r>
  <r>
    <x v="118"/>
    <n v="0"/>
    <s v="Hamilton,Victor"/>
    <x v="0"/>
    <x v="0"/>
    <x v="13"/>
    <d v="2010-12-22T00:00:00"/>
    <x v="4"/>
  </r>
  <r>
    <x v="70"/>
    <n v="0"/>
    <s v="Sullivan,Bryce"/>
    <x v="3"/>
    <x v="0"/>
    <x v="4"/>
    <d v="2010-12-29T00:00:00"/>
    <x v="4"/>
  </r>
  <r>
    <x v="51"/>
    <n v="0"/>
    <s v="Taylor,William"/>
    <x v="0"/>
    <x v="0"/>
    <x v="2"/>
    <d v="2010-12-29T00:00:00"/>
    <x v="4"/>
  </r>
  <r>
    <x v="57"/>
    <n v="0"/>
    <s v="Morris,Connor"/>
    <x v="3"/>
    <x v="0"/>
    <x v="19"/>
    <d v="2010-12-29T00:00:00"/>
    <x v="4"/>
  </r>
  <r>
    <x v="57"/>
    <n v="0"/>
    <s v="Morris,Connor"/>
    <x v="3"/>
    <x v="0"/>
    <x v="4"/>
    <d v="2010-12-29T00:00:00"/>
    <x v="4"/>
  </r>
  <r>
    <x v="21"/>
    <n v="0"/>
    <s v="Woods,Riley"/>
    <x v="3"/>
    <x v="0"/>
    <x v="4"/>
    <d v="2011-01-05T00:00:00"/>
    <x v="4"/>
  </r>
  <r>
    <x v="22"/>
    <n v="0"/>
    <s v="Green,Caleb"/>
    <x v="0"/>
    <x v="0"/>
    <x v="13"/>
    <d v="2011-01-12T00:00:00"/>
    <x v="4"/>
  </r>
  <r>
    <x v="22"/>
    <n v="0"/>
    <s v="Green,Caleb"/>
    <x v="0"/>
    <x v="0"/>
    <x v="2"/>
    <d v="2011-01-05T00:00:00"/>
    <x v="4"/>
  </r>
  <r>
    <x v="79"/>
    <n v="0"/>
    <s v="King,Gabriel"/>
    <x v="0"/>
    <x v="0"/>
    <x v="4"/>
    <d v="2011-01-05T00:00:00"/>
    <x v="4"/>
  </r>
  <r>
    <x v="14"/>
    <n v="0"/>
    <s v="Hughes,Devin"/>
    <x v="2"/>
    <x v="0"/>
    <x v="12"/>
    <d v="2011-01-05T00:00:00"/>
    <x v="4"/>
  </r>
  <r>
    <x v="72"/>
    <n v="0"/>
    <s v="Jordan,Jeremy"/>
    <x v="3"/>
    <x v="0"/>
    <x v="4"/>
    <d v="2011-01-05T00:00:00"/>
    <x v="4"/>
  </r>
  <r>
    <x v="24"/>
    <n v="0"/>
    <s v="Evans,Luke"/>
    <x v="3"/>
    <x v="0"/>
    <x v="4"/>
    <d v="2011-01-05T00:00:00"/>
    <x v="4"/>
  </r>
  <r>
    <x v="119"/>
    <n v="0"/>
    <s v="Ortiz,Colton"/>
    <x v="0"/>
    <x v="0"/>
    <x v="7"/>
    <d v="2011-01-12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BF797-06D3-4708-B699-2461863DD753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8">
    <pivotField numFmtId="49" showAll="0">
      <items count="121">
        <item x="71"/>
        <item x="96"/>
        <item x="5"/>
        <item x="61"/>
        <item x="56"/>
        <item x="77"/>
        <item x="111"/>
        <item x="25"/>
        <item x="20"/>
        <item x="99"/>
        <item x="21"/>
        <item x="14"/>
        <item x="112"/>
        <item x="97"/>
        <item x="115"/>
        <item x="43"/>
        <item x="59"/>
        <item x="76"/>
        <item x="28"/>
        <item x="40"/>
        <item x="83"/>
        <item x="60"/>
        <item x="46"/>
        <item x="9"/>
        <item x="36"/>
        <item x="92"/>
        <item x="67"/>
        <item x="19"/>
        <item x="73"/>
        <item x="95"/>
        <item x="15"/>
        <item x="117"/>
        <item x="89"/>
        <item x="31"/>
        <item x="109"/>
        <item x="1"/>
        <item x="88"/>
        <item x="53"/>
        <item x="81"/>
        <item x="91"/>
        <item x="23"/>
        <item x="35"/>
        <item x="22"/>
        <item x="68"/>
        <item x="90"/>
        <item x="41"/>
        <item x="69"/>
        <item x="94"/>
        <item x="62"/>
        <item x="38"/>
        <item x="29"/>
        <item x="3"/>
        <item x="114"/>
        <item x="44"/>
        <item x="75"/>
        <item x="37"/>
        <item x="27"/>
        <item x="70"/>
        <item x="33"/>
        <item x="101"/>
        <item x="45"/>
        <item x="64"/>
        <item x="4"/>
        <item x="66"/>
        <item x="12"/>
        <item x="74"/>
        <item x="39"/>
        <item x="8"/>
        <item x="105"/>
        <item x="84"/>
        <item x="72"/>
        <item x="106"/>
        <item x="102"/>
        <item x="100"/>
        <item x="82"/>
        <item x="2"/>
        <item x="52"/>
        <item x="79"/>
        <item x="17"/>
        <item x="11"/>
        <item x="47"/>
        <item x="7"/>
        <item x="86"/>
        <item x="54"/>
        <item x="30"/>
        <item x="51"/>
        <item x="57"/>
        <item x="108"/>
        <item x="32"/>
        <item x="58"/>
        <item x="26"/>
        <item x="63"/>
        <item x="116"/>
        <item x="93"/>
        <item x="103"/>
        <item x="87"/>
        <item x="16"/>
        <item x="65"/>
        <item x="13"/>
        <item x="18"/>
        <item x="50"/>
        <item x="6"/>
        <item x="98"/>
        <item x="42"/>
        <item x="10"/>
        <item x="113"/>
        <item x="107"/>
        <item x="118"/>
        <item x="80"/>
        <item x="104"/>
        <item x="49"/>
        <item x="48"/>
        <item x="85"/>
        <item x="55"/>
        <item x="24"/>
        <item x="0"/>
        <item x="119"/>
        <item x="78"/>
        <item x="34"/>
        <item x="110"/>
        <item t="default"/>
      </items>
    </pivotField>
    <pivotField showAll="0"/>
    <pivotField showAll="0"/>
    <pivotField axis="axisRow" showAll="0">
      <items count="6">
        <item x="2"/>
        <item x="4"/>
        <item x="1"/>
        <item x="3"/>
        <item x="0"/>
        <item t="default"/>
      </items>
    </pivotField>
    <pivotField showAll="0"/>
    <pivotField dataField="1" numFmtId="164" showAll="0">
      <items count="26">
        <item x="19"/>
        <item x="22"/>
        <item x="17"/>
        <item x="24"/>
        <item x="11"/>
        <item x="5"/>
        <item x="14"/>
        <item x="12"/>
        <item x="13"/>
        <item x="2"/>
        <item x="18"/>
        <item x="3"/>
        <item x="15"/>
        <item x="7"/>
        <item x="10"/>
        <item x="8"/>
        <item x="1"/>
        <item x="23"/>
        <item x="21"/>
        <item x="6"/>
        <item x="20"/>
        <item x="9"/>
        <item x="16"/>
        <item x="4"/>
        <item x="0"/>
        <item t="default"/>
      </items>
    </pivotField>
    <pivotField numFmtId="14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45462-D91A-4FF6-A7F9-04813AE41378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" firstHeaderRow="1" firstDataRow="1" firstDataCol="1"/>
  <pivotFields count="8">
    <pivotField numFmtId="49" showAll="0"/>
    <pivotField showAll="0"/>
    <pivotField showAll="0"/>
    <pivotField showAll="0"/>
    <pivotField axis="axisRow" showAll="0">
      <items count="2">
        <item x="0"/>
        <item t="default"/>
      </items>
    </pivotField>
    <pivotField dataField="1" numFmtId="164" showAll="0"/>
    <pivotField numFmtId="14" showAll="0"/>
    <pivotField showAll="0"/>
  </pivotFields>
  <rowFields count="1">
    <field x="4"/>
  </rowFields>
  <rowItems count="2">
    <i>
      <x/>
    </i>
    <i t="grand">
      <x/>
    </i>
  </rowItems>
  <colItems count="1">
    <i/>
  </colItems>
  <dataFields count="1">
    <dataField name="Sum of Quantity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6AD75-6240-4100-BC13-36FE0C8849D3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8">
    <pivotField numFmtId="49" showAll="0"/>
    <pivotField showAll="0"/>
    <pivotField showAll="0"/>
    <pivotField showAll="0"/>
    <pivotField showAll="0"/>
    <pivotField dataField="1" numFmtId="164" showAll="0"/>
    <pivotField numFmtId="14" showAll="0"/>
    <pivotField axis="axisRow" showAll="0">
      <items count="6">
        <item x="1"/>
        <item x="3"/>
        <item x="4"/>
        <item x="2"/>
        <item x="0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A2A33-51E3-4624-86D5-E18A568DC2C6}" name="PivotTable6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7" firstHeaderRow="1" firstDataRow="1" firstDataCol="1"/>
  <pivotFields count="8">
    <pivotField numFmtId="49" showAll="0"/>
    <pivotField showAll="0"/>
    <pivotField showAll="0"/>
    <pivotField axis="axisRow" showAll="0">
      <items count="6">
        <item x="2"/>
        <item x="4"/>
        <item x="1"/>
        <item x="3"/>
        <item x="0"/>
        <item t="default"/>
      </items>
    </pivotField>
    <pivotField axis="axisRow" showAll="0">
      <items count="2">
        <item x="0"/>
        <item t="default"/>
      </items>
    </pivotField>
    <pivotField dataField="1" numFmtId="164" showAll="0"/>
    <pivotField numFmtId="14" showAll="0"/>
    <pivotField axis="axisRow" showAll="0">
      <items count="6">
        <item x="1"/>
        <item x="3"/>
        <item x="4"/>
        <item x="2"/>
        <item x="0"/>
        <item t="default"/>
      </items>
    </pivotField>
  </pivotFields>
  <rowFields count="3">
    <field x="3"/>
    <field x="7"/>
    <field x="4"/>
  </rowFields>
  <rowItems count="54">
    <i>
      <x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>
      <x v="1"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>
      <x v="2"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>
      <x v="3"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>
      <x v="4"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 t="grand">
      <x/>
    </i>
  </rowItems>
  <colItems count="1">
    <i/>
  </colItem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  <pageSetUpPr fitToPage="1"/>
  </sheetPr>
  <dimension ref="A1:P215"/>
  <sheetViews>
    <sheetView tabSelected="1" zoomScale="95" workbookViewId="0">
      <selection sqref="A1:H214"/>
    </sheetView>
  </sheetViews>
  <sheetFormatPr defaultColWidth="9.1796875" defaultRowHeight="12.5"/>
  <cols>
    <col min="1" max="1" width="7.453125" style="1" bestFit="1" customWidth="1"/>
    <col min="2" max="2" width="12.453125" style="1" bestFit="1" customWidth="1"/>
    <col min="3" max="3" width="23.453125" style="1" bestFit="1" customWidth="1"/>
    <col min="4" max="4" width="10.1796875" style="1" customWidth="1"/>
    <col min="5" max="5" width="12.26953125" style="1" customWidth="1"/>
    <col min="6" max="6" width="9.54296875" style="1" bestFit="1" customWidth="1"/>
    <col min="7" max="7" width="10.7265625" style="1" bestFit="1" customWidth="1"/>
    <col min="8" max="8" width="14" style="1" bestFit="1" customWidth="1"/>
    <col min="9" max="9" width="6" style="1" customWidth="1"/>
    <col min="10" max="10" width="16.54296875" style="1" bestFit="1" customWidth="1"/>
    <col min="11" max="11" width="14" style="1" bestFit="1" customWidth="1"/>
    <col min="12" max="12" width="11.453125" style="1" bestFit="1" customWidth="1"/>
    <col min="13" max="13" width="15.1796875" style="1" bestFit="1" customWidth="1"/>
    <col min="14" max="14" width="12.81640625" style="1" bestFit="1" customWidth="1"/>
    <col min="15" max="15" width="9" style="1" bestFit="1" customWidth="1"/>
    <col min="16" max="16" width="10.26953125" style="1" customWidth="1"/>
    <col min="17" max="16384" width="9.1796875" style="1"/>
  </cols>
  <sheetData>
    <row r="1" spans="1:12" ht="13.5" thickBot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</row>
    <row r="2" spans="1:12" ht="14" thickTop="1" thickBot="1">
      <c r="A2" s="13">
        <v>951321</v>
      </c>
      <c r="B2" s="14">
        <v>1</v>
      </c>
      <c r="C2" s="13" t="s">
        <v>43</v>
      </c>
      <c r="D2" s="13" t="s">
        <v>12</v>
      </c>
      <c r="E2" s="13" t="s">
        <v>13</v>
      </c>
      <c r="F2" s="15">
        <v>8.75</v>
      </c>
      <c r="G2" s="16">
        <v>40529</v>
      </c>
      <c r="H2" s="13" t="s">
        <v>32</v>
      </c>
      <c r="J2" s="3" t="s">
        <v>4</v>
      </c>
      <c r="K2" s="3" t="s">
        <v>9</v>
      </c>
      <c r="L2" s="3" t="s">
        <v>10</v>
      </c>
    </row>
    <row r="3" spans="1:12" ht="14" thickTop="1" thickBot="1">
      <c r="A3" s="4">
        <v>311587</v>
      </c>
      <c r="B3" s="1">
        <v>0</v>
      </c>
      <c r="C3" s="4" t="s">
        <v>11</v>
      </c>
      <c r="D3" s="4" t="s">
        <v>20</v>
      </c>
      <c r="E3" s="4" t="s">
        <v>13</v>
      </c>
      <c r="F3" s="5">
        <v>4</v>
      </c>
      <c r="G3" s="6">
        <v>40529</v>
      </c>
      <c r="H3" s="4" t="s">
        <v>32</v>
      </c>
      <c r="J3" s="3" t="s">
        <v>12</v>
      </c>
      <c r="K3" s="1">
        <f>COUNTIF($D$2:$D$215,"SP")</f>
        <v>88</v>
      </c>
      <c r="L3" s="1">
        <f ca="1">SUMIF($D$3:$F$216,"SP",$F$3:$F$216)</f>
        <v>212.5</v>
      </c>
    </row>
    <row r="4" spans="1:12" ht="14" thickTop="1" thickBot="1">
      <c r="A4" s="4">
        <v>615307</v>
      </c>
      <c r="B4" s="1">
        <v>0</v>
      </c>
      <c r="C4" s="4" t="s">
        <v>48</v>
      </c>
      <c r="D4" s="4" t="s">
        <v>12</v>
      </c>
      <c r="E4" s="4" t="s">
        <v>13</v>
      </c>
      <c r="F4" s="5">
        <v>4</v>
      </c>
      <c r="G4" s="6">
        <v>40529</v>
      </c>
      <c r="H4" s="4" t="s">
        <v>32</v>
      </c>
      <c r="J4" s="3" t="s">
        <v>16</v>
      </c>
      <c r="K4" s="1">
        <f>COUNTIF($D$2:$D$215,"SFFNR")</f>
        <v>6</v>
      </c>
      <c r="L4" s="1">
        <f ca="1">SUMIF($D$3:$F$216,"SFFNR",$F$3:$F$216)</f>
        <v>48</v>
      </c>
    </row>
    <row r="5" spans="1:12" ht="14" thickTop="1" thickBot="1">
      <c r="A5" s="4">
        <v>459949</v>
      </c>
      <c r="B5" s="1">
        <v>0</v>
      </c>
      <c r="C5" s="4" t="s">
        <v>57</v>
      </c>
      <c r="D5" s="4" t="s">
        <v>12</v>
      </c>
      <c r="E5" s="4" t="s">
        <v>13</v>
      </c>
      <c r="F5" s="5">
        <v>2</v>
      </c>
      <c r="G5" s="6">
        <v>40529</v>
      </c>
      <c r="H5" s="4" t="s">
        <v>32</v>
      </c>
      <c r="J5" s="3" t="s">
        <v>18</v>
      </c>
      <c r="K5" s="1">
        <f>COUNTIF($D$2:$D$215,"SFAM")</f>
        <v>21</v>
      </c>
      <c r="L5" s="1">
        <f ca="1">SUMIF($D$3:$F$216,"SFAM",$F$3:$F$216)</f>
        <v>81</v>
      </c>
    </row>
    <row r="6" spans="1:12" ht="14" thickTop="1" thickBot="1">
      <c r="A6" s="4">
        <v>555166</v>
      </c>
      <c r="B6" s="1">
        <v>0</v>
      </c>
      <c r="C6" s="4" t="s">
        <v>62</v>
      </c>
      <c r="D6" s="4" t="s">
        <v>20</v>
      </c>
      <c r="E6" s="4" t="s">
        <v>13</v>
      </c>
      <c r="F6" s="5">
        <v>4</v>
      </c>
      <c r="G6" s="6">
        <v>40529</v>
      </c>
      <c r="H6" s="4" t="s">
        <v>32</v>
      </c>
      <c r="J6" s="3" t="s">
        <v>20</v>
      </c>
      <c r="K6" s="1">
        <f>COUNTIF($D$2:$D$215,"SFNRL")</f>
        <v>9</v>
      </c>
      <c r="L6" s="1">
        <f ca="1">SUMIF($D$3:$F$216,"SFNRL",$F$3:$F$216)</f>
        <v>39</v>
      </c>
    </row>
    <row r="7" spans="1:12" ht="14" thickTop="1" thickBot="1">
      <c r="A7" s="4">
        <v>35938</v>
      </c>
      <c r="B7" s="1">
        <v>0</v>
      </c>
      <c r="C7" s="4" t="s">
        <v>64</v>
      </c>
      <c r="D7" s="4" t="s">
        <v>12</v>
      </c>
      <c r="E7" s="4" t="s">
        <v>13</v>
      </c>
      <c r="F7" s="5">
        <v>2</v>
      </c>
      <c r="G7" s="6">
        <v>40529</v>
      </c>
      <c r="H7" s="4" t="s">
        <v>32</v>
      </c>
      <c r="J7" s="3" t="s">
        <v>22</v>
      </c>
      <c r="K7" s="1">
        <f>COUNTIF($D$2:$D$215,"SICK")</f>
        <v>89</v>
      </c>
      <c r="L7" s="1">
        <f ca="1">SUMIF($D$3:$F$216,"SICK",$F$3:$F$216)</f>
        <v>528</v>
      </c>
    </row>
    <row r="8" spans="1:12" ht="13" thickTop="1">
      <c r="A8" s="4">
        <v>820836</v>
      </c>
      <c r="B8" s="1">
        <v>0</v>
      </c>
      <c r="C8" s="4" t="s">
        <v>68</v>
      </c>
      <c r="D8" s="4" t="s">
        <v>20</v>
      </c>
      <c r="E8" s="4" t="s">
        <v>13</v>
      </c>
      <c r="F8" s="5">
        <v>4</v>
      </c>
      <c r="G8" s="6">
        <v>40529</v>
      </c>
      <c r="H8" s="4" t="s">
        <v>32</v>
      </c>
    </row>
    <row r="9" spans="1:12">
      <c r="A9" s="4">
        <v>647912</v>
      </c>
      <c r="B9" s="1">
        <v>0</v>
      </c>
      <c r="C9" s="4" t="s">
        <v>69</v>
      </c>
      <c r="D9" s="4" t="s">
        <v>12</v>
      </c>
      <c r="E9" s="4" t="s">
        <v>13</v>
      </c>
      <c r="F9" s="5">
        <v>2.5</v>
      </c>
      <c r="G9" s="6">
        <v>40529</v>
      </c>
      <c r="H9" s="4" t="s">
        <v>32</v>
      </c>
    </row>
    <row r="10" spans="1:12" ht="13" thickBot="1">
      <c r="A10" s="4">
        <v>572634</v>
      </c>
      <c r="B10" s="1">
        <v>0</v>
      </c>
      <c r="C10" s="4" t="s">
        <v>75</v>
      </c>
      <c r="D10" s="4" t="s">
        <v>18</v>
      </c>
      <c r="E10" s="4" t="s">
        <v>13</v>
      </c>
      <c r="F10" s="5">
        <v>8</v>
      </c>
      <c r="G10" s="6">
        <v>40529</v>
      </c>
      <c r="H10" s="4" t="s">
        <v>32</v>
      </c>
    </row>
    <row r="11" spans="1:12" ht="14" thickTop="1" thickBot="1">
      <c r="A11" s="4">
        <v>217327</v>
      </c>
      <c r="B11" s="1">
        <v>0</v>
      </c>
      <c r="C11" s="4" t="s">
        <v>82</v>
      </c>
      <c r="D11" s="4" t="s">
        <v>22</v>
      </c>
      <c r="E11" s="4" t="s">
        <v>13</v>
      </c>
      <c r="F11" s="5">
        <v>8</v>
      </c>
      <c r="G11" s="6">
        <v>40529</v>
      </c>
      <c r="H11" s="4" t="s">
        <v>32</v>
      </c>
      <c r="J11" s="3" t="s">
        <v>8</v>
      </c>
      <c r="K11" s="3" t="s">
        <v>9</v>
      </c>
      <c r="L11" s="3" t="s">
        <v>10</v>
      </c>
    </row>
    <row r="12" spans="1:12" ht="14" thickTop="1" thickBot="1">
      <c r="A12" s="4">
        <v>853351</v>
      </c>
      <c r="B12" s="1">
        <v>0</v>
      </c>
      <c r="C12" s="4" t="s">
        <v>84</v>
      </c>
      <c r="D12" s="4" t="s">
        <v>12</v>
      </c>
      <c r="E12" s="4" t="s">
        <v>13</v>
      </c>
      <c r="F12" s="5">
        <v>4</v>
      </c>
      <c r="G12" s="6">
        <v>40529</v>
      </c>
      <c r="H12" s="4" t="s">
        <v>32</v>
      </c>
      <c r="J12" s="3" t="s">
        <v>28</v>
      </c>
      <c r="K12" s="1">
        <f>COUNTIF(Day,"MONDAY")</f>
        <v>29</v>
      </c>
      <c r="L12" s="1">
        <f>SUMIF(Day,"MONDAY",Quantity)</f>
        <v>111.5</v>
      </c>
    </row>
    <row r="13" spans="1:12" ht="14" thickTop="1" thickBot="1">
      <c r="A13" s="4">
        <v>642295</v>
      </c>
      <c r="B13" s="1">
        <v>0</v>
      </c>
      <c r="C13" s="4" t="s">
        <v>89</v>
      </c>
      <c r="D13" s="4" t="s">
        <v>18</v>
      </c>
      <c r="E13" s="4" t="s">
        <v>13</v>
      </c>
      <c r="F13" s="5">
        <v>8</v>
      </c>
      <c r="G13" s="6">
        <v>40550</v>
      </c>
      <c r="H13" s="4" t="s">
        <v>32</v>
      </c>
      <c r="J13" s="3" t="s">
        <v>29</v>
      </c>
      <c r="K13" s="1">
        <f>COUNTIF(Day,"TUESDAY")</f>
        <v>50</v>
      </c>
      <c r="L13" s="1">
        <f>SUMIF(Day,"TUESDAY",Quantity)</f>
        <v>225.75</v>
      </c>
    </row>
    <row r="14" spans="1:12" ht="14" thickTop="1" thickBot="1">
      <c r="A14" s="4">
        <v>555862</v>
      </c>
      <c r="B14" s="1">
        <v>0</v>
      </c>
      <c r="C14" s="4" t="s">
        <v>107</v>
      </c>
      <c r="D14" s="4" t="s">
        <v>12</v>
      </c>
      <c r="E14" s="4" t="s">
        <v>13</v>
      </c>
      <c r="F14" s="5">
        <v>2</v>
      </c>
      <c r="G14" s="6">
        <v>40529</v>
      </c>
      <c r="H14" s="4" t="s">
        <v>32</v>
      </c>
      <c r="J14" s="3" t="s">
        <v>17</v>
      </c>
      <c r="K14" s="1">
        <f>COUNTIF(Day,"WEDNESDAY")</f>
        <v>60</v>
      </c>
      <c r="L14" s="1">
        <f>SUMIF(Day,"WEDNESDAY",Quantity)</f>
        <v>260</v>
      </c>
    </row>
    <row r="15" spans="1:12" ht="14" thickTop="1" thickBot="1">
      <c r="A15" s="4">
        <v>793716</v>
      </c>
      <c r="B15" s="1">
        <v>0</v>
      </c>
      <c r="C15" s="4" t="s">
        <v>111</v>
      </c>
      <c r="D15" s="4" t="s">
        <v>12</v>
      </c>
      <c r="E15" s="4" t="s">
        <v>13</v>
      </c>
      <c r="F15" s="5">
        <v>1</v>
      </c>
      <c r="G15" s="6">
        <v>40529</v>
      </c>
      <c r="H15" s="4" t="s">
        <v>32</v>
      </c>
      <c r="J15" s="3" t="s">
        <v>14</v>
      </c>
      <c r="K15" s="1">
        <f>COUNTIF(Day,"THURSDAY")</f>
        <v>48</v>
      </c>
      <c r="L15" s="1">
        <f>SUMIF(Day,"THURSDAY",Quantity)</f>
        <v>202</v>
      </c>
    </row>
    <row r="16" spans="1:12" ht="14" thickTop="1" thickBot="1">
      <c r="A16" s="4">
        <v>113347</v>
      </c>
      <c r="B16" s="1">
        <v>0</v>
      </c>
      <c r="C16" s="4" t="s">
        <v>113</v>
      </c>
      <c r="D16" s="4" t="s">
        <v>12</v>
      </c>
      <c r="E16" s="4" t="s">
        <v>13</v>
      </c>
      <c r="F16" s="5">
        <v>2</v>
      </c>
      <c r="G16" s="6">
        <v>40529</v>
      </c>
      <c r="H16" s="4" t="s">
        <v>32</v>
      </c>
      <c r="J16" s="3" t="s">
        <v>32</v>
      </c>
      <c r="K16" s="1">
        <f>COUNTIF(Day,"FRIDAY")</f>
        <v>26</v>
      </c>
      <c r="L16" s="1">
        <f>SUMIF(Day,"FRIDAY",Quantity)</f>
        <v>118</v>
      </c>
    </row>
    <row r="17" spans="1:16" ht="13" thickTop="1">
      <c r="A17" s="4">
        <v>288928</v>
      </c>
      <c r="B17" s="1">
        <v>0</v>
      </c>
      <c r="C17" s="4" t="s">
        <v>115</v>
      </c>
      <c r="D17" s="4" t="s">
        <v>18</v>
      </c>
      <c r="E17" s="4" t="s">
        <v>13</v>
      </c>
      <c r="F17" s="5">
        <v>6</v>
      </c>
      <c r="G17" s="6">
        <v>40529</v>
      </c>
      <c r="H17" s="4" t="s">
        <v>32</v>
      </c>
      <c r="J17" s="4"/>
    </row>
    <row r="18" spans="1:16">
      <c r="A18" s="4">
        <v>775167</v>
      </c>
      <c r="B18" s="1">
        <v>0</v>
      </c>
      <c r="C18" s="4" t="s">
        <v>116</v>
      </c>
      <c r="D18" s="4" t="s">
        <v>22</v>
      </c>
      <c r="E18" s="4" t="s">
        <v>13</v>
      </c>
      <c r="F18" s="5">
        <v>3</v>
      </c>
      <c r="G18" s="6">
        <v>40529</v>
      </c>
      <c r="H18" s="4" t="s">
        <v>32</v>
      </c>
    </row>
    <row r="19" spans="1:16" ht="13">
      <c r="A19" s="4">
        <v>641295</v>
      </c>
      <c r="B19" s="1">
        <v>0</v>
      </c>
      <c r="C19" s="4" t="s">
        <v>119</v>
      </c>
      <c r="D19" s="4" t="s">
        <v>12</v>
      </c>
      <c r="E19" s="4" t="s">
        <v>13</v>
      </c>
      <c r="F19" s="5">
        <v>3</v>
      </c>
      <c r="G19" s="6">
        <v>40529</v>
      </c>
      <c r="H19" s="4" t="s">
        <v>32</v>
      </c>
      <c r="J19" s="7" t="s">
        <v>36</v>
      </c>
      <c r="K19" s="7"/>
    </row>
    <row r="20" spans="1:16" ht="13" thickBot="1">
      <c r="A20" s="4">
        <v>798649</v>
      </c>
      <c r="B20" s="1">
        <v>0</v>
      </c>
      <c r="C20" s="4" t="s">
        <v>123</v>
      </c>
      <c r="D20" s="4" t="s">
        <v>12</v>
      </c>
      <c r="E20" s="4" t="s">
        <v>13</v>
      </c>
      <c r="F20" s="5">
        <v>3.5</v>
      </c>
      <c r="G20" s="6">
        <v>40529</v>
      </c>
      <c r="H20" s="4" t="s">
        <v>32</v>
      </c>
    </row>
    <row r="21" spans="1:16" ht="14" thickTop="1" thickBot="1">
      <c r="A21" s="4">
        <v>261528</v>
      </c>
      <c r="B21" s="1">
        <v>0</v>
      </c>
      <c r="C21" s="4" t="s">
        <v>27</v>
      </c>
      <c r="D21" s="4" t="s">
        <v>22</v>
      </c>
      <c r="E21" s="4" t="s">
        <v>13</v>
      </c>
      <c r="F21" s="5">
        <v>8</v>
      </c>
      <c r="G21" s="6">
        <v>40529</v>
      </c>
      <c r="H21" s="4" t="s">
        <v>32</v>
      </c>
      <c r="K21" s="3" t="s">
        <v>39</v>
      </c>
    </row>
    <row r="22" spans="1:16" ht="14" thickTop="1" thickBot="1">
      <c r="A22" s="4">
        <v>99193</v>
      </c>
      <c r="B22" s="1">
        <v>0</v>
      </c>
      <c r="C22" s="4" t="s">
        <v>103</v>
      </c>
      <c r="D22" s="4" t="s">
        <v>22</v>
      </c>
      <c r="E22" s="4" t="s">
        <v>13</v>
      </c>
      <c r="F22" s="5">
        <v>6.75</v>
      </c>
      <c r="G22" s="6">
        <v>40529</v>
      </c>
      <c r="H22" s="4" t="s">
        <v>32</v>
      </c>
      <c r="K22" s="8" t="s">
        <v>28</v>
      </c>
      <c r="L22" s="8" t="s">
        <v>29</v>
      </c>
      <c r="M22" s="8" t="s">
        <v>17</v>
      </c>
      <c r="N22" s="8" t="s">
        <v>14</v>
      </c>
      <c r="O22" s="8" t="s">
        <v>32</v>
      </c>
      <c r="P22" s="9" t="s">
        <v>41</v>
      </c>
    </row>
    <row r="23" spans="1:16" ht="14" thickTop="1" thickBot="1">
      <c r="A23" s="4">
        <v>112940</v>
      </c>
      <c r="B23" s="1">
        <v>0</v>
      </c>
      <c r="C23" s="4" t="s">
        <v>132</v>
      </c>
      <c r="D23" s="4" t="s">
        <v>12</v>
      </c>
      <c r="E23" s="4" t="s">
        <v>13</v>
      </c>
      <c r="F23" s="5">
        <v>3.5</v>
      </c>
      <c r="G23" s="6">
        <v>40550</v>
      </c>
      <c r="H23" s="4" t="s">
        <v>32</v>
      </c>
      <c r="J23" s="9" t="s">
        <v>12</v>
      </c>
      <c r="K23" s="1">
        <f>COUNTIFS(TRC,"SP", Day,"MONDAY")</f>
        <v>15</v>
      </c>
      <c r="L23" s="1">
        <f>COUNTIFS(TRC,"SP", Day,"TUESDAY")</f>
        <v>16</v>
      </c>
      <c r="M23" s="1">
        <f>COUNTIFS(TRC,"SP", Day,"WEDNESDAY")</f>
        <v>23</v>
      </c>
      <c r="N23" s="1">
        <f>COUNTIFS(TRC,"SP", Day,"THURSDAY")</f>
        <v>20</v>
      </c>
      <c r="O23" s="1">
        <f>COUNTIFS(TRC,"SP", Day,"FRIDAY")</f>
        <v>14</v>
      </c>
      <c r="P23" s="10">
        <f>SUM(K23:O23)</f>
        <v>88</v>
      </c>
    </row>
    <row r="24" spans="1:16" ht="14" thickTop="1" thickBot="1">
      <c r="A24" s="4">
        <v>389844</v>
      </c>
      <c r="B24" s="1">
        <v>0</v>
      </c>
      <c r="C24" s="4" t="s">
        <v>60</v>
      </c>
      <c r="D24" s="4" t="s">
        <v>12</v>
      </c>
      <c r="E24" s="4" t="s">
        <v>13</v>
      </c>
      <c r="F24" s="5">
        <v>2</v>
      </c>
      <c r="G24" s="6">
        <v>40557</v>
      </c>
      <c r="H24" s="4" t="s">
        <v>32</v>
      </c>
      <c r="J24" s="9" t="s">
        <v>16</v>
      </c>
      <c r="K24" s="1">
        <f>COUNTIFS(TRC,"SFFNR", Day,"MONDAY")</f>
        <v>1</v>
      </c>
      <c r="L24" s="1">
        <f>COUNTIFS(TRC,"SFFNR", Day,"TUESDAY")</f>
        <v>1</v>
      </c>
      <c r="M24" s="1">
        <f>COUNTIFS(TRC,"SFFNR", Day,"WEDNESDAY")</f>
        <v>3</v>
      </c>
      <c r="N24" s="1">
        <f>COUNTIFS(TRC,"SFFNR", Day,"THURSDAY")</f>
        <v>1</v>
      </c>
      <c r="O24" s="1">
        <f>COUNTIFS(TRC,"SFFNR", Day,"FRIDAY")</f>
        <v>0</v>
      </c>
      <c r="P24" s="10">
        <f t="shared" ref="P24:P27" si="0">SUM(K24:O24)</f>
        <v>6</v>
      </c>
    </row>
    <row r="25" spans="1:16" ht="14" thickTop="1" thickBot="1">
      <c r="A25" s="4">
        <v>375792</v>
      </c>
      <c r="B25" s="1">
        <v>0</v>
      </c>
      <c r="C25" s="4" t="s">
        <v>58</v>
      </c>
      <c r="D25" s="4" t="s">
        <v>12</v>
      </c>
      <c r="E25" s="4" t="s">
        <v>13</v>
      </c>
      <c r="F25" s="5">
        <v>2</v>
      </c>
      <c r="G25" s="6">
        <v>40550</v>
      </c>
      <c r="H25" s="4" t="s">
        <v>32</v>
      </c>
      <c r="J25" s="9" t="s">
        <v>18</v>
      </c>
      <c r="K25" s="1">
        <f>COUNTIFS(TRC,"SFAM", Day,"MONDAY")</f>
        <v>3</v>
      </c>
      <c r="L25" s="1">
        <f>COUNTIFS(TRC,"SFAM", Day,"TUESDAY")</f>
        <v>6</v>
      </c>
      <c r="M25" s="1">
        <f>COUNTIFS(TRC,"SFAM", Day,"WEDNESDAY")</f>
        <v>6</v>
      </c>
      <c r="N25" s="1">
        <f>COUNTIFS(TRC,"SFAM", Day,"THURSDAY")</f>
        <v>3</v>
      </c>
      <c r="O25" s="1">
        <f>COUNTIFS(TRC,"SFAM", Day,"FRIDAY")</f>
        <v>3</v>
      </c>
      <c r="P25" s="10">
        <f t="shared" si="0"/>
        <v>21</v>
      </c>
    </row>
    <row r="26" spans="1:16" ht="14" thickTop="1" thickBot="1">
      <c r="A26" s="4">
        <v>942722</v>
      </c>
      <c r="B26" s="1">
        <v>0</v>
      </c>
      <c r="C26" s="4" t="s">
        <v>73</v>
      </c>
      <c r="D26" s="4" t="s">
        <v>22</v>
      </c>
      <c r="E26" s="4" t="s">
        <v>13</v>
      </c>
      <c r="F26" s="5">
        <v>8</v>
      </c>
      <c r="G26" s="6">
        <v>40550</v>
      </c>
      <c r="H26" s="4" t="s">
        <v>32</v>
      </c>
      <c r="J26" s="9" t="s">
        <v>20</v>
      </c>
      <c r="K26" s="1">
        <f>COUNTIFS(TRC,"SFNRL", Day,"MONDAY")</f>
        <v>2</v>
      </c>
      <c r="L26" s="1">
        <f>COUNTIFS(TRC,"SFNRL", Day,"TUESDAY")</f>
        <v>1</v>
      </c>
      <c r="M26" s="1">
        <f>COUNTIFS(TRC,"SFNRL", Day,"WEDNESDAY")</f>
        <v>1</v>
      </c>
      <c r="N26" s="1">
        <f>COUNTIFS(TRC,"SFNRL", Day,"THURSDAY")</f>
        <v>2</v>
      </c>
      <c r="O26" s="1">
        <f>COUNTIFS(TRC,"SFNRL", Day,"FRIDAY")</f>
        <v>3</v>
      </c>
      <c r="P26" s="10">
        <f t="shared" si="0"/>
        <v>9</v>
      </c>
    </row>
    <row r="27" spans="1:16" ht="14" thickTop="1" thickBot="1">
      <c r="A27" s="4">
        <v>66388</v>
      </c>
      <c r="B27" s="1">
        <v>0</v>
      </c>
      <c r="C27" s="4" t="s">
        <v>140</v>
      </c>
      <c r="D27" s="4" t="s">
        <v>22</v>
      </c>
      <c r="E27" s="4" t="s">
        <v>13</v>
      </c>
      <c r="F27" s="5">
        <v>8</v>
      </c>
      <c r="G27" s="6">
        <v>40550</v>
      </c>
      <c r="H27" s="4" t="s">
        <v>32</v>
      </c>
      <c r="J27" s="9" t="s">
        <v>22</v>
      </c>
      <c r="K27" s="1">
        <f>COUNTIFS(TRC,"SICK", Day,"MONDAY")</f>
        <v>8</v>
      </c>
      <c r="L27" s="1">
        <f>COUNTIFS(TRC,"SICK", Day,"TUESDAY")</f>
        <v>26</v>
      </c>
      <c r="M27" s="1">
        <f>COUNTIFS(TRC,"SICK", Day,"WEDNESDAY")</f>
        <v>27</v>
      </c>
      <c r="N27" s="1">
        <f>COUNTIFS(TRC,"SICK", Day,"THURSDAY")</f>
        <v>22</v>
      </c>
      <c r="O27" s="1">
        <f>COUNTIFS(TRC,"SICK", Day,"FRIDAY")</f>
        <v>6</v>
      </c>
      <c r="P27" s="10">
        <f t="shared" si="0"/>
        <v>89</v>
      </c>
    </row>
    <row r="28" spans="1:16" ht="14" thickTop="1" thickBot="1">
      <c r="A28" s="4">
        <v>733760</v>
      </c>
      <c r="B28" s="1">
        <v>0</v>
      </c>
      <c r="C28" s="4" t="s">
        <v>46</v>
      </c>
      <c r="D28" s="4" t="s">
        <v>12</v>
      </c>
      <c r="E28" s="4" t="s">
        <v>13</v>
      </c>
      <c r="F28" s="5">
        <v>3.5</v>
      </c>
      <c r="G28" s="6">
        <v>40532</v>
      </c>
      <c r="H28" s="4" t="s">
        <v>28</v>
      </c>
      <c r="J28" s="8" t="s">
        <v>41</v>
      </c>
      <c r="K28" s="1">
        <f>SUM(K23:K27)</f>
        <v>29</v>
      </c>
      <c r="L28" s="1">
        <f>SUM(L23:L27)</f>
        <v>50</v>
      </c>
      <c r="M28" s="1">
        <f t="shared" ref="M28:O28" si="1">SUM(M23:M27)</f>
        <v>60</v>
      </c>
      <c r="N28" s="1">
        <f t="shared" si="1"/>
        <v>48</v>
      </c>
      <c r="O28" s="1">
        <f t="shared" si="1"/>
        <v>26</v>
      </c>
      <c r="P28" s="12">
        <f>SUM(P23:P27)</f>
        <v>213</v>
      </c>
    </row>
    <row r="29" spans="1:16" ht="13" thickTop="1">
      <c r="A29" s="4">
        <v>375792</v>
      </c>
      <c r="B29" s="1">
        <v>0</v>
      </c>
      <c r="C29" s="4" t="s">
        <v>58</v>
      </c>
      <c r="D29" s="4" t="s">
        <v>20</v>
      </c>
      <c r="E29" s="4" t="s">
        <v>13</v>
      </c>
      <c r="F29" s="5">
        <v>4</v>
      </c>
      <c r="G29" s="6">
        <v>40532</v>
      </c>
      <c r="H29" s="4" t="s">
        <v>28</v>
      </c>
    </row>
    <row r="30" spans="1:16">
      <c r="A30" s="4">
        <v>459949</v>
      </c>
      <c r="B30" s="1">
        <v>0</v>
      </c>
      <c r="C30" s="4" t="s">
        <v>57</v>
      </c>
      <c r="D30" s="4" t="s">
        <v>18</v>
      </c>
      <c r="E30" s="4" t="s">
        <v>13</v>
      </c>
      <c r="F30" s="5">
        <v>8</v>
      </c>
      <c r="G30" s="6">
        <v>40546</v>
      </c>
      <c r="H30" s="4" t="s">
        <v>28</v>
      </c>
    </row>
    <row r="31" spans="1:16">
      <c r="A31" s="4">
        <v>503495</v>
      </c>
      <c r="B31" s="1">
        <v>0</v>
      </c>
      <c r="C31" s="4" t="s">
        <v>63</v>
      </c>
      <c r="D31" s="4" t="s">
        <v>12</v>
      </c>
      <c r="E31" s="4" t="s">
        <v>13</v>
      </c>
      <c r="F31" s="5">
        <v>2</v>
      </c>
      <c r="G31" s="6">
        <v>40532</v>
      </c>
      <c r="H31" s="4" t="s">
        <v>28</v>
      </c>
    </row>
    <row r="32" spans="1:16" ht="13">
      <c r="A32" s="4">
        <v>162126</v>
      </c>
      <c r="B32" s="1">
        <v>0</v>
      </c>
      <c r="C32" s="4" t="s">
        <v>65</v>
      </c>
      <c r="D32" s="4" t="s">
        <v>12</v>
      </c>
      <c r="E32" s="4" t="s">
        <v>13</v>
      </c>
      <c r="F32" s="5">
        <v>3</v>
      </c>
      <c r="G32" s="6">
        <v>40532</v>
      </c>
      <c r="H32" s="4" t="s">
        <v>28</v>
      </c>
      <c r="J32" s="7" t="s">
        <v>49</v>
      </c>
      <c r="K32" s="7"/>
    </row>
    <row r="33" spans="1:16" ht="13" thickBot="1">
      <c r="A33" s="4">
        <v>453743</v>
      </c>
      <c r="B33" s="1">
        <v>0</v>
      </c>
      <c r="C33" s="4" t="s">
        <v>66</v>
      </c>
      <c r="D33" s="4" t="s">
        <v>18</v>
      </c>
      <c r="E33" s="4" t="s">
        <v>13</v>
      </c>
      <c r="F33" s="5">
        <v>3.25</v>
      </c>
      <c r="G33" s="6">
        <v>40532</v>
      </c>
      <c r="H33" s="4" t="s">
        <v>28</v>
      </c>
    </row>
    <row r="34" spans="1:16" ht="14" thickTop="1" thickBot="1">
      <c r="A34" s="4">
        <v>674630</v>
      </c>
      <c r="B34" s="1">
        <v>0</v>
      </c>
      <c r="C34" s="4" t="s">
        <v>40</v>
      </c>
      <c r="D34" s="4" t="s">
        <v>22</v>
      </c>
      <c r="E34" s="4" t="s">
        <v>13</v>
      </c>
      <c r="F34" s="5">
        <v>8</v>
      </c>
      <c r="G34" s="6">
        <v>40532</v>
      </c>
      <c r="H34" s="4" t="s">
        <v>28</v>
      </c>
      <c r="K34" s="3" t="s">
        <v>6</v>
      </c>
    </row>
    <row r="35" spans="1:16" ht="14" thickTop="1" thickBot="1">
      <c r="A35" s="4">
        <v>309284</v>
      </c>
      <c r="B35" s="1">
        <v>0</v>
      </c>
      <c r="C35" s="4" t="s">
        <v>71</v>
      </c>
      <c r="D35" s="4" t="s">
        <v>12</v>
      </c>
      <c r="E35" s="4" t="s">
        <v>13</v>
      </c>
      <c r="F35" s="5">
        <v>8</v>
      </c>
      <c r="G35" s="6">
        <v>40532</v>
      </c>
      <c r="H35" s="4" t="s">
        <v>28</v>
      </c>
      <c r="K35" s="8" t="s">
        <v>28</v>
      </c>
      <c r="L35" s="8" t="s">
        <v>29</v>
      </c>
      <c r="M35" s="8" t="s">
        <v>17</v>
      </c>
      <c r="N35" s="8" t="s">
        <v>14</v>
      </c>
      <c r="O35" s="8" t="s">
        <v>32</v>
      </c>
      <c r="P35" s="9" t="s">
        <v>41</v>
      </c>
    </row>
    <row r="36" spans="1:16" ht="14" thickTop="1" thickBot="1">
      <c r="A36" s="4">
        <v>694606</v>
      </c>
      <c r="B36" s="1">
        <v>0</v>
      </c>
      <c r="C36" s="4" t="s">
        <v>72</v>
      </c>
      <c r="D36" s="4" t="s">
        <v>12</v>
      </c>
      <c r="E36" s="4" t="s">
        <v>13</v>
      </c>
      <c r="F36" s="5">
        <v>0.75</v>
      </c>
      <c r="G36" s="6">
        <v>40532</v>
      </c>
      <c r="H36" s="4" t="s">
        <v>28</v>
      </c>
      <c r="J36" s="9" t="s">
        <v>12</v>
      </c>
      <c r="K36" s="1">
        <f>SUMIFS(Quantity,TRC,"SP",Day,"MONDAY")</f>
        <v>33.75</v>
      </c>
      <c r="L36" s="1">
        <f>SUMIFS(Quantity,TRC,"SP",Day,"TUESDAY")</f>
        <v>43.5</v>
      </c>
      <c r="M36" s="1">
        <f>SUMIFS(Quantity,TRC,"SP",Day,"WEDNESDAY")</f>
        <v>65.5</v>
      </c>
      <c r="N36" s="1">
        <f>SUMIFS(Quantity,TRC,"SP",Day,"THURSDAY")</f>
        <v>36.25</v>
      </c>
      <c r="O36" s="1">
        <f>SUMIFS(Quantity,TRC,"SP",Day,"FRIDAY")</f>
        <v>42.25</v>
      </c>
      <c r="P36" s="10">
        <f>SUM(K36:O36)</f>
        <v>221.25</v>
      </c>
    </row>
    <row r="37" spans="1:16" ht="14" thickTop="1" thickBot="1">
      <c r="A37" s="4">
        <v>572634</v>
      </c>
      <c r="B37" s="1">
        <v>0</v>
      </c>
      <c r="C37" s="4" t="s">
        <v>75</v>
      </c>
      <c r="D37" s="4" t="s">
        <v>16</v>
      </c>
      <c r="E37" s="4" t="s">
        <v>13</v>
      </c>
      <c r="F37" s="5">
        <v>8</v>
      </c>
      <c r="G37" s="6">
        <v>40532</v>
      </c>
      <c r="H37" s="4" t="s">
        <v>28</v>
      </c>
      <c r="J37" s="9" t="s">
        <v>16</v>
      </c>
      <c r="K37" s="1">
        <f>SUMIFS(Quantity,TRC,"SFFNR",Day,"MONDAY")</f>
        <v>8</v>
      </c>
      <c r="L37" s="1">
        <f>SUMIFS(Quantity,TRC,"SFFNR",Day,"TUESDAY")</f>
        <v>8</v>
      </c>
      <c r="M37" s="1">
        <f>SUMIFS(Quantity,TRC,"SFFNR",Day,"WEDNESDAY")</f>
        <v>24</v>
      </c>
      <c r="N37" s="1">
        <f>SUMIFS(Quantity,TRC,"SFFNR",Day,"THURSDAY")</f>
        <v>8</v>
      </c>
      <c r="O37" s="1">
        <f>SUMIFS(Quantity,TRC,"SFFNR",Day,"FRIDAY")</f>
        <v>0</v>
      </c>
      <c r="P37" s="10">
        <f t="shared" ref="P37:P40" si="2">SUM(K37:O37)</f>
        <v>48</v>
      </c>
    </row>
    <row r="38" spans="1:16" ht="14" thickTop="1" thickBot="1">
      <c r="A38" s="4">
        <v>525099</v>
      </c>
      <c r="B38" s="1">
        <v>0</v>
      </c>
      <c r="C38" s="4" t="s">
        <v>81</v>
      </c>
      <c r="D38" s="4" t="s">
        <v>22</v>
      </c>
      <c r="E38" s="4" t="s">
        <v>13</v>
      </c>
      <c r="F38" s="5">
        <v>8</v>
      </c>
      <c r="G38" s="6">
        <v>40532</v>
      </c>
      <c r="H38" s="4" t="s">
        <v>28</v>
      </c>
      <c r="J38" s="9" t="s">
        <v>18</v>
      </c>
      <c r="K38" s="1">
        <f>SUMIFS(Quantity,TRC,"SFAM",Day,"MONDAY")</f>
        <v>19.25</v>
      </c>
      <c r="L38" s="1">
        <f>SUMIFS(Quantity,TRC,"SFAM",Day,"TUESDAY")</f>
        <v>20</v>
      </c>
      <c r="M38" s="1">
        <f>SUMIFS(Quantity,TRC,"SFAM",Day,"WEDNESDAY")</f>
        <v>14.75</v>
      </c>
      <c r="N38" s="1">
        <f>SUMIFS(Quantity,TRC,"SFAM",Day,"THURSDAY")</f>
        <v>5</v>
      </c>
      <c r="O38" s="1">
        <f>SUMIFS(Quantity,TRC,"SFAM",Day,"FRIDAY")</f>
        <v>22</v>
      </c>
      <c r="P38" s="10">
        <f t="shared" si="2"/>
        <v>81</v>
      </c>
    </row>
    <row r="39" spans="1:16" ht="14" thickTop="1" thickBot="1">
      <c r="A39" s="4">
        <v>853351</v>
      </c>
      <c r="B39" s="1">
        <v>0</v>
      </c>
      <c r="C39" s="4" t="s">
        <v>84</v>
      </c>
      <c r="D39" s="4" t="s">
        <v>12</v>
      </c>
      <c r="E39" s="4" t="s">
        <v>13</v>
      </c>
      <c r="F39" s="5">
        <v>2</v>
      </c>
      <c r="G39" s="6">
        <v>40532</v>
      </c>
      <c r="H39" s="4" t="s">
        <v>28</v>
      </c>
      <c r="J39" s="9" t="s">
        <v>20</v>
      </c>
      <c r="K39" s="1">
        <f>SUMIFS(Quantity,TRC,"SFNRL",Day,"MONDAY")</f>
        <v>7</v>
      </c>
      <c r="L39" s="1">
        <f>SUMIFS(Quantity,TRC,"SFNRL",Day,"TUESDAY")</f>
        <v>8</v>
      </c>
      <c r="M39" s="1">
        <f>SUMIFS(Quantity,TRC,"SFNRL",Day,"WEDNESDAY")</f>
        <v>2</v>
      </c>
      <c r="N39" s="1">
        <f>SUMIFS(Quantity,TRC,"SFNRL",Day,"THURSDAY")</f>
        <v>10</v>
      </c>
      <c r="O39" s="1">
        <f>SUMIFS(Quantity,TRC,"SFNRL",Day,"FRIDAY")</f>
        <v>12</v>
      </c>
      <c r="P39" s="10">
        <f t="shared" si="2"/>
        <v>39</v>
      </c>
    </row>
    <row r="40" spans="1:16" ht="14" thickTop="1" thickBot="1">
      <c r="A40" s="4">
        <v>972886</v>
      </c>
      <c r="B40" s="1">
        <v>0</v>
      </c>
      <c r="C40" s="4" t="s">
        <v>85</v>
      </c>
      <c r="D40" s="4" t="s">
        <v>12</v>
      </c>
      <c r="E40" s="4" t="s">
        <v>13</v>
      </c>
      <c r="F40" s="5">
        <v>1</v>
      </c>
      <c r="G40" s="6">
        <v>40532</v>
      </c>
      <c r="H40" s="4" t="s">
        <v>28</v>
      </c>
      <c r="J40" s="9" t="s">
        <v>22</v>
      </c>
      <c r="K40" s="1">
        <f>SUMIFS(Quantity,TRC,"SICK",Day,"MONDAY")</f>
        <v>43.5</v>
      </c>
      <c r="L40" s="1">
        <f>SUMIFS(Quantity,TRC,"SICK",Day,"TUESDAY")</f>
        <v>146.25</v>
      </c>
      <c r="M40" s="1">
        <f>SUMIFS(Quantity,TRC,"SICK",Day,"WEDNESDAY")</f>
        <v>153.75</v>
      </c>
      <c r="N40" s="1">
        <f>SUMIFS(Quantity,TRC,"SICK",Day,"THURSDAY")</f>
        <v>142.75</v>
      </c>
      <c r="O40" s="1">
        <f>SUMIFS(Quantity,TRC,"SICK",Day,"FRIDAY")</f>
        <v>41.75</v>
      </c>
      <c r="P40" s="10">
        <f t="shared" si="2"/>
        <v>528</v>
      </c>
    </row>
    <row r="41" spans="1:16" ht="14" thickTop="1" thickBot="1">
      <c r="A41" s="4">
        <v>377203</v>
      </c>
      <c r="B41" s="1">
        <v>0</v>
      </c>
      <c r="C41" s="4" t="s">
        <v>87</v>
      </c>
      <c r="D41" s="4" t="s">
        <v>12</v>
      </c>
      <c r="E41" s="4" t="s">
        <v>13</v>
      </c>
      <c r="F41" s="5">
        <v>1</v>
      </c>
      <c r="G41" s="6">
        <v>40546</v>
      </c>
      <c r="H41" s="4" t="s">
        <v>28</v>
      </c>
      <c r="J41" s="8" t="s">
        <v>41</v>
      </c>
      <c r="K41" s="11">
        <f>SUM(K36:K40)</f>
        <v>111.5</v>
      </c>
      <c r="L41" s="11">
        <f t="shared" ref="L41:O41" si="3">SUM(L36:L40)</f>
        <v>225.75</v>
      </c>
      <c r="M41" s="11">
        <f t="shared" si="3"/>
        <v>260</v>
      </c>
      <c r="N41" s="11">
        <f t="shared" si="3"/>
        <v>202</v>
      </c>
      <c r="O41" s="11">
        <f t="shared" si="3"/>
        <v>118</v>
      </c>
      <c r="P41" s="12">
        <f>SUM(P36:P40)</f>
        <v>917.25</v>
      </c>
    </row>
    <row r="42" spans="1:16" ht="13" thickTop="1">
      <c r="A42" s="4">
        <v>226479</v>
      </c>
      <c r="B42" s="1">
        <v>0</v>
      </c>
      <c r="C42" s="4" t="s">
        <v>109</v>
      </c>
      <c r="D42" s="4" t="s">
        <v>12</v>
      </c>
      <c r="E42" s="4" t="s">
        <v>13</v>
      </c>
      <c r="F42" s="5">
        <v>1</v>
      </c>
      <c r="G42" s="6">
        <v>40532</v>
      </c>
      <c r="H42" s="4" t="s">
        <v>28</v>
      </c>
    </row>
    <row r="43" spans="1:16">
      <c r="A43" s="4">
        <v>500684</v>
      </c>
      <c r="B43" s="1">
        <v>0</v>
      </c>
      <c r="C43" s="4" t="s">
        <v>93</v>
      </c>
      <c r="D43" s="4" t="s">
        <v>20</v>
      </c>
      <c r="E43" s="4" t="s">
        <v>13</v>
      </c>
      <c r="F43" s="5">
        <v>3</v>
      </c>
      <c r="G43" s="6">
        <v>40532</v>
      </c>
      <c r="H43" s="4" t="s">
        <v>28</v>
      </c>
    </row>
    <row r="44" spans="1:16">
      <c r="A44" s="4">
        <v>775167</v>
      </c>
      <c r="B44" s="1">
        <v>0</v>
      </c>
      <c r="C44" s="4" t="s">
        <v>116</v>
      </c>
      <c r="D44" s="4" t="s">
        <v>22</v>
      </c>
      <c r="E44" s="4" t="s">
        <v>13</v>
      </c>
      <c r="F44" s="5">
        <v>3</v>
      </c>
      <c r="G44" s="6">
        <v>40532</v>
      </c>
      <c r="H44" s="4" t="s">
        <v>28</v>
      </c>
    </row>
    <row r="45" spans="1:16">
      <c r="A45" s="4">
        <v>437881</v>
      </c>
      <c r="B45" s="1">
        <v>0</v>
      </c>
      <c r="C45" s="4" t="s">
        <v>118</v>
      </c>
      <c r="D45" s="4" t="s">
        <v>12</v>
      </c>
      <c r="E45" s="4" t="s">
        <v>13</v>
      </c>
      <c r="F45" s="5">
        <v>3.5</v>
      </c>
      <c r="G45" s="6">
        <v>40532</v>
      </c>
      <c r="H45" s="4" t="s">
        <v>28</v>
      </c>
    </row>
    <row r="46" spans="1:16">
      <c r="A46" s="4">
        <v>569961</v>
      </c>
      <c r="B46" s="1">
        <v>0</v>
      </c>
      <c r="C46" s="4" t="s">
        <v>122</v>
      </c>
      <c r="D46" s="4" t="s">
        <v>12</v>
      </c>
      <c r="E46" s="4" t="s">
        <v>13</v>
      </c>
      <c r="F46" s="5">
        <v>1</v>
      </c>
      <c r="G46" s="6">
        <v>40546</v>
      </c>
      <c r="H46" s="4" t="s">
        <v>28</v>
      </c>
    </row>
    <row r="47" spans="1:16">
      <c r="A47" s="4">
        <v>170542</v>
      </c>
      <c r="B47" s="1">
        <v>0</v>
      </c>
      <c r="C47" s="4" t="s">
        <v>131</v>
      </c>
      <c r="D47" s="4" t="s">
        <v>22</v>
      </c>
      <c r="E47" s="4" t="s">
        <v>13</v>
      </c>
      <c r="F47" s="5">
        <v>4</v>
      </c>
      <c r="G47" s="6">
        <v>40532</v>
      </c>
      <c r="H47" s="4" t="s">
        <v>28</v>
      </c>
    </row>
    <row r="48" spans="1:16">
      <c r="A48" s="4">
        <v>112940</v>
      </c>
      <c r="B48" s="1">
        <v>0</v>
      </c>
      <c r="C48" s="4" t="s">
        <v>132</v>
      </c>
      <c r="D48" s="4" t="s">
        <v>22</v>
      </c>
      <c r="E48" s="4" t="s">
        <v>13</v>
      </c>
      <c r="F48" s="5">
        <v>8</v>
      </c>
      <c r="G48" s="6">
        <v>40546</v>
      </c>
      <c r="H48" s="4" t="s">
        <v>28</v>
      </c>
    </row>
    <row r="49" spans="1:8">
      <c r="A49" s="4">
        <v>402483</v>
      </c>
      <c r="B49" s="1">
        <v>0</v>
      </c>
      <c r="C49" s="4" t="s">
        <v>133</v>
      </c>
      <c r="D49" s="4" t="s">
        <v>12</v>
      </c>
      <c r="E49" s="4" t="s">
        <v>13</v>
      </c>
      <c r="F49" s="5">
        <v>1</v>
      </c>
      <c r="G49" s="6">
        <v>40546</v>
      </c>
      <c r="H49" s="4" t="s">
        <v>28</v>
      </c>
    </row>
    <row r="50" spans="1:8">
      <c r="A50" s="4">
        <v>846953</v>
      </c>
      <c r="B50" s="1">
        <v>0</v>
      </c>
      <c r="C50" s="4" t="s">
        <v>136</v>
      </c>
      <c r="D50" s="4" t="s">
        <v>22</v>
      </c>
      <c r="E50" s="4" t="s">
        <v>13</v>
      </c>
      <c r="F50" s="5">
        <v>3</v>
      </c>
      <c r="G50" s="6">
        <v>40553</v>
      </c>
      <c r="H50" s="4" t="s">
        <v>28</v>
      </c>
    </row>
    <row r="51" spans="1:8">
      <c r="A51" s="4">
        <v>138199</v>
      </c>
      <c r="B51" s="1">
        <v>0</v>
      </c>
      <c r="C51" s="4" t="s">
        <v>137</v>
      </c>
      <c r="D51" s="4" t="s">
        <v>18</v>
      </c>
      <c r="E51" s="4" t="s">
        <v>13</v>
      </c>
      <c r="F51" s="5">
        <v>8</v>
      </c>
      <c r="G51" s="6">
        <v>40546</v>
      </c>
      <c r="H51" s="4" t="s">
        <v>28</v>
      </c>
    </row>
    <row r="52" spans="1:8">
      <c r="A52" s="4">
        <v>138199</v>
      </c>
      <c r="B52" s="1">
        <v>0</v>
      </c>
      <c r="C52" s="4" t="s">
        <v>137</v>
      </c>
      <c r="D52" s="4" t="s">
        <v>12</v>
      </c>
      <c r="E52" s="4" t="s">
        <v>13</v>
      </c>
      <c r="F52" s="5">
        <v>0.75</v>
      </c>
      <c r="G52" s="6">
        <v>40553</v>
      </c>
      <c r="H52" s="4" t="s">
        <v>28</v>
      </c>
    </row>
    <row r="53" spans="1:8">
      <c r="A53" s="4">
        <v>471981</v>
      </c>
      <c r="B53" s="1">
        <v>0</v>
      </c>
      <c r="C53" s="4" t="s">
        <v>138</v>
      </c>
      <c r="D53" s="4" t="s">
        <v>12</v>
      </c>
      <c r="E53" s="4" t="s">
        <v>13</v>
      </c>
      <c r="F53" s="5">
        <v>3.5</v>
      </c>
      <c r="G53" s="6">
        <v>40553</v>
      </c>
      <c r="H53" s="4" t="s">
        <v>28</v>
      </c>
    </row>
    <row r="54" spans="1:8">
      <c r="A54" s="4">
        <v>942722</v>
      </c>
      <c r="B54" s="1">
        <v>0</v>
      </c>
      <c r="C54" s="4" t="s">
        <v>73</v>
      </c>
      <c r="D54" s="4" t="s">
        <v>22</v>
      </c>
      <c r="E54" s="4" t="s">
        <v>13</v>
      </c>
      <c r="F54" s="5">
        <v>8</v>
      </c>
      <c r="G54" s="6">
        <v>40546</v>
      </c>
      <c r="H54" s="4" t="s">
        <v>28</v>
      </c>
    </row>
    <row r="55" spans="1:8">
      <c r="A55" s="4">
        <v>544430</v>
      </c>
      <c r="B55" s="1">
        <v>0</v>
      </c>
      <c r="C55" s="4" t="s">
        <v>139</v>
      </c>
      <c r="D55" s="4" t="s">
        <v>22</v>
      </c>
      <c r="E55" s="4" t="s">
        <v>13</v>
      </c>
      <c r="F55" s="5">
        <v>1.5</v>
      </c>
      <c r="G55" s="6">
        <v>40553</v>
      </c>
      <c r="H55" s="4" t="s">
        <v>28</v>
      </c>
    </row>
    <row r="56" spans="1:8">
      <c r="A56" s="4">
        <v>209328</v>
      </c>
      <c r="B56" s="1">
        <v>0</v>
      </c>
      <c r="C56" s="4" t="s">
        <v>141</v>
      </c>
      <c r="D56" s="4" t="s">
        <v>12</v>
      </c>
      <c r="E56" s="4" t="s">
        <v>13</v>
      </c>
      <c r="F56" s="5">
        <v>1.75</v>
      </c>
      <c r="G56" s="6">
        <v>40546</v>
      </c>
      <c r="H56" s="4" t="s">
        <v>28</v>
      </c>
    </row>
    <row r="57" spans="1:8">
      <c r="A57" s="4">
        <v>311587</v>
      </c>
      <c r="B57" s="1">
        <v>0</v>
      </c>
      <c r="C57" s="4" t="s">
        <v>11</v>
      </c>
      <c r="D57" s="4" t="s">
        <v>12</v>
      </c>
      <c r="E57" s="4" t="s">
        <v>13</v>
      </c>
      <c r="F57" s="5">
        <v>2</v>
      </c>
      <c r="G57" s="6">
        <v>40528</v>
      </c>
      <c r="H57" s="4" t="s">
        <v>14</v>
      </c>
    </row>
    <row r="58" spans="1:8">
      <c r="A58" s="4">
        <v>645109</v>
      </c>
      <c r="B58" s="1">
        <v>0</v>
      </c>
      <c r="C58" s="4" t="s">
        <v>15</v>
      </c>
      <c r="D58" s="4" t="s">
        <v>16</v>
      </c>
      <c r="E58" s="4" t="s">
        <v>13</v>
      </c>
      <c r="F58" s="5">
        <v>8</v>
      </c>
      <c r="G58" s="6">
        <v>40528</v>
      </c>
      <c r="H58" s="4" t="s">
        <v>14</v>
      </c>
    </row>
    <row r="59" spans="1:8">
      <c r="A59" s="4">
        <v>921565</v>
      </c>
      <c r="B59" s="1">
        <v>0</v>
      </c>
      <c r="C59" s="4" t="s">
        <v>21</v>
      </c>
      <c r="D59" s="4" t="s">
        <v>20</v>
      </c>
      <c r="E59" s="4" t="s">
        <v>13</v>
      </c>
      <c r="F59" s="5">
        <v>8</v>
      </c>
      <c r="G59" s="6">
        <v>40528</v>
      </c>
      <c r="H59" s="4" t="s">
        <v>14</v>
      </c>
    </row>
    <row r="60" spans="1:8">
      <c r="A60" s="4">
        <v>904174</v>
      </c>
      <c r="B60" s="1">
        <v>0</v>
      </c>
      <c r="C60" s="4" t="s">
        <v>23</v>
      </c>
      <c r="D60" s="4" t="s">
        <v>12</v>
      </c>
      <c r="E60" s="4" t="s">
        <v>13</v>
      </c>
      <c r="F60" s="5">
        <v>4</v>
      </c>
      <c r="G60" s="6">
        <v>40528</v>
      </c>
      <c r="H60" s="4" t="s">
        <v>14</v>
      </c>
    </row>
    <row r="61" spans="1:8">
      <c r="A61" s="4">
        <v>806984</v>
      </c>
      <c r="B61" s="1">
        <v>0</v>
      </c>
      <c r="C61" s="4" t="s">
        <v>25</v>
      </c>
      <c r="D61" s="4" t="s">
        <v>22</v>
      </c>
      <c r="E61" s="4" t="s">
        <v>13</v>
      </c>
      <c r="F61" s="5">
        <v>8</v>
      </c>
      <c r="G61" s="6">
        <v>40528</v>
      </c>
      <c r="H61" s="4" t="s">
        <v>14</v>
      </c>
    </row>
    <row r="62" spans="1:8">
      <c r="A62" s="4">
        <v>261528</v>
      </c>
      <c r="B62" s="1">
        <v>0</v>
      </c>
      <c r="C62" s="4" t="s">
        <v>27</v>
      </c>
      <c r="D62" s="4" t="s">
        <v>22</v>
      </c>
      <c r="E62" s="4" t="s">
        <v>13</v>
      </c>
      <c r="F62" s="5">
        <v>8</v>
      </c>
      <c r="G62" s="6">
        <v>40528</v>
      </c>
      <c r="H62" s="4" t="s">
        <v>14</v>
      </c>
    </row>
    <row r="63" spans="1:8">
      <c r="A63" s="4">
        <v>682726</v>
      </c>
      <c r="B63" s="1">
        <v>0</v>
      </c>
      <c r="C63" s="4" t="s">
        <v>30</v>
      </c>
      <c r="D63" s="4" t="s">
        <v>12</v>
      </c>
      <c r="E63" s="4" t="s">
        <v>13</v>
      </c>
      <c r="F63" s="5">
        <v>1.5</v>
      </c>
      <c r="G63" s="6">
        <v>40528</v>
      </c>
      <c r="H63" s="4" t="s">
        <v>14</v>
      </c>
    </row>
    <row r="64" spans="1:8">
      <c r="A64" s="4">
        <v>624084</v>
      </c>
      <c r="B64" s="1">
        <v>0</v>
      </c>
      <c r="C64" s="4" t="s">
        <v>37</v>
      </c>
      <c r="D64" s="4" t="s">
        <v>12</v>
      </c>
      <c r="E64" s="4" t="s">
        <v>13</v>
      </c>
      <c r="F64" s="5">
        <v>1.25</v>
      </c>
      <c r="G64" s="6">
        <v>40528</v>
      </c>
      <c r="H64" s="4" t="s">
        <v>14</v>
      </c>
    </row>
    <row r="65" spans="1:8">
      <c r="A65" s="4">
        <v>341458</v>
      </c>
      <c r="B65" s="1">
        <v>0</v>
      </c>
      <c r="C65" s="4" t="s">
        <v>38</v>
      </c>
      <c r="D65" s="4" t="s">
        <v>22</v>
      </c>
      <c r="E65" s="4" t="s">
        <v>13</v>
      </c>
      <c r="F65" s="5">
        <v>8</v>
      </c>
      <c r="G65" s="6">
        <v>40528</v>
      </c>
      <c r="H65" s="4" t="s">
        <v>14</v>
      </c>
    </row>
    <row r="66" spans="1:8">
      <c r="A66" s="4">
        <v>674630</v>
      </c>
      <c r="B66" s="1">
        <v>0</v>
      </c>
      <c r="C66" s="4" t="s">
        <v>40</v>
      </c>
      <c r="D66" s="4" t="s">
        <v>12</v>
      </c>
      <c r="E66" s="4" t="s">
        <v>13</v>
      </c>
      <c r="F66" s="5">
        <v>2.75</v>
      </c>
      <c r="G66" s="6">
        <v>40528</v>
      </c>
      <c r="H66" s="4" t="s">
        <v>14</v>
      </c>
    </row>
    <row r="67" spans="1:8">
      <c r="A67" s="4">
        <v>674630</v>
      </c>
      <c r="B67" s="1">
        <v>0</v>
      </c>
      <c r="C67" s="4" t="s">
        <v>40</v>
      </c>
      <c r="D67" s="4" t="s">
        <v>18</v>
      </c>
      <c r="E67" s="4" t="s">
        <v>13</v>
      </c>
      <c r="F67" s="5">
        <v>1</v>
      </c>
      <c r="G67" s="6">
        <v>40528</v>
      </c>
      <c r="H67" s="4" t="s">
        <v>14</v>
      </c>
    </row>
    <row r="68" spans="1:8">
      <c r="A68" s="4">
        <v>664825</v>
      </c>
      <c r="B68" s="1">
        <v>0</v>
      </c>
      <c r="C68" s="4" t="s">
        <v>56</v>
      </c>
      <c r="D68" s="4" t="s">
        <v>22</v>
      </c>
      <c r="E68" s="4" t="s">
        <v>13</v>
      </c>
      <c r="F68" s="5">
        <v>8</v>
      </c>
      <c r="G68" s="6">
        <v>40542</v>
      </c>
      <c r="H68" s="4" t="s">
        <v>14</v>
      </c>
    </row>
    <row r="69" spans="1:8">
      <c r="A69" s="4">
        <v>389844</v>
      </c>
      <c r="B69" s="1">
        <v>0</v>
      </c>
      <c r="C69" s="4" t="s">
        <v>60</v>
      </c>
      <c r="D69" s="4" t="s">
        <v>22</v>
      </c>
      <c r="E69" s="4" t="s">
        <v>13</v>
      </c>
      <c r="F69" s="5">
        <v>8</v>
      </c>
      <c r="G69" s="6">
        <v>40535</v>
      </c>
      <c r="H69" s="4" t="s">
        <v>14</v>
      </c>
    </row>
    <row r="70" spans="1:8">
      <c r="A70" s="4">
        <v>935382</v>
      </c>
      <c r="B70" s="1">
        <v>0</v>
      </c>
      <c r="C70" s="4" t="s">
        <v>34</v>
      </c>
      <c r="D70" s="4" t="s">
        <v>22</v>
      </c>
      <c r="E70" s="4" t="s">
        <v>13</v>
      </c>
      <c r="F70" s="5">
        <v>8</v>
      </c>
      <c r="G70" s="6">
        <v>40542</v>
      </c>
      <c r="H70" s="4" t="s">
        <v>14</v>
      </c>
    </row>
    <row r="71" spans="1:8">
      <c r="A71" s="4">
        <v>53568</v>
      </c>
      <c r="B71" s="1">
        <v>0</v>
      </c>
      <c r="C71" s="4" t="s">
        <v>76</v>
      </c>
      <c r="D71" s="4" t="s">
        <v>22</v>
      </c>
      <c r="E71" s="4" t="s">
        <v>13</v>
      </c>
      <c r="F71" s="5">
        <v>8</v>
      </c>
      <c r="G71" s="6">
        <v>40542</v>
      </c>
      <c r="H71" s="4" t="s">
        <v>14</v>
      </c>
    </row>
    <row r="72" spans="1:8">
      <c r="A72" s="4">
        <v>341458</v>
      </c>
      <c r="B72" s="1">
        <v>0</v>
      </c>
      <c r="C72" s="4" t="s">
        <v>38</v>
      </c>
      <c r="D72" s="4" t="s">
        <v>22</v>
      </c>
      <c r="E72" s="4" t="s">
        <v>13</v>
      </c>
      <c r="F72" s="5">
        <v>8</v>
      </c>
      <c r="G72" s="6">
        <v>40542</v>
      </c>
      <c r="H72" s="4" t="s">
        <v>14</v>
      </c>
    </row>
    <row r="73" spans="1:8">
      <c r="A73" s="4">
        <v>645109</v>
      </c>
      <c r="B73" s="1">
        <v>0</v>
      </c>
      <c r="C73" s="4" t="s">
        <v>15</v>
      </c>
      <c r="D73" s="4" t="s">
        <v>22</v>
      </c>
      <c r="E73" s="4" t="s">
        <v>13</v>
      </c>
      <c r="F73" s="5">
        <v>8</v>
      </c>
      <c r="G73" s="6">
        <v>40535</v>
      </c>
      <c r="H73" s="4" t="s">
        <v>14</v>
      </c>
    </row>
    <row r="74" spans="1:8">
      <c r="A74" s="4">
        <v>689074</v>
      </c>
      <c r="B74" s="1">
        <v>0</v>
      </c>
      <c r="C74" s="4" t="s">
        <v>78</v>
      </c>
      <c r="D74" s="4" t="s">
        <v>22</v>
      </c>
      <c r="E74" s="4" t="s">
        <v>13</v>
      </c>
      <c r="F74" s="5">
        <v>8</v>
      </c>
      <c r="G74" s="6">
        <v>40542</v>
      </c>
      <c r="H74" s="4" t="s">
        <v>14</v>
      </c>
    </row>
    <row r="75" spans="1:8">
      <c r="A75" s="4">
        <v>728279</v>
      </c>
      <c r="B75" s="1">
        <v>0</v>
      </c>
      <c r="C75" s="4" t="s">
        <v>88</v>
      </c>
      <c r="D75" s="4" t="s">
        <v>22</v>
      </c>
      <c r="E75" s="4" t="s">
        <v>13</v>
      </c>
      <c r="F75" s="5">
        <v>7</v>
      </c>
      <c r="G75" s="6">
        <v>40549</v>
      </c>
      <c r="H75" s="4" t="s">
        <v>14</v>
      </c>
    </row>
    <row r="76" spans="1:8">
      <c r="A76" s="4">
        <v>624084</v>
      </c>
      <c r="B76" s="1">
        <v>0</v>
      </c>
      <c r="C76" s="4" t="s">
        <v>37</v>
      </c>
      <c r="D76" s="4" t="s">
        <v>12</v>
      </c>
      <c r="E76" s="4" t="s">
        <v>13</v>
      </c>
      <c r="F76" s="5">
        <v>-1.25</v>
      </c>
      <c r="G76" s="6">
        <v>40528</v>
      </c>
      <c r="H76" s="4" t="s">
        <v>14</v>
      </c>
    </row>
    <row r="77" spans="1:8">
      <c r="A77" s="4">
        <v>624084</v>
      </c>
      <c r="B77" s="1">
        <v>0</v>
      </c>
      <c r="C77" s="4" t="s">
        <v>37</v>
      </c>
      <c r="D77" s="4" t="s">
        <v>12</v>
      </c>
      <c r="E77" s="4" t="s">
        <v>13</v>
      </c>
      <c r="F77" s="5">
        <v>1.75</v>
      </c>
      <c r="G77" s="6">
        <v>40528</v>
      </c>
      <c r="H77" s="4" t="s">
        <v>14</v>
      </c>
    </row>
    <row r="78" spans="1:8">
      <c r="A78" s="4">
        <v>728279</v>
      </c>
      <c r="B78" s="1">
        <v>0</v>
      </c>
      <c r="C78" s="4" t="s">
        <v>88</v>
      </c>
      <c r="D78" s="4" t="s">
        <v>12</v>
      </c>
      <c r="E78" s="4" t="s">
        <v>13</v>
      </c>
      <c r="F78" s="5">
        <v>2</v>
      </c>
      <c r="G78" s="6">
        <v>40528</v>
      </c>
      <c r="H78" s="4" t="s">
        <v>14</v>
      </c>
    </row>
    <row r="79" spans="1:8">
      <c r="A79" s="4">
        <v>140990</v>
      </c>
      <c r="B79" s="1">
        <v>0</v>
      </c>
      <c r="C79" s="4" t="s">
        <v>44</v>
      </c>
      <c r="D79" s="4" t="s">
        <v>12</v>
      </c>
      <c r="E79" s="4" t="s">
        <v>13</v>
      </c>
      <c r="F79" s="5">
        <v>3</v>
      </c>
      <c r="G79" s="6">
        <v>40528</v>
      </c>
      <c r="H79" s="4" t="s">
        <v>14</v>
      </c>
    </row>
    <row r="80" spans="1:8">
      <c r="A80" s="4">
        <v>198333</v>
      </c>
      <c r="B80" s="1">
        <v>1</v>
      </c>
      <c r="C80" s="4" t="s">
        <v>90</v>
      </c>
      <c r="D80" s="4" t="s">
        <v>22</v>
      </c>
      <c r="E80" s="4" t="s">
        <v>13</v>
      </c>
      <c r="F80" s="5">
        <v>4</v>
      </c>
      <c r="G80" s="6">
        <v>40528</v>
      </c>
      <c r="H80" s="4" t="s">
        <v>14</v>
      </c>
    </row>
    <row r="81" spans="1:8">
      <c r="A81" s="4">
        <v>44371</v>
      </c>
      <c r="B81" s="1">
        <v>0</v>
      </c>
      <c r="C81" s="4" t="s">
        <v>91</v>
      </c>
      <c r="D81" s="4" t="s">
        <v>22</v>
      </c>
      <c r="E81" s="4" t="s">
        <v>13</v>
      </c>
      <c r="F81" s="5">
        <v>8</v>
      </c>
      <c r="G81" s="6">
        <v>40528</v>
      </c>
      <c r="H81" s="4" t="s">
        <v>14</v>
      </c>
    </row>
    <row r="82" spans="1:8">
      <c r="A82" s="4">
        <v>500684</v>
      </c>
      <c r="B82" s="1">
        <v>0</v>
      </c>
      <c r="C82" s="4" t="s">
        <v>93</v>
      </c>
      <c r="D82" s="4" t="s">
        <v>12</v>
      </c>
      <c r="E82" s="4" t="s">
        <v>13</v>
      </c>
      <c r="F82" s="5">
        <v>1</v>
      </c>
      <c r="G82" s="6">
        <v>40528</v>
      </c>
      <c r="H82" s="4" t="s">
        <v>14</v>
      </c>
    </row>
    <row r="83" spans="1:8">
      <c r="A83" s="4">
        <v>429643</v>
      </c>
      <c r="B83" s="1">
        <v>0</v>
      </c>
      <c r="C83" s="4" t="s">
        <v>94</v>
      </c>
      <c r="D83" s="4" t="s">
        <v>12</v>
      </c>
      <c r="E83" s="4" t="s">
        <v>13</v>
      </c>
      <c r="F83" s="5">
        <v>2.75</v>
      </c>
      <c r="G83" s="6">
        <v>40528</v>
      </c>
      <c r="H83" s="4" t="s">
        <v>14</v>
      </c>
    </row>
    <row r="84" spans="1:8">
      <c r="A84" s="4">
        <v>738503</v>
      </c>
      <c r="B84" s="1">
        <v>0</v>
      </c>
      <c r="C84" s="4" t="s">
        <v>95</v>
      </c>
      <c r="D84" s="4" t="s">
        <v>12</v>
      </c>
      <c r="E84" s="4" t="s">
        <v>13</v>
      </c>
      <c r="F84" s="5">
        <v>1.25</v>
      </c>
      <c r="G84" s="6">
        <v>40528</v>
      </c>
      <c r="H84" s="4" t="s">
        <v>14</v>
      </c>
    </row>
    <row r="85" spans="1:8">
      <c r="A85" s="4">
        <v>545521</v>
      </c>
      <c r="B85" s="1">
        <v>0</v>
      </c>
      <c r="C85" s="4" t="s">
        <v>98</v>
      </c>
      <c r="D85" s="4" t="s">
        <v>22</v>
      </c>
      <c r="E85" s="4" t="s">
        <v>13</v>
      </c>
      <c r="F85" s="5">
        <v>2.25</v>
      </c>
      <c r="G85" s="6">
        <v>40528</v>
      </c>
      <c r="H85" s="4" t="s">
        <v>14</v>
      </c>
    </row>
    <row r="86" spans="1:8">
      <c r="A86" s="4">
        <v>775444</v>
      </c>
      <c r="B86" s="1">
        <v>0</v>
      </c>
      <c r="C86" s="4" t="s">
        <v>99</v>
      </c>
      <c r="D86" s="4" t="s">
        <v>12</v>
      </c>
      <c r="E86" s="4" t="s">
        <v>13</v>
      </c>
      <c r="F86" s="5">
        <v>1</v>
      </c>
      <c r="G86" s="6">
        <v>40528</v>
      </c>
      <c r="H86" s="4" t="s">
        <v>14</v>
      </c>
    </row>
    <row r="87" spans="1:8">
      <c r="A87" s="4">
        <v>555242</v>
      </c>
      <c r="B87" s="1">
        <v>0</v>
      </c>
      <c r="C87" s="4" t="s">
        <v>101</v>
      </c>
      <c r="D87" s="4" t="s">
        <v>12</v>
      </c>
      <c r="E87" s="4" t="s">
        <v>13</v>
      </c>
      <c r="F87" s="5">
        <v>3.5</v>
      </c>
      <c r="G87" s="6">
        <v>40528</v>
      </c>
      <c r="H87" s="4" t="s">
        <v>14</v>
      </c>
    </row>
    <row r="88" spans="1:8">
      <c r="A88" s="4">
        <v>251999</v>
      </c>
      <c r="B88" s="1">
        <v>0</v>
      </c>
      <c r="C88" s="4" t="s">
        <v>102</v>
      </c>
      <c r="D88" s="4" t="s">
        <v>22</v>
      </c>
      <c r="E88" s="4" t="s">
        <v>13</v>
      </c>
      <c r="F88" s="5">
        <v>1.5</v>
      </c>
      <c r="G88" s="6">
        <v>40528</v>
      </c>
      <c r="H88" s="4" t="s">
        <v>14</v>
      </c>
    </row>
    <row r="89" spans="1:8">
      <c r="A89" s="4">
        <v>99193</v>
      </c>
      <c r="B89" s="1">
        <v>0</v>
      </c>
      <c r="C89" s="4" t="s">
        <v>103</v>
      </c>
      <c r="D89" s="4" t="s">
        <v>22</v>
      </c>
      <c r="E89" s="4" t="s">
        <v>13</v>
      </c>
      <c r="F89" s="5">
        <v>8</v>
      </c>
      <c r="G89" s="6">
        <v>40528</v>
      </c>
      <c r="H89" s="4" t="s">
        <v>14</v>
      </c>
    </row>
    <row r="90" spans="1:8">
      <c r="A90" s="4">
        <v>392062</v>
      </c>
      <c r="B90" s="1">
        <v>0</v>
      </c>
      <c r="C90" s="4" t="s">
        <v>104</v>
      </c>
      <c r="D90" s="4" t="s">
        <v>22</v>
      </c>
      <c r="E90" s="4" t="s">
        <v>13</v>
      </c>
      <c r="F90" s="5">
        <v>8</v>
      </c>
      <c r="G90" s="6">
        <v>40528</v>
      </c>
      <c r="H90" s="4" t="s">
        <v>14</v>
      </c>
    </row>
    <row r="91" spans="1:8">
      <c r="A91" s="4">
        <v>422727</v>
      </c>
      <c r="B91" s="1">
        <v>0</v>
      </c>
      <c r="C91" s="4" t="s">
        <v>67</v>
      </c>
      <c r="D91" s="4" t="s">
        <v>20</v>
      </c>
      <c r="E91" s="4" t="s">
        <v>13</v>
      </c>
      <c r="F91" s="5">
        <v>2</v>
      </c>
      <c r="G91" s="6">
        <v>40528</v>
      </c>
      <c r="H91" s="4" t="s">
        <v>14</v>
      </c>
    </row>
    <row r="92" spans="1:8">
      <c r="A92" s="4">
        <v>226479</v>
      </c>
      <c r="B92" s="1">
        <v>0</v>
      </c>
      <c r="C92" s="4" t="s">
        <v>109</v>
      </c>
      <c r="D92" s="4" t="s">
        <v>12</v>
      </c>
      <c r="E92" s="4" t="s">
        <v>13</v>
      </c>
      <c r="F92" s="5">
        <v>2</v>
      </c>
      <c r="G92" s="6">
        <v>40535</v>
      </c>
      <c r="H92" s="4" t="s">
        <v>14</v>
      </c>
    </row>
    <row r="93" spans="1:8">
      <c r="A93" s="4">
        <v>515931</v>
      </c>
      <c r="B93" s="1">
        <v>0</v>
      </c>
      <c r="C93" s="4" t="s">
        <v>130</v>
      </c>
      <c r="D93" s="4" t="s">
        <v>22</v>
      </c>
      <c r="E93" s="4" t="s">
        <v>13</v>
      </c>
      <c r="F93" s="5">
        <v>8</v>
      </c>
      <c r="G93" s="6">
        <v>40535</v>
      </c>
      <c r="H93" s="4" t="s">
        <v>14</v>
      </c>
    </row>
    <row r="94" spans="1:8">
      <c r="A94" s="4">
        <v>515931</v>
      </c>
      <c r="B94" s="1">
        <v>0</v>
      </c>
      <c r="C94" s="4" t="s">
        <v>130</v>
      </c>
      <c r="D94" s="4" t="s">
        <v>22</v>
      </c>
      <c r="E94" s="4" t="s">
        <v>13</v>
      </c>
      <c r="F94" s="5">
        <v>8</v>
      </c>
      <c r="G94" s="6">
        <v>40542</v>
      </c>
      <c r="H94" s="4" t="s">
        <v>14</v>
      </c>
    </row>
    <row r="95" spans="1:8">
      <c r="A95" s="4">
        <v>689074</v>
      </c>
      <c r="B95" s="1">
        <v>0</v>
      </c>
      <c r="C95" s="4" t="s">
        <v>78</v>
      </c>
      <c r="D95" s="4" t="s">
        <v>22</v>
      </c>
      <c r="E95" s="4" t="s">
        <v>13</v>
      </c>
      <c r="F95" s="5">
        <v>-8</v>
      </c>
      <c r="G95" s="6">
        <v>40542</v>
      </c>
      <c r="H95" s="4" t="s">
        <v>14</v>
      </c>
    </row>
    <row r="96" spans="1:8">
      <c r="A96" s="4">
        <v>689074</v>
      </c>
      <c r="B96" s="1">
        <v>0</v>
      </c>
      <c r="C96" s="4" t="s">
        <v>78</v>
      </c>
      <c r="D96" s="4" t="s">
        <v>22</v>
      </c>
      <c r="E96" s="4" t="s">
        <v>13</v>
      </c>
      <c r="F96" s="5">
        <v>8</v>
      </c>
      <c r="G96" s="6">
        <v>40542</v>
      </c>
      <c r="H96" s="4" t="s">
        <v>14</v>
      </c>
    </row>
    <row r="97" spans="1:8">
      <c r="A97" s="4">
        <v>5435</v>
      </c>
      <c r="B97" s="1">
        <v>0</v>
      </c>
      <c r="C97" s="4" t="s">
        <v>134</v>
      </c>
      <c r="D97" s="4" t="s">
        <v>18</v>
      </c>
      <c r="E97" s="4" t="s">
        <v>13</v>
      </c>
      <c r="F97" s="5">
        <v>2.5</v>
      </c>
      <c r="G97" s="6">
        <v>40549</v>
      </c>
      <c r="H97" s="4" t="s">
        <v>14</v>
      </c>
    </row>
    <row r="98" spans="1:8">
      <c r="A98" s="4">
        <v>798649</v>
      </c>
      <c r="B98" s="1">
        <v>0</v>
      </c>
      <c r="C98" s="4" t="s">
        <v>123</v>
      </c>
      <c r="D98" s="4" t="s">
        <v>18</v>
      </c>
      <c r="E98" s="4" t="s">
        <v>13</v>
      </c>
      <c r="F98" s="5">
        <v>1.5</v>
      </c>
      <c r="G98" s="6">
        <v>40549</v>
      </c>
      <c r="H98" s="4" t="s">
        <v>14</v>
      </c>
    </row>
    <row r="99" spans="1:8">
      <c r="A99" s="4">
        <v>596745</v>
      </c>
      <c r="B99" s="1">
        <v>0</v>
      </c>
      <c r="C99" s="4" t="s">
        <v>135</v>
      </c>
      <c r="D99" s="4" t="s">
        <v>12</v>
      </c>
      <c r="E99" s="4" t="s">
        <v>13</v>
      </c>
      <c r="F99" s="5">
        <v>0.75</v>
      </c>
      <c r="G99" s="6">
        <v>40556</v>
      </c>
      <c r="H99" s="4" t="s">
        <v>14</v>
      </c>
    </row>
    <row r="100" spans="1:8">
      <c r="A100" s="4">
        <v>138199</v>
      </c>
      <c r="B100" s="1">
        <v>0</v>
      </c>
      <c r="C100" s="4" t="s">
        <v>137</v>
      </c>
      <c r="D100" s="4" t="s">
        <v>12</v>
      </c>
      <c r="E100" s="4" t="s">
        <v>13</v>
      </c>
      <c r="F100" s="5">
        <v>1</v>
      </c>
      <c r="G100" s="6">
        <v>40549</v>
      </c>
      <c r="H100" s="4" t="s">
        <v>14</v>
      </c>
    </row>
    <row r="101" spans="1:8">
      <c r="A101" s="4">
        <v>942722</v>
      </c>
      <c r="B101" s="1">
        <v>0</v>
      </c>
      <c r="C101" s="4" t="s">
        <v>73</v>
      </c>
      <c r="D101" s="4" t="s">
        <v>22</v>
      </c>
      <c r="E101" s="4" t="s">
        <v>13</v>
      </c>
      <c r="F101" s="5">
        <v>8</v>
      </c>
      <c r="G101" s="6">
        <v>40549</v>
      </c>
      <c r="H101" s="4" t="s">
        <v>14</v>
      </c>
    </row>
    <row r="102" spans="1:8">
      <c r="A102" s="4">
        <v>268234</v>
      </c>
      <c r="B102" s="1">
        <v>0</v>
      </c>
      <c r="C102" s="4" t="s">
        <v>31</v>
      </c>
      <c r="D102" s="4" t="s">
        <v>12</v>
      </c>
      <c r="E102" s="4" t="s">
        <v>13</v>
      </c>
      <c r="F102" s="5">
        <v>1.5</v>
      </c>
      <c r="G102" s="6">
        <v>40549</v>
      </c>
      <c r="H102" s="4" t="s">
        <v>14</v>
      </c>
    </row>
    <row r="103" spans="1:8">
      <c r="A103" s="4">
        <v>560101</v>
      </c>
      <c r="B103" s="1">
        <v>0</v>
      </c>
      <c r="C103" s="4" t="s">
        <v>144</v>
      </c>
      <c r="D103" s="4" t="s">
        <v>12</v>
      </c>
      <c r="E103" s="4" t="s">
        <v>13</v>
      </c>
      <c r="F103" s="5">
        <v>1.5</v>
      </c>
      <c r="G103" s="6">
        <v>40549</v>
      </c>
      <c r="H103" s="4" t="s">
        <v>14</v>
      </c>
    </row>
    <row r="104" spans="1:8">
      <c r="A104" s="4">
        <v>162126</v>
      </c>
      <c r="B104" s="1">
        <v>0</v>
      </c>
      <c r="C104" s="4" t="s">
        <v>65</v>
      </c>
      <c r="D104" s="4" t="s">
        <v>12</v>
      </c>
      <c r="E104" s="4" t="s">
        <v>13</v>
      </c>
      <c r="F104" s="5">
        <v>3</v>
      </c>
      <c r="G104" s="6">
        <v>40549</v>
      </c>
      <c r="H104" s="4" t="s">
        <v>14</v>
      </c>
    </row>
    <row r="105" spans="1:8">
      <c r="A105" s="4">
        <v>140990</v>
      </c>
      <c r="B105" s="1">
        <v>0</v>
      </c>
      <c r="C105" s="4" t="s">
        <v>44</v>
      </c>
      <c r="D105" s="4" t="s">
        <v>12</v>
      </c>
      <c r="E105" s="4" t="s">
        <v>13</v>
      </c>
      <c r="F105" s="5">
        <v>2</v>
      </c>
      <c r="G105" s="6">
        <v>40540</v>
      </c>
      <c r="H105" s="4" t="s">
        <v>29</v>
      </c>
    </row>
    <row r="106" spans="1:8">
      <c r="A106" s="4">
        <v>474941</v>
      </c>
      <c r="B106" s="1">
        <v>0</v>
      </c>
      <c r="C106" s="4" t="s">
        <v>47</v>
      </c>
      <c r="D106" s="4" t="s">
        <v>12</v>
      </c>
      <c r="E106" s="4" t="s">
        <v>13</v>
      </c>
      <c r="F106" s="5">
        <v>1.5</v>
      </c>
      <c r="G106" s="6">
        <v>40540</v>
      </c>
      <c r="H106" s="4" t="s">
        <v>29</v>
      </c>
    </row>
    <row r="107" spans="1:8">
      <c r="A107" s="4">
        <v>144775</v>
      </c>
      <c r="B107" s="1">
        <v>0</v>
      </c>
      <c r="C107" s="4" t="s">
        <v>50</v>
      </c>
      <c r="D107" s="4" t="s">
        <v>12</v>
      </c>
      <c r="E107" s="4" t="s">
        <v>13</v>
      </c>
      <c r="F107" s="5">
        <v>2</v>
      </c>
      <c r="G107" s="6">
        <v>40540</v>
      </c>
      <c r="H107" s="4" t="s">
        <v>29</v>
      </c>
    </row>
    <row r="108" spans="1:8">
      <c r="A108" s="4">
        <v>54857</v>
      </c>
      <c r="B108" s="1">
        <v>0</v>
      </c>
      <c r="C108" s="4" t="s">
        <v>51</v>
      </c>
      <c r="D108" s="4" t="s">
        <v>12</v>
      </c>
      <c r="E108" s="4" t="s">
        <v>13</v>
      </c>
      <c r="F108" s="5">
        <v>1</v>
      </c>
      <c r="G108" s="6">
        <v>40533</v>
      </c>
      <c r="H108" s="4" t="s">
        <v>29</v>
      </c>
    </row>
    <row r="109" spans="1:8">
      <c r="A109" s="4">
        <v>969490</v>
      </c>
      <c r="B109" s="1">
        <v>0</v>
      </c>
      <c r="C109" s="4" t="s">
        <v>52</v>
      </c>
      <c r="D109" s="4" t="s">
        <v>18</v>
      </c>
      <c r="E109" s="4" t="s">
        <v>13</v>
      </c>
      <c r="F109" s="5">
        <v>3</v>
      </c>
      <c r="G109" s="6">
        <v>40533</v>
      </c>
      <c r="H109" s="4" t="s">
        <v>29</v>
      </c>
    </row>
    <row r="110" spans="1:8">
      <c r="A110" s="4">
        <v>625135</v>
      </c>
      <c r="B110" s="1">
        <v>0</v>
      </c>
      <c r="C110" s="4" t="s">
        <v>55</v>
      </c>
      <c r="D110" s="4" t="s">
        <v>12</v>
      </c>
      <c r="E110" s="4" t="s">
        <v>13</v>
      </c>
      <c r="F110" s="5">
        <v>1</v>
      </c>
      <c r="G110" s="6">
        <v>40540</v>
      </c>
      <c r="H110" s="4" t="s">
        <v>29</v>
      </c>
    </row>
    <row r="111" spans="1:8">
      <c r="A111" s="4">
        <v>459949</v>
      </c>
      <c r="B111" s="1">
        <v>0</v>
      </c>
      <c r="C111" s="4" t="s">
        <v>57</v>
      </c>
      <c r="D111" s="4" t="s">
        <v>18</v>
      </c>
      <c r="E111" s="4" t="s">
        <v>13</v>
      </c>
      <c r="F111" s="5">
        <v>4</v>
      </c>
      <c r="G111" s="6">
        <v>40547</v>
      </c>
      <c r="H111" s="4" t="s">
        <v>29</v>
      </c>
    </row>
    <row r="112" spans="1:8">
      <c r="A112" s="4">
        <v>873164</v>
      </c>
      <c r="B112" s="1">
        <v>0</v>
      </c>
      <c r="C112" s="4" t="s">
        <v>61</v>
      </c>
      <c r="D112" s="4" t="s">
        <v>22</v>
      </c>
      <c r="E112" s="4" t="s">
        <v>13</v>
      </c>
      <c r="F112" s="5">
        <v>3</v>
      </c>
      <c r="G112" s="6">
        <v>40540</v>
      </c>
      <c r="H112" s="4" t="s">
        <v>29</v>
      </c>
    </row>
    <row r="113" spans="1:8">
      <c r="A113" s="4">
        <v>555166</v>
      </c>
      <c r="B113" s="1">
        <v>0</v>
      </c>
      <c r="C113" s="4" t="s">
        <v>62</v>
      </c>
      <c r="D113" s="4" t="s">
        <v>22</v>
      </c>
      <c r="E113" s="4" t="s">
        <v>13</v>
      </c>
      <c r="F113" s="5">
        <v>6.25</v>
      </c>
      <c r="G113" s="6">
        <v>40533</v>
      </c>
      <c r="H113" s="4" t="s">
        <v>29</v>
      </c>
    </row>
    <row r="114" spans="1:8">
      <c r="A114" s="4">
        <v>935382</v>
      </c>
      <c r="B114" s="1">
        <v>0</v>
      </c>
      <c r="C114" s="4" t="s">
        <v>34</v>
      </c>
      <c r="D114" s="4" t="s">
        <v>22</v>
      </c>
      <c r="E114" s="4" t="s">
        <v>13</v>
      </c>
      <c r="F114" s="5">
        <v>8</v>
      </c>
      <c r="G114" s="6">
        <v>40540</v>
      </c>
      <c r="H114" s="4" t="s">
        <v>29</v>
      </c>
    </row>
    <row r="115" spans="1:8">
      <c r="A115" s="4">
        <v>422727</v>
      </c>
      <c r="B115" s="1">
        <v>0</v>
      </c>
      <c r="C115" s="4" t="s">
        <v>67</v>
      </c>
      <c r="D115" s="4" t="s">
        <v>20</v>
      </c>
      <c r="E115" s="4" t="s">
        <v>13</v>
      </c>
      <c r="F115" s="5">
        <v>8</v>
      </c>
      <c r="G115" s="6">
        <v>40533</v>
      </c>
      <c r="H115" s="4" t="s">
        <v>29</v>
      </c>
    </row>
    <row r="116" spans="1:8">
      <c r="A116" s="4">
        <v>363618</v>
      </c>
      <c r="B116" s="1">
        <v>0</v>
      </c>
      <c r="C116" s="4" t="s">
        <v>70</v>
      </c>
      <c r="D116" s="4" t="s">
        <v>12</v>
      </c>
      <c r="E116" s="4" t="s">
        <v>13</v>
      </c>
      <c r="F116" s="5">
        <v>1</v>
      </c>
      <c r="G116" s="6">
        <v>40533</v>
      </c>
      <c r="H116" s="4" t="s">
        <v>29</v>
      </c>
    </row>
    <row r="117" spans="1:8">
      <c r="A117" s="4">
        <v>942722</v>
      </c>
      <c r="B117" s="1">
        <v>0</v>
      </c>
      <c r="C117" s="4" t="s">
        <v>73</v>
      </c>
      <c r="D117" s="4" t="s">
        <v>12</v>
      </c>
      <c r="E117" s="4" t="s">
        <v>13</v>
      </c>
      <c r="F117" s="5">
        <v>1</v>
      </c>
      <c r="G117" s="6">
        <v>40533</v>
      </c>
      <c r="H117" s="4" t="s">
        <v>29</v>
      </c>
    </row>
    <row r="118" spans="1:8">
      <c r="A118" s="4">
        <v>572634</v>
      </c>
      <c r="B118" s="1">
        <v>0</v>
      </c>
      <c r="C118" s="4" t="s">
        <v>75</v>
      </c>
      <c r="D118" s="4" t="s">
        <v>16</v>
      </c>
      <c r="E118" s="4" t="s">
        <v>13</v>
      </c>
      <c r="F118" s="5">
        <v>8</v>
      </c>
      <c r="G118" s="6">
        <v>40533</v>
      </c>
      <c r="H118" s="4" t="s">
        <v>29</v>
      </c>
    </row>
    <row r="119" spans="1:8">
      <c r="A119" s="4">
        <v>645109</v>
      </c>
      <c r="B119" s="1">
        <v>0</v>
      </c>
      <c r="C119" s="4" t="s">
        <v>15</v>
      </c>
      <c r="D119" s="4" t="s">
        <v>22</v>
      </c>
      <c r="E119" s="4" t="s">
        <v>13</v>
      </c>
      <c r="F119" s="5">
        <v>4</v>
      </c>
      <c r="G119" s="6">
        <v>40533</v>
      </c>
      <c r="H119" s="4" t="s">
        <v>29</v>
      </c>
    </row>
    <row r="120" spans="1:8">
      <c r="A120" s="4">
        <v>689074</v>
      </c>
      <c r="B120" s="1">
        <v>0</v>
      </c>
      <c r="C120" s="4" t="s">
        <v>78</v>
      </c>
      <c r="D120" s="4" t="s">
        <v>22</v>
      </c>
      <c r="E120" s="4" t="s">
        <v>13</v>
      </c>
      <c r="F120" s="5">
        <v>8</v>
      </c>
      <c r="G120" s="6">
        <v>40540</v>
      </c>
      <c r="H120" s="4" t="s">
        <v>29</v>
      </c>
    </row>
    <row r="121" spans="1:8">
      <c r="A121" s="4">
        <v>609303</v>
      </c>
      <c r="B121" s="1">
        <v>1</v>
      </c>
      <c r="C121" s="4" t="s">
        <v>79</v>
      </c>
      <c r="D121" s="4" t="s">
        <v>22</v>
      </c>
      <c r="E121" s="4" t="s">
        <v>13</v>
      </c>
      <c r="F121" s="5">
        <v>8</v>
      </c>
      <c r="G121" s="6">
        <v>40540</v>
      </c>
      <c r="H121" s="4" t="s">
        <v>29</v>
      </c>
    </row>
    <row r="122" spans="1:8">
      <c r="A122" s="4">
        <v>185450</v>
      </c>
      <c r="B122" s="1">
        <v>0</v>
      </c>
      <c r="C122" s="4" t="s">
        <v>80</v>
      </c>
      <c r="D122" s="4" t="s">
        <v>22</v>
      </c>
      <c r="E122" s="4" t="s">
        <v>13</v>
      </c>
      <c r="F122" s="5">
        <v>4</v>
      </c>
      <c r="G122" s="6">
        <v>40533</v>
      </c>
      <c r="H122" s="4" t="s">
        <v>29</v>
      </c>
    </row>
    <row r="123" spans="1:8">
      <c r="A123" s="4">
        <v>585545</v>
      </c>
      <c r="B123" s="1">
        <v>0</v>
      </c>
      <c r="C123" s="4" t="s">
        <v>83</v>
      </c>
      <c r="D123" s="4" t="s">
        <v>22</v>
      </c>
      <c r="E123" s="4" t="s">
        <v>13</v>
      </c>
      <c r="F123" s="5">
        <v>8</v>
      </c>
      <c r="G123" s="6">
        <v>40540</v>
      </c>
      <c r="H123" s="4" t="s">
        <v>29</v>
      </c>
    </row>
    <row r="124" spans="1:8">
      <c r="A124" s="4">
        <v>853351</v>
      </c>
      <c r="B124" s="1">
        <v>0</v>
      </c>
      <c r="C124" s="4" t="s">
        <v>84</v>
      </c>
      <c r="D124" s="4" t="s">
        <v>22</v>
      </c>
      <c r="E124" s="4" t="s">
        <v>13</v>
      </c>
      <c r="F124" s="5">
        <v>8</v>
      </c>
      <c r="G124" s="6">
        <v>40533</v>
      </c>
      <c r="H124" s="4" t="s">
        <v>29</v>
      </c>
    </row>
    <row r="125" spans="1:8">
      <c r="A125" s="4">
        <v>934035</v>
      </c>
      <c r="B125" s="1">
        <v>0</v>
      </c>
      <c r="C125" s="4" t="s">
        <v>86</v>
      </c>
      <c r="D125" s="4" t="s">
        <v>18</v>
      </c>
      <c r="E125" s="4" t="s">
        <v>13</v>
      </c>
      <c r="F125" s="5">
        <v>4</v>
      </c>
      <c r="G125" s="6">
        <v>40547</v>
      </c>
      <c r="H125" s="4" t="s">
        <v>29</v>
      </c>
    </row>
    <row r="126" spans="1:8">
      <c r="A126" s="4">
        <v>459949</v>
      </c>
      <c r="B126" s="1">
        <v>0</v>
      </c>
      <c r="C126" s="4" t="s">
        <v>57</v>
      </c>
      <c r="D126" s="4" t="s">
        <v>18</v>
      </c>
      <c r="E126" s="4" t="s">
        <v>13</v>
      </c>
      <c r="F126" s="5">
        <v>5</v>
      </c>
      <c r="G126" s="6">
        <v>40547</v>
      </c>
      <c r="H126" s="4" t="s">
        <v>29</v>
      </c>
    </row>
    <row r="127" spans="1:8">
      <c r="A127" s="4">
        <v>459949</v>
      </c>
      <c r="B127" s="1">
        <v>0</v>
      </c>
      <c r="C127" s="4" t="s">
        <v>57</v>
      </c>
      <c r="D127" s="4" t="s">
        <v>18</v>
      </c>
      <c r="E127" s="4" t="s">
        <v>13</v>
      </c>
      <c r="F127" s="5">
        <v>-4</v>
      </c>
      <c r="G127" s="6">
        <v>40547</v>
      </c>
      <c r="H127" s="4" t="s">
        <v>29</v>
      </c>
    </row>
    <row r="128" spans="1:8">
      <c r="A128" s="4">
        <v>654062</v>
      </c>
      <c r="B128" s="1">
        <v>0</v>
      </c>
      <c r="C128" s="4" t="s">
        <v>105</v>
      </c>
      <c r="D128" s="4" t="s">
        <v>22</v>
      </c>
      <c r="E128" s="4" t="s">
        <v>13</v>
      </c>
      <c r="F128" s="5">
        <v>8</v>
      </c>
      <c r="G128" s="6">
        <v>40533</v>
      </c>
      <c r="H128" s="4" t="s">
        <v>29</v>
      </c>
    </row>
    <row r="129" spans="1:8">
      <c r="A129" s="4">
        <v>755355</v>
      </c>
      <c r="B129" s="1">
        <v>0</v>
      </c>
      <c r="C129" s="4" t="s">
        <v>106</v>
      </c>
      <c r="D129" s="4" t="s">
        <v>22</v>
      </c>
      <c r="E129" s="4" t="s">
        <v>13</v>
      </c>
      <c r="F129" s="5">
        <v>8</v>
      </c>
      <c r="G129" s="6">
        <v>40533</v>
      </c>
      <c r="H129" s="4" t="s">
        <v>29</v>
      </c>
    </row>
    <row r="130" spans="1:8">
      <c r="A130" s="4">
        <v>338561</v>
      </c>
      <c r="B130" s="1">
        <v>0</v>
      </c>
      <c r="C130" s="4" t="s">
        <v>108</v>
      </c>
      <c r="D130" s="4" t="s">
        <v>12</v>
      </c>
      <c r="E130" s="4" t="s">
        <v>13</v>
      </c>
      <c r="F130" s="5">
        <v>1</v>
      </c>
      <c r="G130" s="6">
        <v>40540</v>
      </c>
      <c r="H130" s="4" t="s">
        <v>29</v>
      </c>
    </row>
    <row r="131" spans="1:8">
      <c r="A131" s="4">
        <v>301384</v>
      </c>
      <c r="B131" s="1">
        <v>0</v>
      </c>
      <c r="C131" s="4" t="s">
        <v>112</v>
      </c>
      <c r="D131" s="4" t="s">
        <v>12</v>
      </c>
      <c r="E131" s="4" t="s">
        <v>13</v>
      </c>
      <c r="F131" s="5">
        <v>4</v>
      </c>
      <c r="G131" s="6">
        <v>40540</v>
      </c>
      <c r="H131" s="4" t="s">
        <v>29</v>
      </c>
    </row>
    <row r="132" spans="1:8">
      <c r="A132" s="4">
        <v>398541</v>
      </c>
      <c r="B132" s="1">
        <v>0</v>
      </c>
      <c r="C132" s="4" t="s">
        <v>114</v>
      </c>
      <c r="D132" s="4" t="s">
        <v>22</v>
      </c>
      <c r="E132" s="4" t="s">
        <v>13</v>
      </c>
      <c r="F132" s="5">
        <v>8</v>
      </c>
      <c r="G132" s="6">
        <v>40540</v>
      </c>
      <c r="H132" s="4" t="s">
        <v>29</v>
      </c>
    </row>
    <row r="133" spans="1:8">
      <c r="A133" s="4">
        <v>775167</v>
      </c>
      <c r="B133" s="1">
        <v>0</v>
      </c>
      <c r="C133" s="4" t="s">
        <v>116</v>
      </c>
      <c r="D133" s="4" t="s">
        <v>22</v>
      </c>
      <c r="E133" s="4" t="s">
        <v>13</v>
      </c>
      <c r="F133" s="5">
        <v>8</v>
      </c>
      <c r="G133" s="6">
        <v>40533</v>
      </c>
      <c r="H133" s="4" t="s">
        <v>29</v>
      </c>
    </row>
    <row r="134" spans="1:8">
      <c r="A134" s="4">
        <v>775167</v>
      </c>
      <c r="B134" s="1">
        <v>0</v>
      </c>
      <c r="C134" s="4" t="s">
        <v>116</v>
      </c>
      <c r="D134" s="4" t="s">
        <v>22</v>
      </c>
      <c r="E134" s="4" t="s">
        <v>13</v>
      </c>
      <c r="F134" s="5">
        <v>3</v>
      </c>
      <c r="G134" s="6">
        <v>40540</v>
      </c>
      <c r="H134" s="4" t="s">
        <v>29</v>
      </c>
    </row>
    <row r="135" spans="1:8">
      <c r="A135" s="4">
        <v>371859</v>
      </c>
      <c r="B135" s="1">
        <v>0</v>
      </c>
      <c r="C135" s="4" t="s">
        <v>120</v>
      </c>
      <c r="D135" s="4" t="s">
        <v>22</v>
      </c>
      <c r="E135" s="4" t="s">
        <v>13</v>
      </c>
      <c r="F135" s="5">
        <v>4</v>
      </c>
      <c r="G135" s="6">
        <v>40533</v>
      </c>
      <c r="H135" s="4" t="s">
        <v>29</v>
      </c>
    </row>
    <row r="136" spans="1:8">
      <c r="A136" s="4">
        <v>245734</v>
      </c>
      <c r="B136" s="1">
        <v>0</v>
      </c>
      <c r="C136" s="4" t="s">
        <v>121</v>
      </c>
      <c r="D136" s="4" t="s">
        <v>22</v>
      </c>
      <c r="E136" s="4" t="s">
        <v>13</v>
      </c>
      <c r="F136" s="5">
        <v>8</v>
      </c>
      <c r="G136" s="6">
        <v>40540</v>
      </c>
      <c r="H136" s="4" t="s">
        <v>29</v>
      </c>
    </row>
    <row r="137" spans="1:8">
      <c r="A137" s="4">
        <v>545521</v>
      </c>
      <c r="B137" s="1">
        <v>0</v>
      </c>
      <c r="C137" s="4" t="s">
        <v>98</v>
      </c>
      <c r="D137" s="4" t="s">
        <v>22</v>
      </c>
      <c r="E137" s="4" t="s">
        <v>13</v>
      </c>
      <c r="F137" s="5">
        <v>2</v>
      </c>
      <c r="G137" s="6">
        <v>40540</v>
      </c>
      <c r="H137" s="4" t="s">
        <v>29</v>
      </c>
    </row>
    <row r="138" spans="1:8">
      <c r="A138" s="4">
        <v>747126</v>
      </c>
      <c r="B138" s="1">
        <v>0</v>
      </c>
      <c r="C138" s="4" t="s">
        <v>124</v>
      </c>
      <c r="D138" s="4" t="s">
        <v>18</v>
      </c>
      <c r="E138" s="4" t="s">
        <v>13</v>
      </c>
      <c r="F138" s="5">
        <v>8</v>
      </c>
      <c r="G138" s="6">
        <v>40540</v>
      </c>
      <c r="H138" s="4" t="s">
        <v>29</v>
      </c>
    </row>
    <row r="139" spans="1:8">
      <c r="A139" s="4">
        <v>425584</v>
      </c>
      <c r="B139" s="1">
        <v>0</v>
      </c>
      <c r="C139" s="4" t="s">
        <v>127</v>
      </c>
      <c r="D139" s="4" t="s">
        <v>12</v>
      </c>
      <c r="E139" s="4" t="s">
        <v>13</v>
      </c>
      <c r="F139" s="5">
        <v>8</v>
      </c>
      <c r="G139" s="6">
        <v>40540</v>
      </c>
      <c r="H139" s="4" t="s">
        <v>29</v>
      </c>
    </row>
    <row r="140" spans="1:8">
      <c r="A140" s="4">
        <v>280348</v>
      </c>
      <c r="B140" s="1">
        <v>0</v>
      </c>
      <c r="C140" s="4" t="s">
        <v>129</v>
      </c>
      <c r="D140" s="4" t="s">
        <v>22</v>
      </c>
      <c r="E140" s="4" t="s">
        <v>13</v>
      </c>
      <c r="F140" s="5">
        <v>8</v>
      </c>
      <c r="G140" s="6">
        <v>40533</v>
      </c>
      <c r="H140" s="4" t="s">
        <v>29</v>
      </c>
    </row>
    <row r="141" spans="1:8">
      <c r="A141" s="4">
        <v>515931</v>
      </c>
      <c r="B141" s="1">
        <v>0</v>
      </c>
      <c r="C141" s="4" t="s">
        <v>130</v>
      </c>
      <c r="D141" s="4" t="s">
        <v>22</v>
      </c>
      <c r="E141" s="4" t="s">
        <v>13</v>
      </c>
      <c r="F141" s="5">
        <v>8</v>
      </c>
      <c r="G141" s="6">
        <v>40540</v>
      </c>
      <c r="H141" s="4" t="s">
        <v>29</v>
      </c>
    </row>
    <row r="142" spans="1:8">
      <c r="A142" s="4">
        <v>170542</v>
      </c>
      <c r="B142" s="1">
        <v>0</v>
      </c>
      <c r="C142" s="4" t="s">
        <v>131</v>
      </c>
      <c r="D142" s="4" t="s">
        <v>22</v>
      </c>
      <c r="E142" s="4" t="s">
        <v>13</v>
      </c>
      <c r="F142" s="5">
        <v>8</v>
      </c>
      <c r="G142" s="6">
        <v>40533</v>
      </c>
      <c r="H142" s="4" t="s">
        <v>29</v>
      </c>
    </row>
    <row r="143" spans="1:8">
      <c r="A143" s="4">
        <v>689074</v>
      </c>
      <c r="B143" s="1">
        <v>0</v>
      </c>
      <c r="C143" s="4" t="s">
        <v>78</v>
      </c>
      <c r="D143" s="4" t="s">
        <v>22</v>
      </c>
      <c r="E143" s="4" t="s">
        <v>13</v>
      </c>
      <c r="F143" s="5">
        <v>-8</v>
      </c>
      <c r="G143" s="6">
        <v>40540</v>
      </c>
      <c r="H143" s="4" t="s">
        <v>29</v>
      </c>
    </row>
    <row r="144" spans="1:8">
      <c r="A144" s="4">
        <v>689074</v>
      </c>
      <c r="B144" s="1">
        <v>0</v>
      </c>
      <c r="C144" s="4" t="s">
        <v>78</v>
      </c>
      <c r="D144" s="4" t="s">
        <v>22</v>
      </c>
      <c r="E144" s="4" t="s">
        <v>13</v>
      </c>
      <c r="F144" s="5">
        <v>8</v>
      </c>
      <c r="G144" s="6">
        <v>40540</v>
      </c>
      <c r="H144" s="4" t="s">
        <v>29</v>
      </c>
    </row>
    <row r="145" spans="1:8">
      <c r="A145" s="4">
        <v>609303</v>
      </c>
      <c r="B145" s="1">
        <v>1</v>
      </c>
      <c r="C145" s="4" t="s">
        <v>79</v>
      </c>
      <c r="D145" s="4" t="s">
        <v>22</v>
      </c>
      <c r="E145" s="4" t="s">
        <v>13</v>
      </c>
      <c r="F145" s="5">
        <v>8</v>
      </c>
      <c r="G145" s="6">
        <v>40540</v>
      </c>
      <c r="H145" s="4" t="s">
        <v>29</v>
      </c>
    </row>
    <row r="146" spans="1:8">
      <c r="A146" s="4">
        <v>609303</v>
      </c>
      <c r="B146" s="1">
        <v>1</v>
      </c>
      <c r="C146" s="4" t="s">
        <v>79</v>
      </c>
      <c r="D146" s="4" t="s">
        <v>22</v>
      </c>
      <c r="E146" s="4" t="s">
        <v>13</v>
      </c>
      <c r="F146" s="5">
        <v>-8</v>
      </c>
      <c r="G146" s="6">
        <v>40540</v>
      </c>
      <c r="H146" s="4" t="s">
        <v>29</v>
      </c>
    </row>
    <row r="147" spans="1:8">
      <c r="A147" s="4">
        <v>112940</v>
      </c>
      <c r="B147" s="1">
        <v>0</v>
      </c>
      <c r="C147" s="4" t="s">
        <v>132</v>
      </c>
      <c r="D147" s="4" t="s">
        <v>22</v>
      </c>
      <c r="E147" s="4" t="s">
        <v>13</v>
      </c>
      <c r="F147" s="5">
        <v>8</v>
      </c>
      <c r="G147" s="6">
        <v>40547</v>
      </c>
      <c r="H147" s="4" t="s">
        <v>29</v>
      </c>
    </row>
    <row r="148" spans="1:8">
      <c r="A148" s="4">
        <v>747126</v>
      </c>
      <c r="B148" s="1">
        <v>0</v>
      </c>
      <c r="C148" s="4" t="s">
        <v>124</v>
      </c>
      <c r="D148" s="4" t="s">
        <v>12</v>
      </c>
      <c r="E148" s="4" t="s">
        <v>13</v>
      </c>
      <c r="F148" s="5">
        <v>2</v>
      </c>
      <c r="G148" s="6">
        <v>40554</v>
      </c>
      <c r="H148" s="4" t="s">
        <v>29</v>
      </c>
    </row>
    <row r="149" spans="1:8">
      <c r="A149" s="4">
        <v>942722</v>
      </c>
      <c r="B149" s="1">
        <v>0</v>
      </c>
      <c r="C149" s="4" t="s">
        <v>73</v>
      </c>
      <c r="D149" s="4" t="s">
        <v>22</v>
      </c>
      <c r="E149" s="4" t="s">
        <v>13</v>
      </c>
      <c r="F149" s="5">
        <v>8</v>
      </c>
      <c r="G149" s="6">
        <v>40547</v>
      </c>
      <c r="H149" s="4" t="s">
        <v>29</v>
      </c>
    </row>
    <row r="150" spans="1:8">
      <c r="A150" s="4">
        <v>904174</v>
      </c>
      <c r="B150" s="1">
        <v>0</v>
      </c>
      <c r="C150" s="4" t="s">
        <v>23</v>
      </c>
      <c r="D150" s="4" t="s">
        <v>12</v>
      </c>
      <c r="E150" s="4" t="s">
        <v>13</v>
      </c>
      <c r="F150" s="5">
        <v>4</v>
      </c>
      <c r="G150" s="6">
        <v>40547</v>
      </c>
      <c r="H150" s="4" t="s">
        <v>29</v>
      </c>
    </row>
    <row r="151" spans="1:8">
      <c r="A151" s="4">
        <v>904174</v>
      </c>
      <c r="B151" s="1">
        <v>0</v>
      </c>
      <c r="C151" s="4" t="s">
        <v>23</v>
      </c>
      <c r="D151" s="4" t="s">
        <v>12</v>
      </c>
      <c r="E151" s="4" t="s">
        <v>13</v>
      </c>
      <c r="F151" s="5">
        <v>4</v>
      </c>
      <c r="G151" s="6">
        <v>40554</v>
      </c>
      <c r="H151" s="4" t="s">
        <v>29</v>
      </c>
    </row>
    <row r="152" spans="1:8">
      <c r="A152" s="4">
        <v>27178</v>
      </c>
      <c r="B152" s="1">
        <v>0</v>
      </c>
      <c r="C152" s="4" t="s">
        <v>142</v>
      </c>
      <c r="D152" s="4" t="s">
        <v>12</v>
      </c>
      <c r="E152" s="4" t="s">
        <v>13</v>
      </c>
      <c r="F152" s="5">
        <v>8</v>
      </c>
      <c r="G152" s="6">
        <v>40554</v>
      </c>
      <c r="H152" s="4" t="s">
        <v>29</v>
      </c>
    </row>
    <row r="153" spans="1:8">
      <c r="A153" s="4">
        <v>129044</v>
      </c>
      <c r="B153" s="1">
        <v>0</v>
      </c>
      <c r="C153" s="4" t="s">
        <v>143</v>
      </c>
      <c r="D153" s="4" t="s">
        <v>12</v>
      </c>
      <c r="E153" s="4" t="s">
        <v>13</v>
      </c>
      <c r="F153" s="5">
        <v>1</v>
      </c>
      <c r="G153" s="6">
        <v>40554</v>
      </c>
      <c r="H153" s="4" t="s">
        <v>29</v>
      </c>
    </row>
    <row r="154" spans="1:8">
      <c r="A154" s="4">
        <v>694606</v>
      </c>
      <c r="B154" s="1">
        <v>0</v>
      </c>
      <c r="C154" s="4" t="s">
        <v>72</v>
      </c>
      <c r="D154" s="4" t="s">
        <v>12</v>
      </c>
      <c r="E154" s="4" t="s">
        <v>13</v>
      </c>
      <c r="F154" s="5">
        <v>2</v>
      </c>
      <c r="G154" s="6">
        <v>40547</v>
      </c>
      <c r="H154" s="4" t="s">
        <v>29</v>
      </c>
    </row>
    <row r="155" spans="1:8">
      <c r="A155" s="4">
        <v>645109</v>
      </c>
      <c r="B155" s="1">
        <v>0</v>
      </c>
      <c r="C155" s="4" t="s">
        <v>15</v>
      </c>
      <c r="D155" s="4" t="s">
        <v>16</v>
      </c>
      <c r="E155" s="4" t="s">
        <v>13</v>
      </c>
      <c r="F155" s="5">
        <v>8</v>
      </c>
      <c r="G155" s="6">
        <v>40527</v>
      </c>
      <c r="H155" s="4" t="s">
        <v>17</v>
      </c>
    </row>
    <row r="156" spans="1:8">
      <c r="A156" s="4">
        <v>835119</v>
      </c>
      <c r="B156" s="1">
        <v>0</v>
      </c>
      <c r="C156" s="4" t="s">
        <v>19</v>
      </c>
      <c r="D156" s="4" t="s">
        <v>18</v>
      </c>
      <c r="E156" s="4" t="s">
        <v>13</v>
      </c>
      <c r="F156" s="5">
        <v>5</v>
      </c>
      <c r="G156" s="6">
        <v>40527</v>
      </c>
      <c r="H156" s="4" t="s">
        <v>17</v>
      </c>
    </row>
    <row r="157" spans="1:8">
      <c r="A157" s="4">
        <v>108501</v>
      </c>
      <c r="B157" s="1">
        <v>0</v>
      </c>
      <c r="C157" s="4" t="s">
        <v>24</v>
      </c>
      <c r="D157" s="4" t="s">
        <v>18</v>
      </c>
      <c r="E157" s="4" t="s">
        <v>13</v>
      </c>
      <c r="F157" s="5">
        <v>3.5</v>
      </c>
      <c r="G157" s="6">
        <v>40527</v>
      </c>
      <c r="H157" s="4" t="s">
        <v>17</v>
      </c>
    </row>
    <row r="158" spans="1:8">
      <c r="A158" s="4">
        <v>605544</v>
      </c>
      <c r="B158" s="1">
        <v>0</v>
      </c>
      <c r="C158" s="4" t="s">
        <v>26</v>
      </c>
      <c r="D158" s="4" t="s">
        <v>16</v>
      </c>
      <c r="E158" s="4" t="s">
        <v>13</v>
      </c>
      <c r="F158" s="5">
        <v>8</v>
      </c>
      <c r="G158" s="6">
        <v>40527</v>
      </c>
      <c r="H158" s="4" t="s">
        <v>17</v>
      </c>
    </row>
    <row r="159" spans="1:8">
      <c r="A159" s="4">
        <v>261528</v>
      </c>
      <c r="B159" s="1">
        <v>0</v>
      </c>
      <c r="C159" s="4" t="s">
        <v>27</v>
      </c>
      <c r="D159" s="4" t="s">
        <v>22</v>
      </c>
      <c r="E159" s="4" t="s">
        <v>13</v>
      </c>
      <c r="F159" s="5">
        <v>8</v>
      </c>
      <c r="G159" s="6">
        <v>40527</v>
      </c>
      <c r="H159" s="4" t="s">
        <v>17</v>
      </c>
    </row>
    <row r="160" spans="1:8">
      <c r="A160" s="4">
        <v>682726</v>
      </c>
      <c r="B160" s="1">
        <v>0</v>
      </c>
      <c r="C160" s="4" t="s">
        <v>30</v>
      </c>
      <c r="D160" s="4" t="s">
        <v>12</v>
      </c>
      <c r="E160" s="4" t="s">
        <v>13</v>
      </c>
      <c r="F160" s="5">
        <v>1</v>
      </c>
      <c r="G160" s="6">
        <v>40527</v>
      </c>
      <c r="H160" s="4" t="s">
        <v>17</v>
      </c>
    </row>
    <row r="161" spans="1:8">
      <c r="A161" s="4">
        <v>268234</v>
      </c>
      <c r="B161" s="1">
        <v>0</v>
      </c>
      <c r="C161" s="4" t="s">
        <v>31</v>
      </c>
      <c r="D161" s="4" t="s">
        <v>12</v>
      </c>
      <c r="E161" s="4" t="s">
        <v>13</v>
      </c>
      <c r="F161" s="5">
        <v>1.5</v>
      </c>
      <c r="G161" s="6">
        <v>40527</v>
      </c>
      <c r="H161" s="4" t="s">
        <v>17</v>
      </c>
    </row>
    <row r="162" spans="1:8">
      <c r="A162" s="4">
        <v>537900</v>
      </c>
      <c r="B162" s="1">
        <v>0</v>
      </c>
      <c r="C162" s="4" t="s">
        <v>33</v>
      </c>
      <c r="D162" s="4" t="s">
        <v>12</v>
      </c>
      <c r="E162" s="4" t="s">
        <v>13</v>
      </c>
      <c r="F162" s="5">
        <v>2</v>
      </c>
      <c r="G162" s="6">
        <v>40527</v>
      </c>
      <c r="H162" s="4" t="s">
        <v>17</v>
      </c>
    </row>
    <row r="163" spans="1:8">
      <c r="A163" s="4">
        <v>935382</v>
      </c>
      <c r="B163" s="1">
        <v>0</v>
      </c>
      <c r="C163" s="4" t="s">
        <v>34</v>
      </c>
      <c r="D163" s="4" t="s">
        <v>12</v>
      </c>
      <c r="E163" s="4" t="s">
        <v>13</v>
      </c>
      <c r="F163" s="5">
        <v>3.5</v>
      </c>
      <c r="G163" s="6">
        <v>40527</v>
      </c>
      <c r="H163" s="4" t="s">
        <v>17</v>
      </c>
    </row>
    <row r="164" spans="1:8">
      <c r="A164" s="4">
        <v>602526</v>
      </c>
      <c r="B164" s="1">
        <v>0</v>
      </c>
      <c r="C164" s="4" t="s">
        <v>35</v>
      </c>
      <c r="D164" s="4" t="s">
        <v>12</v>
      </c>
      <c r="E164" s="4" t="s">
        <v>13</v>
      </c>
      <c r="F164" s="5">
        <v>2</v>
      </c>
      <c r="G164" s="6">
        <v>40527</v>
      </c>
      <c r="H164" s="4" t="s">
        <v>17</v>
      </c>
    </row>
    <row r="165" spans="1:8">
      <c r="A165" s="4">
        <v>752850</v>
      </c>
      <c r="B165" s="1">
        <v>0</v>
      </c>
      <c r="C165" s="4" t="s">
        <v>42</v>
      </c>
      <c r="D165" s="4" t="s">
        <v>18</v>
      </c>
      <c r="E165" s="4" t="s">
        <v>13</v>
      </c>
      <c r="F165" s="5">
        <v>1.25</v>
      </c>
      <c r="G165" s="6">
        <v>40527</v>
      </c>
      <c r="H165" s="4" t="s">
        <v>17</v>
      </c>
    </row>
    <row r="166" spans="1:8">
      <c r="A166" s="4">
        <v>883669</v>
      </c>
      <c r="B166" s="1">
        <v>0</v>
      </c>
      <c r="C166" s="4" t="s">
        <v>45</v>
      </c>
      <c r="D166" s="4" t="s">
        <v>22</v>
      </c>
      <c r="E166" s="4" t="s">
        <v>13</v>
      </c>
      <c r="F166" s="5">
        <v>4.75</v>
      </c>
      <c r="G166" s="6">
        <v>40534</v>
      </c>
      <c r="H166" s="4" t="s">
        <v>17</v>
      </c>
    </row>
    <row r="167" spans="1:8">
      <c r="A167" s="4">
        <v>474941</v>
      </c>
      <c r="B167" s="1">
        <v>0</v>
      </c>
      <c r="C167" s="4" t="s">
        <v>47</v>
      </c>
      <c r="D167" s="4" t="s">
        <v>12</v>
      </c>
      <c r="E167" s="4" t="s">
        <v>13</v>
      </c>
      <c r="F167" s="5">
        <v>2.5</v>
      </c>
      <c r="G167" s="6">
        <v>40534</v>
      </c>
      <c r="H167" s="4" t="s">
        <v>17</v>
      </c>
    </row>
    <row r="168" spans="1:8">
      <c r="A168" s="4">
        <v>969490</v>
      </c>
      <c r="B168" s="1">
        <v>0</v>
      </c>
      <c r="C168" s="4" t="s">
        <v>52</v>
      </c>
      <c r="D168" s="4" t="s">
        <v>22</v>
      </c>
      <c r="E168" s="4" t="s">
        <v>13</v>
      </c>
      <c r="F168" s="5">
        <v>8</v>
      </c>
      <c r="G168" s="6">
        <v>40534</v>
      </c>
      <c r="H168" s="4" t="s">
        <v>17</v>
      </c>
    </row>
    <row r="169" spans="1:8">
      <c r="A169" s="4">
        <v>579919</v>
      </c>
      <c r="B169" s="1">
        <v>0</v>
      </c>
      <c r="C169" s="4" t="s">
        <v>53</v>
      </c>
      <c r="D169" s="4" t="s">
        <v>22</v>
      </c>
      <c r="E169" s="4" t="s">
        <v>13</v>
      </c>
      <c r="F169" s="5">
        <v>2</v>
      </c>
      <c r="G169" s="6">
        <v>40534</v>
      </c>
      <c r="H169" s="4" t="s">
        <v>17</v>
      </c>
    </row>
    <row r="170" spans="1:8">
      <c r="A170" s="4">
        <v>599675</v>
      </c>
      <c r="B170" s="1">
        <v>0</v>
      </c>
      <c r="C170" s="4" t="s">
        <v>54</v>
      </c>
      <c r="D170" s="4" t="s">
        <v>12</v>
      </c>
      <c r="E170" s="4" t="s">
        <v>13</v>
      </c>
      <c r="F170" s="5">
        <v>2</v>
      </c>
      <c r="G170" s="6">
        <v>40534</v>
      </c>
      <c r="H170" s="4" t="s">
        <v>17</v>
      </c>
    </row>
    <row r="171" spans="1:8">
      <c r="A171" s="4">
        <v>664825</v>
      </c>
      <c r="B171" s="1">
        <v>0</v>
      </c>
      <c r="C171" s="4" t="s">
        <v>56</v>
      </c>
      <c r="D171" s="4" t="s">
        <v>22</v>
      </c>
      <c r="E171" s="4" t="s">
        <v>13</v>
      </c>
      <c r="F171" s="5">
        <v>6</v>
      </c>
      <c r="G171" s="6">
        <v>40541</v>
      </c>
      <c r="H171" s="4" t="s">
        <v>17</v>
      </c>
    </row>
    <row r="172" spans="1:8">
      <c r="A172" s="4">
        <v>869277</v>
      </c>
      <c r="B172" s="1">
        <v>0</v>
      </c>
      <c r="C172" s="4" t="s">
        <v>59</v>
      </c>
      <c r="D172" s="4" t="s">
        <v>22</v>
      </c>
      <c r="E172" s="4" t="s">
        <v>13</v>
      </c>
      <c r="F172" s="5">
        <v>8</v>
      </c>
      <c r="G172" s="6">
        <v>40541</v>
      </c>
      <c r="H172" s="4" t="s">
        <v>17</v>
      </c>
    </row>
    <row r="173" spans="1:8">
      <c r="A173" s="4">
        <v>389844</v>
      </c>
      <c r="B173" s="1">
        <v>0</v>
      </c>
      <c r="C173" s="4" t="s">
        <v>60</v>
      </c>
      <c r="D173" s="4" t="s">
        <v>22</v>
      </c>
      <c r="E173" s="4" t="s">
        <v>13</v>
      </c>
      <c r="F173" s="5">
        <v>2</v>
      </c>
      <c r="G173" s="6">
        <v>40534</v>
      </c>
      <c r="H173" s="4" t="s">
        <v>17</v>
      </c>
    </row>
    <row r="174" spans="1:8">
      <c r="A174" s="4">
        <v>935382</v>
      </c>
      <c r="B174" s="1">
        <v>0</v>
      </c>
      <c r="C174" s="4" t="s">
        <v>34</v>
      </c>
      <c r="D174" s="4" t="s">
        <v>22</v>
      </c>
      <c r="E174" s="4" t="s">
        <v>13</v>
      </c>
      <c r="F174" s="5">
        <v>8</v>
      </c>
      <c r="G174" s="6">
        <v>40541</v>
      </c>
      <c r="H174" s="4" t="s">
        <v>17</v>
      </c>
    </row>
    <row r="175" spans="1:8">
      <c r="A175" s="4">
        <v>555166</v>
      </c>
      <c r="B175" s="1">
        <v>0</v>
      </c>
      <c r="C175" s="4" t="s">
        <v>62</v>
      </c>
      <c r="D175" s="4" t="s">
        <v>22</v>
      </c>
      <c r="E175" s="4" t="s">
        <v>13</v>
      </c>
      <c r="F175" s="5">
        <v>8</v>
      </c>
      <c r="G175" s="6">
        <v>40534</v>
      </c>
      <c r="H175" s="4" t="s">
        <v>17</v>
      </c>
    </row>
    <row r="176" spans="1:8">
      <c r="A176" s="4">
        <v>503495</v>
      </c>
      <c r="B176" s="1">
        <v>0</v>
      </c>
      <c r="C176" s="4" t="s">
        <v>63</v>
      </c>
      <c r="D176" s="4" t="s">
        <v>12</v>
      </c>
      <c r="E176" s="4" t="s">
        <v>13</v>
      </c>
      <c r="F176" s="5">
        <v>8</v>
      </c>
      <c r="G176" s="6">
        <v>40534</v>
      </c>
      <c r="H176" s="4" t="s">
        <v>17</v>
      </c>
    </row>
    <row r="177" spans="1:8">
      <c r="A177" s="4">
        <v>694606</v>
      </c>
      <c r="B177" s="1">
        <v>0</v>
      </c>
      <c r="C177" s="4" t="s">
        <v>72</v>
      </c>
      <c r="D177" s="4" t="s">
        <v>12</v>
      </c>
      <c r="E177" s="4" t="s">
        <v>13</v>
      </c>
      <c r="F177" s="5">
        <v>0.5</v>
      </c>
      <c r="G177" s="6">
        <v>40541</v>
      </c>
      <c r="H177" s="4" t="s">
        <v>17</v>
      </c>
    </row>
    <row r="178" spans="1:8">
      <c r="A178" s="4">
        <v>689783</v>
      </c>
      <c r="B178" s="1">
        <v>0</v>
      </c>
      <c r="C178" s="4" t="s">
        <v>74</v>
      </c>
      <c r="D178" s="4" t="s">
        <v>12</v>
      </c>
      <c r="E178" s="4" t="s">
        <v>13</v>
      </c>
      <c r="F178" s="5">
        <v>3</v>
      </c>
      <c r="G178" s="6">
        <v>40541</v>
      </c>
      <c r="H178" s="4" t="s">
        <v>17</v>
      </c>
    </row>
    <row r="179" spans="1:8">
      <c r="A179" s="4">
        <v>572634</v>
      </c>
      <c r="B179" s="1">
        <v>0</v>
      </c>
      <c r="C179" s="4" t="s">
        <v>75</v>
      </c>
      <c r="D179" s="4" t="s">
        <v>16</v>
      </c>
      <c r="E179" s="4" t="s">
        <v>13</v>
      </c>
      <c r="F179" s="5">
        <v>8</v>
      </c>
      <c r="G179" s="6">
        <v>40534</v>
      </c>
      <c r="H179" s="4" t="s">
        <v>17</v>
      </c>
    </row>
    <row r="180" spans="1:8">
      <c r="A180" s="4">
        <v>645109</v>
      </c>
      <c r="B180" s="1">
        <v>0</v>
      </c>
      <c r="C180" s="4" t="s">
        <v>15</v>
      </c>
      <c r="D180" s="4" t="s">
        <v>22</v>
      </c>
      <c r="E180" s="4" t="s">
        <v>13</v>
      </c>
      <c r="F180" s="5">
        <v>8</v>
      </c>
      <c r="G180" s="6">
        <v>40534</v>
      </c>
      <c r="H180" s="4" t="s">
        <v>17</v>
      </c>
    </row>
    <row r="181" spans="1:8">
      <c r="A181" s="4">
        <v>309793</v>
      </c>
      <c r="B181" s="1">
        <v>0</v>
      </c>
      <c r="C181" s="4" t="s">
        <v>77</v>
      </c>
      <c r="D181" s="4" t="s">
        <v>20</v>
      </c>
      <c r="E181" s="4" t="s">
        <v>13</v>
      </c>
      <c r="F181" s="5">
        <v>2</v>
      </c>
      <c r="G181" s="6">
        <v>40534</v>
      </c>
      <c r="H181" s="4" t="s">
        <v>17</v>
      </c>
    </row>
    <row r="182" spans="1:8">
      <c r="A182" s="4">
        <v>689074</v>
      </c>
      <c r="B182" s="1">
        <v>0</v>
      </c>
      <c r="C182" s="4" t="s">
        <v>78</v>
      </c>
      <c r="D182" s="4" t="s">
        <v>22</v>
      </c>
      <c r="E182" s="4" t="s">
        <v>13</v>
      </c>
      <c r="F182" s="5">
        <v>8</v>
      </c>
      <c r="G182" s="6">
        <v>40541</v>
      </c>
      <c r="H182" s="4" t="s">
        <v>17</v>
      </c>
    </row>
    <row r="183" spans="1:8">
      <c r="A183" s="4">
        <v>459949</v>
      </c>
      <c r="B183" s="1">
        <v>0</v>
      </c>
      <c r="C183" s="4" t="s">
        <v>57</v>
      </c>
      <c r="D183" s="4" t="s">
        <v>18</v>
      </c>
      <c r="E183" s="4" t="s">
        <v>13</v>
      </c>
      <c r="F183" s="5">
        <v>3</v>
      </c>
      <c r="G183" s="6">
        <v>40548</v>
      </c>
      <c r="H183" s="4" t="s">
        <v>17</v>
      </c>
    </row>
    <row r="184" spans="1:8">
      <c r="A184" s="4">
        <v>44371</v>
      </c>
      <c r="B184" s="1">
        <v>0</v>
      </c>
      <c r="C184" s="4" t="s">
        <v>91</v>
      </c>
      <c r="D184" s="4" t="s">
        <v>22</v>
      </c>
      <c r="E184" s="4" t="s">
        <v>13</v>
      </c>
      <c r="F184" s="5">
        <v>3</v>
      </c>
      <c r="G184" s="6">
        <v>40527</v>
      </c>
      <c r="H184" s="4" t="s">
        <v>17</v>
      </c>
    </row>
    <row r="185" spans="1:8">
      <c r="A185" s="4">
        <v>988116</v>
      </c>
      <c r="B185" s="1">
        <v>0</v>
      </c>
      <c r="C185" s="4" t="s">
        <v>92</v>
      </c>
      <c r="D185" s="4" t="s">
        <v>22</v>
      </c>
      <c r="E185" s="4" t="s">
        <v>13</v>
      </c>
      <c r="F185" s="5">
        <v>7</v>
      </c>
      <c r="G185" s="6">
        <v>40527</v>
      </c>
      <c r="H185" s="4" t="s">
        <v>17</v>
      </c>
    </row>
    <row r="186" spans="1:8">
      <c r="A186" s="4">
        <v>429643</v>
      </c>
      <c r="B186" s="1">
        <v>0</v>
      </c>
      <c r="C186" s="4" t="s">
        <v>94</v>
      </c>
      <c r="D186" s="4" t="s">
        <v>22</v>
      </c>
      <c r="E186" s="4" t="s">
        <v>13</v>
      </c>
      <c r="F186" s="5">
        <v>8</v>
      </c>
      <c r="G186" s="6">
        <v>40527</v>
      </c>
      <c r="H186" s="4" t="s">
        <v>17</v>
      </c>
    </row>
    <row r="187" spans="1:8">
      <c r="A187" s="4">
        <v>55381</v>
      </c>
      <c r="B187" s="1">
        <v>0</v>
      </c>
      <c r="C187" s="4" t="s">
        <v>96</v>
      </c>
      <c r="D187" s="4" t="s">
        <v>12</v>
      </c>
      <c r="E187" s="4" t="s">
        <v>13</v>
      </c>
      <c r="F187" s="5">
        <v>8</v>
      </c>
      <c r="G187" s="6">
        <v>40527</v>
      </c>
      <c r="H187" s="4" t="s">
        <v>17</v>
      </c>
    </row>
    <row r="188" spans="1:8">
      <c r="A188" s="4">
        <v>115195</v>
      </c>
      <c r="B188" s="1">
        <v>0</v>
      </c>
      <c r="C188" s="4" t="s">
        <v>97</v>
      </c>
      <c r="D188" s="4" t="s">
        <v>12</v>
      </c>
      <c r="E188" s="4" t="s">
        <v>13</v>
      </c>
      <c r="F188" s="5">
        <v>1.5</v>
      </c>
      <c r="G188" s="6">
        <v>40527</v>
      </c>
      <c r="H188" s="4" t="s">
        <v>17</v>
      </c>
    </row>
    <row r="189" spans="1:8">
      <c r="A189" s="4">
        <v>856465</v>
      </c>
      <c r="B189" s="1">
        <v>0</v>
      </c>
      <c r="C189" s="4" t="s">
        <v>100</v>
      </c>
      <c r="D189" s="4" t="s">
        <v>12</v>
      </c>
      <c r="E189" s="4" t="s">
        <v>13</v>
      </c>
      <c r="F189" s="5">
        <v>6</v>
      </c>
      <c r="G189" s="6">
        <v>40527</v>
      </c>
      <c r="H189" s="4" t="s">
        <v>17</v>
      </c>
    </row>
    <row r="190" spans="1:8">
      <c r="A190" s="4">
        <v>99193</v>
      </c>
      <c r="B190" s="1">
        <v>0</v>
      </c>
      <c r="C190" s="4" t="s">
        <v>103</v>
      </c>
      <c r="D190" s="4" t="s">
        <v>22</v>
      </c>
      <c r="E190" s="4" t="s">
        <v>13</v>
      </c>
      <c r="F190" s="5">
        <v>4</v>
      </c>
      <c r="G190" s="6">
        <v>40527</v>
      </c>
      <c r="H190" s="4" t="s">
        <v>17</v>
      </c>
    </row>
    <row r="191" spans="1:8">
      <c r="A191" s="4">
        <v>377203</v>
      </c>
      <c r="B191" s="1">
        <v>0</v>
      </c>
      <c r="C191" s="4" t="s">
        <v>87</v>
      </c>
      <c r="D191" s="4" t="s">
        <v>12</v>
      </c>
      <c r="E191" s="4" t="s">
        <v>13</v>
      </c>
      <c r="F191" s="5">
        <v>1</v>
      </c>
      <c r="G191" s="6">
        <v>40534</v>
      </c>
      <c r="H191" s="4" t="s">
        <v>17</v>
      </c>
    </row>
    <row r="192" spans="1:8">
      <c r="A192" s="4">
        <v>462639</v>
      </c>
      <c r="B192" s="1">
        <v>0</v>
      </c>
      <c r="C192" s="4" t="s">
        <v>110</v>
      </c>
      <c r="D192" s="4" t="s">
        <v>22</v>
      </c>
      <c r="E192" s="4" t="s">
        <v>13</v>
      </c>
      <c r="F192" s="5">
        <v>5</v>
      </c>
      <c r="G192" s="6">
        <v>40541</v>
      </c>
      <c r="H192" s="4" t="s">
        <v>17</v>
      </c>
    </row>
    <row r="193" spans="1:8">
      <c r="A193" s="4">
        <v>775444</v>
      </c>
      <c r="B193" s="1">
        <v>0</v>
      </c>
      <c r="C193" s="4" t="s">
        <v>99</v>
      </c>
      <c r="D193" s="4" t="s">
        <v>22</v>
      </c>
      <c r="E193" s="4" t="s">
        <v>13</v>
      </c>
      <c r="F193" s="5">
        <v>8</v>
      </c>
      <c r="G193" s="6">
        <v>40541</v>
      </c>
      <c r="H193" s="4" t="s">
        <v>17</v>
      </c>
    </row>
    <row r="194" spans="1:8">
      <c r="A194" s="4">
        <v>775167</v>
      </c>
      <c r="B194" s="1">
        <v>0</v>
      </c>
      <c r="C194" s="4" t="s">
        <v>116</v>
      </c>
      <c r="D194" s="4" t="s">
        <v>22</v>
      </c>
      <c r="E194" s="4" t="s">
        <v>13</v>
      </c>
      <c r="F194" s="5">
        <v>3</v>
      </c>
      <c r="G194" s="6">
        <v>40534</v>
      </c>
      <c r="H194" s="4" t="s">
        <v>17</v>
      </c>
    </row>
    <row r="195" spans="1:8">
      <c r="A195" s="4">
        <v>775167</v>
      </c>
      <c r="B195" s="1">
        <v>0</v>
      </c>
      <c r="C195" s="4" t="s">
        <v>116</v>
      </c>
      <c r="D195" s="4" t="s">
        <v>22</v>
      </c>
      <c r="E195" s="4" t="s">
        <v>13</v>
      </c>
      <c r="F195" s="5">
        <v>3</v>
      </c>
      <c r="G195" s="6">
        <v>40541</v>
      </c>
      <c r="H195" s="4" t="s">
        <v>17</v>
      </c>
    </row>
    <row r="196" spans="1:8">
      <c r="A196" s="4">
        <v>130559</v>
      </c>
      <c r="B196" s="1">
        <v>0</v>
      </c>
      <c r="C196" s="4" t="s">
        <v>117</v>
      </c>
      <c r="D196" s="4" t="s">
        <v>12</v>
      </c>
      <c r="E196" s="4" t="s">
        <v>13</v>
      </c>
      <c r="F196" s="5">
        <v>2</v>
      </c>
      <c r="G196" s="6">
        <v>40534</v>
      </c>
      <c r="H196" s="4" t="s">
        <v>17</v>
      </c>
    </row>
    <row r="197" spans="1:8">
      <c r="A197" s="4">
        <v>371859</v>
      </c>
      <c r="B197" s="1">
        <v>0</v>
      </c>
      <c r="C197" s="4" t="s">
        <v>120</v>
      </c>
      <c r="D197" s="4" t="s">
        <v>22</v>
      </c>
      <c r="E197" s="4" t="s">
        <v>13</v>
      </c>
      <c r="F197" s="5">
        <v>2</v>
      </c>
      <c r="G197" s="6">
        <v>40534</v>
      </c>
      <c r="H197" s="4" t="s">
        <v>17</v>
      </c>
    </row>
    <row r="198" spans="1:8">
      <c r="A198" s="4">
        <v>245734</v>
      </c>
      <c r="B198" s="1">
        <v>0</v>
      </c>
      <c r="C198" s="4" t="s">
        <v>121</v>
      </c>
      <c r="D198" s="4" t="s">
        <v>22</v>
      </c>
      <c r="E198" s="4" t="s">
        <v>13</v>
      </c>
      <c r="F198" s="5">
        <v>8</v>
      </c>
      <c r="G198" s="6">
        <v>40541</v>
      </c>
      <c r="H198" s="4" t="s">
        <v>17</v>
      </c>
    </row>
    <row r="199" spans="1:8">
      <c r="A199" s="4">
        <v>115195</v>
      </c>
      <c r="B199" s="1">
        <v>0</v>
      </c>
      <c r="C199" s="4" t="s">
        <v>97</v>
      </c>
      <c r="D199" s="4" t="s">
        <v>12</v>
      </c>
      <c r="E199" s="4" t="s">
        <v>13</v>
      </c>
      <c r="F199" s="5">
        <v>0.5</v>
      </c>
      <c r="G199" s="6">
        <v>40541</v>
      </c>
      <c r="H199" s="4" t="s">
        <v>17</v>
      </c>
    </row>
    <row r="200" spans="1:8">
      <c r="A200" s="4">
        <v>739647</v>
      </c>
      <c r="B200" s="1">
        <v>0</v>
      </c>
      <c r="C200" s="4" t="s">
        <v>125</v>
      </c>
      <c r="D200" s="4" t="s">
        <v>12</v>
      </c>
      <c r="E200" s="4" t="s">
        <v>13</v>
      </c>
      <c r="F200" s="5">
        <v>2</v>
      </c>
      <c r="G200" s="6">
        <v>40541</v>
      </c>
      <c r="H200" s="4" t="s">
        <v>17</v>
      </c>
    </row>
    <row r="201" spans="1:8">
      <c r="A201" s="4">
        <v>292456</v>
      </c>
      <c r="B201" s="1">
        <v>0</v>
      </c>
      <c r="C201" s="4" t="s">
        <v>126</v>
      </c>
      <c r="D201" s="4" t="s">
        <v>18</v>
      </c>
      <c r="E201" s="4" t="s">
        <v>13</v>
      </c>
      <c r="F201" s="5">
        <v>0.5</v>
      </c>
      <c r="G201" s="6">
        <v>40534</v>
      </c>
      <c r="H201" s="4" t="s">
        <v>17</v>
      </c>
    </row>
    <row r="202" spans="1:8">
      <c r="A202" s="4">
        <v>872321</v>
      </c>
      <c r="B202" s="1">
        <v>0</v>
      </c>
      <c r="C202" s="4" t="s">
        <v>128</v>
      </c>
      <c r="D202" s="4" t="s">
        <v>12</v>
      </c>
      <c r="E202" s="4" t="s">
        <v>13</v>
      </c>
      <c r="F202" s="5">
        <v>1.75</v>
      </c>
      <c r="G202" s="6">
        <v>40534</v>
      </c>
      <c r="H202" s="4" t="s">
        <v>17</v>
      </c>
    </row>
    <row r="203" spans="1:8">
      <c r="A203" s="4">
        <v>515931</v>
      </c>
      <c r="B203" s="1">
        <v>0</v>
      </c>
      <c r="C203" s="4" t="s">
        <v>130</v>
      </c>
      <c r="D203" s="4" t="s">
        <v>22</v>
      </c>
      <c r="E203" s="4" t="s">
        <v>13</v>
      </c>
      <c r="F203" s="5">
        <v>8</v>
      </c>
      <c r="G203" s="6">
        <v>40541</v>
      </c>
      <c r="H203" s="4" t="s">
        <v>17</v>
      </c>
    </row>
    <row r="204" spans="1:8">
      <c r="A204" s="4">
        <v>682726</v>
      </c>
      <c r="B204" s="1">
        <v>0</v>
      </c>
      <c r="C204" s="4" t="s">
        <v>30</v>
      </c>
      <c r="D204" s="4" t="s">
        <v>12</v>
      </c>
      <c r="E204" s="4" t="s">
        <v>13</v>
      </c>
      <c r="F204" s="5">
        <v>2</v>
      </c>
      <c r="G204" s="6">
        <v>40541</v>
      </c>
      <c r="H204" s="4" t="s">
        <v>17</v>
      </c>
    </row>
    <row r="205" spans="1:8">
      <c r="A205" s="4">
        <v>689074</v>
      </c>
      <c r="B205" s="1">
        <v>0</v>
      </c>
      <c r="C205" s="4" t="s">
        <v>78</v>
      </c>
      <c r="D205" s="4" t="s">
        <v>22</v>
      </c>
      <c r="E205" s="4" t="s">
        <v>13</v>
      </c>
      <c r="F205" s="5">
        <v>-8</v>
      </c>
      <c r="G205" s="6">
        <v>40541</v>
      </c>
      <c r="H205" s="4" t="s">
        <v>17</v>
      </c>
    </row>
    <row r="206" spans="1:8">
      <c r="A206" s="4">
        <v>689074</v>
      </c>
      <c r="B206" s="1">
        <v>0</v>
      </c>
      <c r="C206" s="4" t="s">
        <v>78</v>
      </c>
      <c r="D206" s="4" t="s">
        <v>22</v>
      </c>
      <c r="E206" s="4" t="s">
        <v>13</v>
      </c>
      <c r="F206" s="5">
        <v>8</v>
      </c>
      <c r="G206" s="6">
        <v>40541</v>
      </c>
      <c r="H206" s="4" t="s">
        <v>17</v>
      </c>
    </row>
    <row r="207" spans="1:8">
      <c r="A207" s="4">
        <v>112940</v>
      </c>
      <c r="B207" s="1">
        <v>0</v>
      </c>
      <c r="C207" s="4" t="s">
        <v>132</v>
      </c>
      <c r="D207" s="4" t="s">
        <v>22</v>
      </c>
      <c r="E207" s="4" t="s">
        <v>13</v>
      </c>
      <c r="F207" s="5">
        <v>8</v>
      </c>
      <c r="G207" s="6">
        <v>40548</v>
      </c>
      <c r="H207" s="4" t="s">
        <v>17</v>
      </c>
    </row>
    <row r="208" spans="1:8">
      <c r="A208" s="4">
        <v>389844</v>
      </c>
      <c r="B208" s="1">
        <v>0</v>
      </c>
      <c r="C208" s="4" t="s">
        <v>60</v>
      </c>
      <c r="D208" s="4" t="s">
        <v>12</v>
      </c>
      <c r="E208" s="4" t="s">
        <v>13</v>
      </c>
      <c r="F208" s="5">
        <v>1.75</v>
      </c>
      <c r="G208" s="6">
        <v>40555</v>
      </c>
      <c r="H208" s="4" t="s">
        <v>17</v>
      </c>
    </row>
    <row r="209" spans="1:8">
      <c r="A209" s="4">
        <v>389844</v>
      </c>
      <c r="B209" s="1">
        <v>0</v>
      </c>
      <c r="C209" s="4" t="s">
        <v>60</v>
      </c>
      <c r="D209" s="4" t="s">
        <v>12</v>
      </c>
      <c r="E209" s="4" t="s">
        <v>13</v>
      </c>
      <c r="F209" s="5">
        <v>2</v>
      </c>
      <c r="G209" s="6">
        <v>40548</v>
      </c>
      <c r="H209" s="4" t="s">
        <v>17</v>
      </c>
    </row>
    <row r="210" spans="1:8">
      <c r="A210" s="4">
        <v>625135</v>
      </c>
      <c r="B210" s="1">
        <v>0</v>
      </c>
      <c r="C210" s="4" t="s">
        <v>55</v>
      </c>
      <c r="D210" s="4" t="s">
        <v>12</v>
      </c>
      <c r="E210" s="4" t="s">
        <v>13</v>
      </c>
      <c r="F210" s="5">
        <v>8</v>
      </c>
      <c r="G210" s="6">
        <v>40548</v>
      </c>
      <c r="H210" s="4" t="s">
        <v>17</v>
      </c>
    </row>
    <row r="211" spans="1:8">
      <c r="A211" s="4">
        <v>113347</v>
      </c>
      <c r="B211" s="1">
        <v>0</v>
      </c>
      <c r="C211" s="4" t="s">
        <v>113</v>
      </c>
      <c r="D211" s="4" t="s">
        <v>18</v>
      </c>
      <c r="E211" s="4" t="s">
        <v>13</v>
      </c>
      <c r="F211" s="5">
        <v>1.5</v>
      </c>
      <c r="G211" s="6">
        <v>40548</v>
      </c>
      <c r="H211" s="4" t="s">
        <v>17</v>
      </c>
    </row>
    <row r="212" spans="1:8">
      <c r="A212" s="4">
        <v>596745</v>
      </c>
      <c r="B212" s="1">
        <v>0</v>
      </c>
      <c r="C212" s="4" t="s">
        <v>135</v>
      </c>
      <c r="D212" s="4" t="s">
        <v>22</v>
      </c>
      <c r="E212" s="4" t="s">
        <v>13</v>
      </c>
      <c r="F212" s="5">
        <v>8</v>
      </c>
      <c r="G212" s="6">
        <v>40548</v>
      </c>
      <c r="H212" s="4" t="s">
        <v>17</v>
      </c>
    </row>
    <row r="213" spans="1:8">
      <c r="A213" s="4">
        <v>942722</v>
      </c>
      <c r="B213" s="1">
        <v>0</v>
      </c>
      <c r="C213" s="4" t="s">
        <v>73</v>
      </c>
      <c r="D213" s="4" t="s">
        <v>22</v>
      </c>
      <c r="E213" s="4" t="s">
        <v>13</v>
      </c>
      <c r="F213" s="5">
        <v>8</v>
      </c>
      <c r="G213" s="6">
        <v>40548</v>
      </c>
      <c r="H213" s="4" t="s">
        <v>17</v>
      </c>
    </row>
    <row r="214" spans="1:8">
      <c r="A214" s="4">
        <v>968003</v>
      </c>
      <c r="B214" s="1">
        <v>0</v>
      </c>
      <c r="C214" s="4" t="s">
        <v>145</v>
      </c>
      <c r="D214" s="4" t="s">
        <v>12</v>
      </c>
      <c r="E214" s="4" t="s">
        <v>13</v>
      </c>
      <c r="F214" s="5">
        <v>3</v>
      </c>
      <c r="G214" s="6">
        <v>40555</v>
      </c>
      <c r="H214" s="4" t="s">
        <v>17</v>
      </c>
    </row>
    <row r="215" spans="1:8">
      <c r="B215" s="2"/>
      <c r="E215" s="1" t="s">
        <v>0</v>
      </c>
    </row>
  </sheetData>
  <sortState ref="A1:H215">
    <sortCondition ref="H2"/>
  </sortState>
  <pageMargins left="0.75" right="0.75" top="1" bottom="1" header="0.5" footer="0.5"/>
  <pageSetup scale="7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9C25-5F83-4190-B10C-FE589EE4B453}">
  <dimension ref="A1:B15"/>
  <sheetViews>
    <sheetView workbookViewId="0">
      <selection activeCell="C16" sqref="C16"/>
    </sheetView>
  </sheetViews>
  <sheetFormatPr defaultRowHeight="14.5"/>
  <cols>
    <col min="1" max="1" width="14.453125" customWidth="1"/>
    <col min="2" max="2" width="14.54296875" bestFit="1" customWidth="1"/>
    <col min="3" max="3" width="9" bestFit="1" customWidth="1"/>
    <col min="4" max="24" width="8.36328125" bestFit="1" customWidth="1"/>
    <col min="25" max="25" width="10.7265625" bestFit="1" customWidth="1"/>
    <col min="26" max="119" width="6.81640625" bestFit="1" customWidth="1"/>
    <col min="120" max="120" width="10.7265625" bestFit="1" customWidth="1"/>
  </cols>
  <sheetData>
    <row r="1" spans="1:2">
      <c r="A1" s="2"/>
    </row>
    <row r="3" spans="1:2">
      <c r="A3" s="17" t="s">
        <v>146</v>
      </c>
      <c r="B3" t="s">
        <v>148</v>
      </c>
    </row>
    <row r="4" spans="1:2">
      <c r="A4" s="18" t="s">
        <v>18</v>
      </c>
      <c r="B4" s="19">
        <v>81</v>
      </c>
    </row>
    <row r="5" spans="1:2">
      <c r="A5" s="18" t="s">
        <v>16</v>
      </c>
      <c r="B5" s="19">
        <v>48</v>
      </c>
    </row>
    <row r="6" spans="1:2">
      <c r="A6" s="18" t="s">
        <v>20</v>
      </c>
      <c r="B6" s="19">
        <v>39</v>
      </c>
    </row>
    <row r="7" spans="1:2">
      <c r="A7" s="18" t="s">
        <v>22</v>
      </c>
      <c r="B7" s="19">
        <v>528</v>
      </c>
    </row>
    <row r="8" spans="1:2">
      <c r="A8" s="18" t="s">
        <v>12</v>
      </c>
      <c r="B8" s="19">
        <v>221.25</v>
      </c>
    </row>
    <row r="9" spans="1:2">
      <c r="A9" s="18" t="s">
        <v>147</v>
      </c>
      <c r="B9" s="19">
        <v>917.25</v>
      </c>
    </row>
    <row r="11" spans="1:2">
      <c r="A11" s="2" t="s">
        <v>151</v>
      </c>
    </row>
    <row r="12" spans="1:2">
      <c r="A12" s="2" t="s">
        <v>150</v>
      </c>
    </row>
    <row r="13" spans="1:2">
      <c r="A13" s="2" t="s">
        <v>152</v>
      </c>
    </row>
    <row r="14" spans="1:2">
      <c r="A14" s="2" t="s">
        <v>153</v>
      </c>
    </row>
    <row r="15" spans="1:2">
      <c r="A15" s="2" t="s">
        <v>154</v>
      </c>
    </row>
  </sheetData>
  <hyperlinks>
    <hyperlink ref="A12" location="TRC!A1" display="Link to TRC" xr:uid="{171E1A1E-A086-45D4-A739-8826E88BEB6A}"/>
    <hyperlink ref="A13" location="EarnCode!A1" display="Link to Earn Code" xr:uid="{13289D8D-6B8A-4B4C-82DD-2B5EE9F6C2B7}"/>
    <hyperlink ref="A14" location="Day!A1" display="Link to Day" xr:uid="{A44E9420-7AF5-4BA9-94BA-62440349656E}"/>
    <hyperlink ref="A15" location="All!A1" display="Link to All" xr:uid="{313A2B49-64E0-4A67-B3BA-471A398A63DF}"/>
    <hyperlink ref="A11" location="Main!A1" display="Return to Main" xr:uid="{34D64556-1F60-49B0-8AA9-30BEA440A0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2605-AE4D-414C-B918-D14D4D23A680}">
  <dimension ref="A1:B10"/>
  <sheetViews>
    <sheetView workbookViewId="0">
      <selection activeCell="D1" sqref="D1:E1048576"/>
    </sheetView>
  </sheetViews>
  <sheetFormatPr defaultRowHeight="14.5"/>
  <cols>
    <col min="1" max="1" width="12.36328125" bestFit="1" customWidth="1"/>
    <col min="2" max="2" width="14.54296875" bestFit="1" customWidth="1"/>
    <col min="3" max="3" width="10.7265625" bestFit="1" customWidth="1"/>
  </cols>
  <sheetData>
    <row r="1" spans="1:2">
      <c r="A1" s="2"/>
    </row>
    <row r="3" spans="1:2">
      <c r="A3" s="17" t="s">
        <v>146</v>
      </c>
      <c r="B3" t="s">
        <v>148</v>
      </c>
    </row>
    <row r="4" spans="1:2">
      <c r="A4" s="18" t="s">
        <v>13</v>
      </c>
      <c r="B4" s="19">
        <v>917.25</v>
      </c>
    </row>
    <row r="5" spans="1:2">
      <c r="A5" s="18" t="s">
        <v>147</v>
      </c>
      <c r="B5" s="19">
        <v>917.25</v>
      </c>
    </row>
    <row r="6" spans="1:2">
      <c r="A6" s="2" t="s">
        <v>151</v>
      </c>
    </row>
    <row r="7" spans="1:2">
      <c r="A7" s="2" t="s">
        <v>150</v>
      </c>
    </row>
    <row r="8" spans="1:2">
      <c r="A8" s="2" t="s">
        <v>152</v>
      </c>
    </row>
    <row r="9" spans="1:2">
      <c r="A9" s="2" t="s">
        <v>153</v>
      </c>
    </row>
    <row r="10" spans="1:2">
      <c r="A10" s="2" t="s">
        <v>154</v>
      </c>
    </row>
  </sheetData>
  <hyperlinks>
    <hyperlink ref="A7" location="TRC!A1" display="Link to TRC" xr:uid="{B08F7E74-F627-40E2-A7C4-B431CD797272}"/>
    <hyperlink ref="A8" location="EarnCode!A1" display="Link to Earn Code" xr:uid="{B36BB724-ABD7-4111-BFF1-8EFB7523D30D}"/>
    <hyperlink ref="A9" location="Day!A1" display="Link to Day" xr:uid="{3795438B-E180-41FA-B309-C7B61F901274}"/>
    <hyperlink ref="A10" location="All!A1" display="Link to All" xr:uid="{9359F392-0C4A-433D-8AA2-1E94F4F59610}"/>
    <hyperlink ref="A6" location="Main!A1" display="Return to Main" xr:uid="{F6353CB5-FD38-4630-9AF9-8C8122EEB81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F9998-2B8F-4225-82F1-55A93E3A95D7}">
  <dimension ref="A1:B14"/>
  <sheetViews>
    <sheetView workbookViewId="0">
      <selection activeCell="E1" sqref="E1:F1048576"/>
    </sheetView>
  </sheetViews>
  <sheetFormatPr defaultRowHeight="14.5"/>
  <cols>
    <col min="1" max="1" width="12.36328125" bestFit="1" customWidth="1"/>
    <col min="2" max="2" width="14.54296875" bestFit="1" customWidth="1"/>
  </cols>
  <sheetData>
    <row r="1" spans="1:2">
      <c r="A1" s="2" t="s">
        <v>151</v>
      </c>
    </row>
    <row r="3" spans="1:2">
      <c r="A3" s="17" t="s">
        <v>146</v>
      </c>
      <c r="B3" t="s">
        <v>148</v>
      </c>
    </row>
    <row r="4" spans="1:2">
      <c r="A4" s="18" t="s">
        <v>28</v>
      </c>
      <c r="B4" s="19">
        <v>111.5</v>
      </c>
    </row>
    <row r="5" spans="1:2">
      <c r="A5" s="18" t="s">
        <v>29</v>
      </c>
      <c r="B5" s="19">
        <v>225.75</v>
      </c>
    </row>
    <row r="6" spans="1:2">
      <c r="A6" s="18" t="s">
        <v>17</v>
      </c>
      <c r="B6" s="19">
        <v>260</v>
      </c>
    </row>
    <row r="7" spans="1:2">
      <c r="A7" s="18" t="s">
        <v>14</v>
      </c>
      <c r="B7" s="19">
        <v>202</v>
      </c>
    </row>
    <row r="8" spans="1:2">
      <c r="A8" s="18" t="s">
        <v>32</v>
      </c>
      <c r="B8" s="19">
        <v>118</v>
      </c>
    </row>
    <row r="9" spans="1:2">
      <c r="A9" s="18" t="s">
        <v>147</v>
      </c>
      <c r="B9" s="19">
        <v>917.25</v>
      </c>
    </row>
    <row r="11" spans="1:2">
      <c r="A11" s="2" t="s">
        <v>150</v>
      </c>
    </row>
    <row r="12" spans="1:2">
      <c r="A12" s="2" t="s">
        <v>152</v>
      </c>
    </row>
    <row r="13" spans="1:2">
      <c r="A13" s="2" t="s">
        <v>153</v>
      </c>
    </row>
    <row r="14" spans="1:2">
      <c r="A14" s="2" t="s">
        <v>154</v>
      </c>
    </row>
  </sheetData>
  <hyperlinks>
    <hyperlink ref="A1" location="Main!A1" display="Return to Main" xr:uid="{A196F22E-82EE-4EF0-B494-1433540DD1D7}"/>
    <hyperlink ref="A11" location="TRC!A1" display="Link to TRC" xr:uid="{D5F43533-3D3A-408A-B726-E13E1793E3F2}"/>
    <hyperlink ref="A12" location="EarnCode!A1" display="Link to Earn Code" xr:uid="{0916F4BC-1C37-4948-B460-92007290D1E4}"/>
    <hyperlink ref="A13" location="Day!A1" display="Link to Day" xr:uid="{0A6E6096-7720-465E-9DAF-E166B861A412}"/>
    <hyperlink ref="A14" location="All!A1" display="Link to All" xr:uid="{C0BB324F-18D0-460E-A04E-E6ACBB5FC14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CFAE-856D-44F0-A253-0E15A87FBFA2}">
  <dimension ref="A1:B63"/>
  <sheetViews>
    <sheetView workbookViewId="0">
      <selection activeCell="D12" sqref="D12"/>
    </sheetView>
  </sheetViews>
  <sheetFormatPr defaultRowHeight="14.5"/>
  <cols>
    <col min="1" max="1" width="16.81640625" customWidth="1"/>
    <col min="2" max="2" width="17.453125" customWidth="1"/>
  </cols>
  <sheetData>
    <row r="1" spans="1:2">
      <c r="A1" s="2" t="s">
        <v>151</v>
      </c>
    </row>
    <row r="3" spans="1:2">
      <c r="A3" s="17" t="s">
        <v>146</v>
      </c>
      <c r="B3" t="s">
        <v>148</v>
      </c>
    </row>
    <row r="4" spans="1:2">
      <c r="A4" s="18" t="s">
        <v>18</v>
      </c>
      <c r="B4" s="19">
        <v>81</v>
      </c>
    </row>
    <row r="5" spans="1:2">
      <c r="A5" s="20" t="s">
        <v>28</v>
      </c>
      <c r="B5" s="19">
        <v>19.25</v>
      </c>
    </row>
    <row r="6" spans="1:2">
      <c r="A6" s="21" t="s">
        <v>13</v>
      </c>
      <c r="B6" s="19">
        <v>19.25</v>
      </c>
    </row>
    <row r="7" spans="1:2">
      <c r="A7" s="20" t="s">
        <v>29</v>
      </c>
      <c r="B7" s="19">
        <v>20</v>
      </c>
    </row>
    <row r="8" spans="1:2">
      <c r="A8" s="21" t="s">
        <v>13</v>
      </c>
      <c r="B8" s="19">
        <v>20</v>
      </c>
    </row>
    <row r="9" spans="1:2">
      <c r="A9" s="20" t="s">
        <v>17</v>
      </c>
      <c r="B9" s="19">
        <v>14.75</v>
      </c>
    </row>
    <row r="10" spans="1:2">
      <c r="A10" s="21" t="s">
        <v>13</v>
      </c>
      <c r="B10" s="19">
        <v>14.75</v>
      </c>
    </row>
    <row r="11" spans="1:2">
      <c r="A11" s="20" t="s">
        <v>14</v>
      </c>
      <c r="B11" s="19">
        <v>5</v>
      </c>
    </row>
    <row r="12" spans="1:2">
      <c r="A12" s="21" t="s">
        <v>13</v>
      </c>
      <c r="B12" s="19">
        <v>5</v>
      </c>
    </row>
    <row r="13" spans="1:2">
      <c r="A13" s="20" t="s">
        <v>32</v>
      </c>
      <c r="B13" s="19">
        <v>22</v>
      </c>
    </row>
    <row r="14" spans="1:2">
      <c r="A14" s="21" t="s">
        <v>13</v>
      </c>
      <c r="B14" s="19">
        <v>22</v>
      </c>
    </row>
    <row r="15" spans="1:2">
      <c r="A15" s="18" t="s">
        <v>16</v>
      </c>
      <c r="B15" s="19">
        <v>48</v>
      </c>
    </row>
    <row r="16" spans="1:2">
      <c r="A16" s="20" t="s">
        <v>28</v>
      </c>
      <c r="B16" s="19">
        <v>8</v>
      </c>
    </row>
    <row r="17" spans="1:2">
      <c r="A17" s="21" t="s">
        <v>13</v>
      </c>
      <c r="B17" s="19">
        <v>8</v>
      </c>
    </row>
    <row r="18" spans="1:2">
      <c r="A18" s="20" t="s">
        <v>29</v>
      </c>
      <c r="B18" s="19">
        <v>8</v>
      </c>
    </row>
    <row r="19" spans="1:2">
      <c r="A19" s="21" t="s">
        <v>13</v>
      </c>
      <c r="B19" s="19">
        <v>8</v>
      </c>
    </row>
    <row r="20" spans="1:2">
      <c r="A20" s="20" t="s">
        <v>17</v>
      </c>
      <c r="B20" s="19">
        <v>24</v>
      </c>
    </row>
    <row r="21" spans="1:2">
      <c r="A21" s="21" t="s">
        <v>13</v>
      </c>
      <c r="B21" s="19">
        <v>24</v>
      </c>
    </row>
    <row r="22" spans="1:2">
      <c r="A22" s="20" t="s">
        <v>14</v>
      </c>
      <c r="B22" s="19">
        <v>8</v>
      </c>
    </row>
    <row r="23" spans="1:2">
      <c r="A23" s="21" t="s">
        <v>13</v>
      </c>
      <c r="B23" s="19">
        <v>8</v>
      </c>
    </row>
    <row r="24" spans="1:2">
      <c r="A24" s="18" t="s">
        <v>20</v>
      </c>
      <c r="B24" s="19">
        <v>39</v>
      </c>
    </row>
    <row r="25" spans="1:2">
      <c r="A25" s="20" t="s">
        <v>28</v>
      </c>
      <c r="B25" s="19">
        <v>7</v>
      </c>
    </row>
    <row r="26" spans="1:2">
      <c r="A26" s="21" t="s">
        <v>13</v>
      </c>
      <c r="B26" s="19">
        <v>7</v>
      </c>
    </row>
    <row r="27" spans="1:2">
      <c r="A27" s="20" t="s">
        <v>29</v>
      </c>
      <c r="B27" s="19">
        <v>8</v>
      </c>
    </row>
    <row r="28" spans="1:2">
      <c r="A28" s="21" t="s">
        <v>13</v>
      </c>
      <c r="B28" s="19">
        <v>8</v>
      </c>
    </row>
    <row r="29" spans="1:2">
      <c r="A29" s="20" t="s">
        <v>17</v>
      </c>
      <c r="B29" s="19">
        <v>2</v>
      </c>
    </row>
    <row r="30" spans="1:2">
      <c r="A30" s="21" t="s">
        <v>13</v>
      </c>
      <c r="B30" s="19">
        <v>2</v>
      </c>
    </row>
    <row r="31" spans="1:2">
      <c r="A31" s="20" t="s">
        <v>14</v>
      </c>
      <c r="B31" s="19">
        <v>10</v>
      </c>
    </row>
    <row r="32" spans="1:2">
      <c r="A32" s="21" t="s">
        <v>13</v>
      </c>
      <c r="B32" s="19">
        <v>10</v>
      </c>
    </row>
    <row r="33" spans="1:2">
      <c r="A33" s="20" t="s">
        <v>32</v>
      </c>
      <c r="B33" s="19">
        <v>12</v>
      </c>
    </row>
    <row r="34" spans="1:2">
      <c r="A34" s="21" t="s">
        <v>13</v>
      </c>
      <c r="B34" s="19">
        <v>12</v>
      </c>
    </row>
    <row r="35" spans="1:2">
      <c r="A35" s="18" t="s">
        <v>22</v>
      </c>
      <c r="B35" s="19">
        <v>528</v>
      </c>
    </row>
    <row r="36" spans="1:2">
      <c r="A36" s="20" t="s">
        <v>28</v>
      </c>
      <c r="B36" s="19">
        <v>43.5</v>
      </c>
    </row>
    <row r="37" spans="1:2">
      <c r="A37" s="21" t="s">
        <v>13</v>
      </c>
      <c r="B37" s="19">
        <v>43.5</v>
      </c>
    </row>
    <row r="38" spans="1:2">
      <c r="A38" s="20" t="s">
        <v>29</v>
      </c>
      <c r="B38" s="19">
        <v>146.25</v>
      </c>
    </row>
    <row r="39" spans="1:2">
      <c r="A39" s="21" t="s">
        <v>13</v>
      </c>
      <c r="B39" s="19">
        <v>146.25</v>
      </c>
    </row>
    <row r="40" spans="1:2">
      <c r="A40" s="20" t="s">
        <v>17</v>
      </c>
      <c r="B40" s="19">
        <v>153.75</v>
      </c>
    </row>
    <row r="41" spans="1:2">
      <c r="A41" s="21" t="s">
        <v>13</v>
      </c>
      <c r="B41" s="19">
        <v>153.75</v>
      </c>
    </row>
    <row r="42" spans="1:2">
      <c r="A42" s="20" t="s">
        <v>14</v>
      </c>
      <c r="B42" s="19">
        <v>142.75</v>
      </c>
    </row>
    <row r="43" spans="1:2">
      <c r="A43" s="21" t="s">
        <v>13</v>
      </c>
      <c r="B43" s="19">
        <v>142.75</v>
      </c>
    </row>
    <row r="44" spans="1:2">
      <c r="A44" s="20" t="s">
        <v>32</v>
      </c>
      <c r="B44" s="19">
        <v>41.75</v>
      </c>
    </row>
    <row r="45" spans="1:2">
      <c r="A45" s="21" t="s">
        <v>13</v>
      </c>
      <c r="B45" s="19">
        <v>41.75</v>
      </c>
    </row>
    <row r="46" spans="1:2">
      <c r="A46" s="18" t="s">
        <v>12</v>
      </c>
      <c r="B46" s="19">
        <v>221.25</v>
      </c>
    </row>
    <row r="47" spans="1:2">
      <c r="A47" s="20" t="s">
        <v>28</v>
      </c>
      <c r="B47" s="19">
        <v>33.75</v>
      </c>
    </row>
    <row r="48" spans="1:2">
      <c r="A48" s="21" t="s">
        <v>13</v>
      </c>
      <c r="B48" s="19">
        <v>33.75</v>
      </c>
    </row>
    <row r="49" spans="1:2">
      <c r="A49" s="20" t="s">
        <v>29</v>
      </c>
      <c r="B49" s="19">
        <v>43.5</v>
      </c>
    </row>
    <row r="50" spans="1:2">
      <c r="A50" s="21" t="s">
        <v>13</v>
      </c>
      <c r="B50" s="19">
        <v>43.5</v>
      </c>
    </row>
    <row r="51" spans="1:2">
      <c r="A51" s="20" t="s">
        <v>17</v>
      </c>
      <c r="B51" s="19">
        <v>65.5</v>
      </c>
    </row>
    <row r="52" spans="1:2">
      <c r="A52" s="21" t="s">
        <v>13</v>
      </c>
      <c r="B52" s="19">
        <v>65.5</v>
      </c>
    </row>
    <row r="53" spans="1:2">
      <c r="A53" s="20" t="s">
        <v>14</v>
      </c>
      <c r="B53" s="19">
        <v>36.25</v>
      </c>
    </row>
    <row r="54" spans="1:2">
      <c r="A54" s="21" t="s">
        <v>13</v>
      </c>
      <c r="B54" s="19">
        <v>36.25</v>
      </c>
    </row>
    <row r="55" spans="1:2">
      <c r="A55" s="20" t="s">
        <v>32</v>
      </c>
      <c r="B55" s="19">
        <v>42.25</v>
      </c>
    </row>
    <row r="56" spans="1:2">
      <c r="A56" s="21" t="s">
        <v>13</v>
      </c>
      <c r="B56" s="19">
        <v>42.25</v>
      </c>
    </row>
    <row r="57" spans="1:2">
      <c r="A57" s="18" t="s">
        <v>147</v>
      </c>
      <c r="B57" s="19">
        <v>917.25</v>
      </c>
    </row>
    <row r="60" spans="1:2">
      <c r="A60" s="2" t="s">
        <v>150</v>
      </c>
    </row>
    <row r="61" spans="1:2">
      <c r="A61" s="2" t="s">
        <v>152</v>
      </c>
    </row>
    <row r="62" spans="1:2">
      <c r="A62" s="2" t="s">
        <v>153</v>
      </c>
    </row>
    <row r="63" spans="1:2">
      <c r="A63" s="2" t="s">
        <v>154</v>
      </c>
    </row>
  </sheetData>
  <hyperlinks>
    <hyperlink ref="A1" location="Main!A1" display="Return to Main" xr:uid="{5E65A25C-64B0-4AD4-9DB2-9B9CF924C88E}"/>
    <hyperlink ref="A60" location="TRC!A1" display="Link to TRC" xr:uid="{CB387115-D287-46E4-9605-365DE40F6D8D}"/>
    <hyperlink ref="A61" location="EarnCode!A1" display="Link to Earn Code" xr:uid="{66040A8F-68F0-4166-9C7D-4B73CA84BF0D}"/>
    <hyperlink ref="A62" location="Day!A1" display="Link to Day" xr:uid="{48DC4436-8D7A-4EBE-AF37-14A23263E0B4}"/>
    <hyperlink ref="A63" location="All!A1" display="Link to All" xr:uid="{24D76AF3-76FF-4F10-A882-621E37DE84B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ED82-A403-4571-BFBF-1C050F6CDBA8}">
  <dimension ref="A1:J214"/>
  <sheetViews>
    <sheetView topLeftCell="A127" workbookViewId="0">
      <selection activeCell="K9" sqref="K9"/>
    </sheetView>
  </sheetViews>
  <sheetFormatPr defaultRowHeight="14.5"/>
  <cols>
    <col min="7" max="7" width="12.1796875" customWidth="1"/>
    <col min="10" max="10" width="16.36328125" customWidth="1"/>
  </cols>
  <sheetData>
    <row r="1" spans="1:10" ht="15" thickBot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J1" s="7" t="s">
        <v>149</v>
      </c>
    </row>
    <row r="2" spans="1:10" ht="15.5" thickTop="1" thickBot="1">
      <c r="A2" s="13">
        <v>951321</v>
      </c>
      <c r="B2" s="14">
        <v>1</v>
      </c>
      <c r="C2" s="13" t="s">
        <v>43</v>
      </c>
      <c r="D2" s="13" t="s">
        <v>12</v>
      </c>
      <c r="E2" s="13" t="s">
        <v>13</v>
      </c>
      <c r="F2" s="15">
        <v>8.75</v>
      </c>
      <c r="G2" s="16">
        <v>40529</v>
      </c>
      <c r="H2" s="13" t="s">
        <v>32</v>
      </c>
      <c r="J2" s="2" t="s">
        <v>150</v>
      </c>
    </row>
    <row r="3" spans="1:10" ht="15" thickTop="1">
      <c r="A3" s="4">
        <v>311587</v>
      </c>
      <c r="B3" s="1">
        <v>0</v>
      </c>
      <c r="C3" s="4" t="s">
        <v>11</v>
      </c>
      <c r="D3" s="4" t="s">
        <v>20</v>
      </c>
      <c r="E3" s="4" t="s">
        <v>13</v>
      </c>
      <c r="F3" s="5">
        <v>4</v>
      </c>
      <c r="G3" s="6">
        <v>40529</v>
      </c>
      <c r="H3" s="4" t="s">
        <v>32</v>
      </c>
      <c r="J3" s="2" t="s">
        <v>152</v>
      </c>
    </row>
    <row r="4" spans="1:10">
      <c r="A4" s="4">
        <v>615307</v>
      </c>
      <c r="B4" s="1">
        <v>0</v>
      </c>
      <c r="C4" s="4" t="s">
        <v>48</v>
      </c>
      <c r="D4" s="4" t="s">
        <v>12</v>
      </c>
      <c r="E4" s="4" t="s">
        <v>13</v>
      </c>
      <c r="F4" s="5">
        <v>4</v>
      </c>
      <c r="G4" s="6">
        <v>40529</v>
      </c>
      <c r="H4" s="4" t="s">
        <v>32</v>
      </c>
      <c r="J4" s="2" t="s">
        <v>153</v>
      </c>
    </row>
    <row r="5" spans="1:10">
      <c r="A5" s="4">
        <v>459949</v>
      </c>
      <c r="B5" s="1">
        <v>0</v>
      </c>
      <c r="C5" s="4" t="s">
        <v>57</v>
      </c>
      <c r="D5" s="4" t="s">
        <v>12</v>
      </c>
      <c r="E5" s="4" t="s">
        <v>13</v>
      </c>
      <c r="F5" s="5">
        <v>2</v>
      </c>
      <c r="G5" s="6">
        <v>40529</v>
      </c>
      <c r="H5" s="4" t="s">
        <v>32</v>
      </c>
      <c r="J5" s="2" t="s">
        <v>154</v>
      </c>
    </row>
    <row r="6" spans="1:10">
      <c r="A6" s="4">
        <v>555166</v>
      </c>
      <c r="B6" s="1">
        <v>0</v>
      </c>
      <c r="C6" s="4" t="s">
        <v>62</v>
      </c>
      <c r="D6" s="4" t="s">
        <v>20</v>
      </c>
      <c r="E6" s="4" t="s">
        <v>13</v>
      </c>
      <c r="F6" s="5">
        <v>4</v>
      </c>
      <c r="G6" s="6">
        <v>40529</v>
      </c>
      <c r="H6" s="4" t="s">
        <v>32</v>
      </c>
      <c r="J6" s="2" t="s">
        <v>151</v>
      </c>
    </row>
    <row r="7" spans="1:10">
      <c r="A7" s="4">
        <v>35938</v>
      </c>
      <c r="B7" s="1">
        <v>0</v>
      </c>
      <c r="C7" s="4" t="s">
        <v>64</v>
      </c>
      <c r="D7" s="4" t="s">
        <v>12</v>
      </c>
      <c r="E7" s="4" t="s">
        <v>13</v>
      </c>
      <c r="F7" s="5">
        <v>2</v>
      </c>
      <c r="G7" s="6">
        <v>40529</v>
      </c>
      <c r="H7" s="4" t="s">
        <v>32</v>
      </c>
    </row>
    <row r="8" spans="1:10">
      <c r="A8" s="4">
        <v>820836</v>
      </c>
      <c r="B8" s="1">
        <v>0</v>
      </c>
      <c r="C8" s="4" t="s">
        <v>68</v>
      </c>
      <c r="D8" s="4" t="s">
        <v>20</v>
      </c>
      <c r="E8" s="4" t="s">
        <v>13</v>
      </c>
      <c r="F8" s="5">
        <v>4</v>
      </c>
      <c r="G8" s="6">
        <v>40529</v>
      </c>
      <c r="H8" s="4" t="s">
        <v>32</v>
      </c>
    </row>
    <row r="9" spans="1:10">
      <c r="A9" s="4">
        <v>647912</v>
      </c>
      <c r="B9" s="1">
        <v>0</v>
      </c>
      <c r="C9" s="4" t="s">
        <v>69</v>
      </c>
      <c r="D9" s="4" t="s">
        <v>12</v>
      </c>
      <c r="E9" s="4" t="s">
        <v>13</v>
      </c>
      <c r="F9" s="5">
        <v>2.5</v>
      </c>
      <c r="G9" s="6">
        <v>40529</v>
      </c>
      <c r="H9" s="4" t="s">
        <v>32</v>
      </c>
    </row>
    <row r="10" spans="1:10">
      <c r="A10" s="4">
        <v>572634</v>
      </c>
      <c r="B10" s="1">
        <v>0</v>
      </c>
      <c r="C10" s="4" t="s">
        <v>75</v>
      </c>
      <c r="D10" s="4" t="s">
        <v>18</v>
      </c>
      <c r="E10" s="4" t="s">
        <v>13</v>
      </c>
      <c r="F10" s="5">
        <v>8</v>
      </c>
      <c r="G10" s="6">
        <v>40529</v>
      </c>
      <c r="H10" s="4" t="s">
        <v>32</v>
      </c>
    </row>
    <row r="11" spans="1:10">
      <c r="A11" s="4">
        <v>217327</v>
      </c>
      <c r="B11" s="1">
        <v>0</v>
      </c>
      <c r="C11" s="4" t="s">
        <v>82</v>
      </c>
      <c r="D11" s="4" t="s">
        <v>22</v>
      </c>
      <c r="E11" s="4" t="s">
        <v>13</v>
      </c>
      <c r="F11" s="5">
        <v>8</v>
      </c>
      <c r="G11" s="6">
        <v>40529</v>
      </c>
      <c r="H11" s="4" t="s">
        <v>32</v>
      </c>
    </row>
    <row r="12" spans="1:10">
      <c r="A12" s="4">
        <v>853351</v>
      </c>
      <c r="B12" s="1">
        <v>0</v>
      </c>
      <c r="C12" s="4" t="s">
        <v>84</v>
      </c>
      <c r="D12" s="4" t="s">
        <v>12</v>
      </c>
      <c r="E12" s="4" t="s">
        <v>13</v>
      </c>
      <c r="F12" s="5">
        <v>4</v>
      </c>
      <c r="G12" s="6">
        <v>40529</v>
      </c>
      <c r="H12" s="4" t="s">
        <v>32</v>
      </c>
    </row>
    <row r="13" spans="1:10">
      <c r="A13" s="4">
        <v>642295</v>
      </c>
      <c r="B13" s="1">
        <v>0</v>
      </c>
      <c r="C13" s="4" t="s">
        <v>89</v>
      </c>
      <c r="D13" s="4" t="s">
        <v>18</v>
      </c>
      <c r="E13" s="4" t="s">
        <v>13</v>
      </c>
      <c r="F13" s="5">
        <v>8</v>
      </c>
      <c r="G13" s="6">
        <v>40550</v>
      </c>
      <c r="H13" s="4" t="s">
        <v>32</v>
      </c>
    </row>
    <row r="14" spans="1:10">
      <c r="A14" s="4">
        <v>555862</v>
      </c>
      <c r="B14" s="1">
        <v>0</v>
      </c>
      <c r="C14" s="4" t="s">
        <v>107</v>
      </c>
      <c r="D14" s="4" t="s">
        <v>12</v>
      </c>
      <c r="E14" s="4" t="s">
        <v>13</v>
      </c>
      <c r="F14" s="5">
        <v>2</v>
      </c>
      <c r="G14" s="6">
        <v>40529</v>
      </c>
      <c r="H14" s="4" t="s">
        <v>32</v>
      </c>
    </row>
    <row r="15" spans="1:10">
      <c r="A15" s="4">
        <v>793716</v>
      </c>
      <c r="B15" s="1">
        <v>0</v>
      </c>
      <c r="C15" s="4" t="s">
        <v>111</v>
      </c>
      <c r="D15" s="4" t="s">
        <v>12</v>
      </c>
      <c r="E15" s="4" t="s">
        <v>13</v>
      </c>
      <c r="F15" s="5">
        <v>1</v>
      </c>
      <c r="G15" s="6">
        <v>40529</v>
      </c>
      <c r="H15" s="4" t="s">
        <v>32</v>
      </c>
    </row>
    <row r="16" spans="1:10">
      <c r="A16" s="4">
        <v>113347</v>
      </c>
      <c r="B16" s="1">
        <v>0</v>
      </c>
      <c r="C16" s="4" t="s">
        <v>113</v>
      </c>
      <c r="D16" s="4" t="s">
        <v>12</v>
      </c>
      <c r="E16" s="4" t="s">
        <v>13</v>
      </c>
      <c r="F16" s="5">
        <v>2</v>
      </c>
      <c r="G16" s="6">
        <v>40529</v>
      </c>
      <c r="H16" s="4" t="s">
        <v>32</v>
      </c>
    </row>
    <row r="17" spans="1:8">
      <c r="A17" s="4">
        <v>288928</v>
      </c>
      <c r="B17" s="1">
        <v>0</v>
      </c>
      <c r="C17" s="4" t="s">
        <v>115</v>
      </c>
      <c r="D17" s="4" t="s">
        <v>18</v>
      </c>
      <c r="E17" s="4" t="s">
        <v>13</v>
      </c>
      <c r="F17" s="5">
        <v>6</v>
      </c>
      <c r="G17" s="6">
        <v>40529</v>
      </c>
      <c r="H17" s="4" t="s">
        <v>32</v>
      </c>
    </row>
    <row r="18" spans="1:8">
      <c r="A18" s="4">
        <v>775167</v>
      </c>
      <c r="B18" s="1">
        <v>0</v>
      </c>
      <c r="C18" s="4" t="s">
        <v>116</v>
      </c>
      <c r="D18" s="4" t="s">
        <v>22</v>
      </c>
      <c r="E18" s="4" t="s">
        <v>13</v>
      </c>
      <c r="F18" s="5">
        <v>3</v>
      </c>
      <c r="G18" s="6">
        <v>40529</v>
      </c>
      <c r="H18" s="4" t="s">
        <v>32</v>
      </c>
    </row>
    <row r="19" spans="1:8">
      <c r="A19" s="4">
        <v>641295</v>
      </c>
      <c r="B19" s="1">
        <v>0</v>
      </c>
      <c r="C19" s="4" t="s">
        <v>119</v>
      </c>
      <c r="D19" s="4" t="s">
        <v>12</v>
      </c>
      <c r="E19" s="4" t="s">
        <v>13</v>
      </c>
      <c r="F19" s="5">
        <v>3</v>
      </c>
      <c r="G19" s="6">
        <v>40529</v>
      </c>
      <c r="H19" s="4" t="s">
        <v>32</v>
      </c>
    </row>
    <row r="20" spans="1:8">
      <c r="A20" s="4">
        <v>798649</v>
      </c>
      <c r="B20" s="1">
        <v>0</v>
      </c>
      <c r="C20" s="4" t="s">
        <v>123</v>
      </c>
      <c r="D20" s="4" t="s">
        <v>12</v>
      </c>
      <c r="E20" s="4" t="s">
        <v>13</v>
      </c>
      <c r="F20" s="5">
        <v>3.5</v>
      </c>
      <c r="G20" s="6">
        <v>40529</v>
      </c>
      <c r="H20" s="4" t="s">
        <v>32</v>
      </c>
    </row>
    <row r="21" spans="1:8">
      <c r="A21" s="4">
        <v>261528</v>
      </c>
      <c r="B21" s="1">
        <v>0</v>
      </c>
      <c r="C21" s="4" t="s">
        <v>27</v>
      </c>
      <c r="D21" s="4" t="s">
        <v>22</v>
      </c>
      <c r="E21" s="4" t="s">
        <v>13</v>
      </c>
      <c r="F21" s="5">
        <v>8</v>
      </c>
      <c r="G21" s="6">
        <v>40529</v>
      </c>
      <c r="H21" s="4" t="s">
        <v>32</v>
      </c>
    </row>
    <row r="22" spans="1:8">
      <c r="A22" s="4">
        <v>99193</v>
      </c>
      <c r="B22" s="1">
        <v>0</v>
      </c>
      <c r="C22" s="4" t="s">
        <v>103</v>
      </c>
      <c r="D22" s="4" t="s">
        <v>22</v>
      </c>
      <c r="E22" s="4" t="s">
        <v>13</v>
      </c>
      <c r="F22" s="5">
        <v>6.75</v>
      </c>
      <c r="G22" s="6">
        <v>40529</v>
      </c>
      <c r="H22" s="4" t="s">
        <v>32</v>
      </c>
    </row>
    <row r="23" spans="1:8">
      <c r="A23" s="4">
        <v>112940</v>
      </c>
      <c r="B23" s="1">
        <v>0</v>
      </c>
      <c r="C23" s="4" t="s">
        <v>132</v>
      </c>
      <c r="D23" s="4" t="s">
        <v>12</v>
      </c>
      <c r="E23" s="4" t="s">
        <v>13</v>
      </c>
      <c r="F23" s="5">
        <v>3.5</v>
      </c>
      <c r="G23" s="6">
        <v>40550</v>
      </c>
      <c r="H23" s="4" t="s">
        <v>32</v>
      </c>
    </row>
    <row r="24" spans="1:8">
      <c r="A24" s="4">
        <v>389844</v>
      </c>
      <c r="B24" s="1">
        <v>0</v>
      </c>
      <c r="C24" s="4" t="s">
        <v>60</v>
      </c>
      <c r="D24" s="4" t="s">
        <v>12</v>
      </c>
      <c r="E24" s="4" t="s">
        <v>13</v>
      </c>
      <c r="F24" s="5">
        <v>2</v>
      </c>
      <c r="G24" s="6">
        <v>40557</v>
      </c>
      <c r="H24" s="4" t="s">
        <v>32</v>
      </c>
    </row>
    <row r="25" spans="1:8">
      <c r="A25" s="4">
        <v>375792</v>
      </c>
      <c r="B25" s="1">
        <v>0</v>
      </c>
      <c r="C25" s="4" t="s">
        <v>58</v>
      </c>
      <c r="D25" s="4" t="s">
        <v>12</v>
      </c>
      <c r="E25" s="4" t="s">
        <v>13</v>
      </c>
      <c r="F25" s="5">
        <v>2</v>
      </c>
      <c r="G25" s="6">
        <v>40550</v>
      </c>
      <c r="H25" s="4" t="s">
        <v>32</v>
      </c>
    </row>
    <row r="26" spans="1:8">
      <c r="A26" s="4">
        <v>942722</v>
      </c>
      <c r="B26" s="1">
        <v>0</v>
      </c>
      <c r="C26" s="4" t="s">
        <v>73</v>
      </c>
      <c r="D26" s="4" t="s">
        <v>22</v>
      </c>
      <c r="E26" s="4" t="s">
        <v>13</v>
      </c>
      <c r="F26" s="5">
        <v>8</v>
      </c>
      <c r="G26" s="6">
        <v>40550</v>
      </c>
      <c r="H26" s="4" t="s">
        <v>32</v>
      </c>
    </row>
    <row r="27" spans="1:8">
      <c r="A27" s="4">
        <v>66388</v>
      </c>
      <c r="B27" s="1">
        <v>0</v>
      </c>
      <c r="C27" s="4" t="s">
        <v>140</v>
      </c>
      <c r="D27" s="4" t="s">
        <v>22</v>
      </c>
      <c r="E27" s="4" t="s">
        <v>13</v>
      </c>
      <c r="F27" s="5">
        <v>8</v>
      </c>
      <c r="G27" s="6">
        <v>40550</v>
      </c>
      <c r="H27" s="4" t="s">
        <v>32</v>
      </c>
    </row>
    <row r="28" spans="1:8">
      <c r="A28" s="4">
        <v>733760</v>
      </c>
      <c r="B28" s="1">
        <v>0</v>
      </c>
      <c r="C28" s="4" t="s">
        <v>46</v>
      </c>
      <c r="D28" s="4" t="s">
        <v>12</v>
      </c>
      <c r="E28" s="4" t="s">
        <v>13</v>
      </c>
      <c r="F28" s="5">
        <v>3.5</v>
      </c>
      <c r="G28" s="6">
        <v>40532</v>
      </c>
      <c r="H28" s="4" t="s">
        <v>28</v>
      </c>
    </row>
    <row r="29" spans="1:8">
      <c r="A29" s="4">
        <v>375792</v>
      </c>
      <c r="B29" s="1">
        <v>0</v>
      </c>
      <c r="C29" s="4" t="s">
        <v>58</v>
      </c>
      <c r="D29" s="4" t="s">
        <v>20</v>
      </c>
      <c r="E29" s="4" t="s">
        <v>13</v>
      </c>
      <c r="F29" s="5">
        <v>4</v>
      </c>
      <c r="G29" s="6">
        <v>40532</v>
      </c>
      <c r="H29" s="4" t="s">
        <v>28</v>
      </c>
    </row>
    <row r="30" spans="1:8">
      <c r="A30" s="4">
        <v>459949</v>
      </c>
      <c r="B30" s="1">
        <v>0</v>
      </c>
      <c r="C30" s="4" t="s">
        <v>57</v>
      </c>
      <c r="D30" s="4" t="s">
        <v>18</v>
      </c>
      <c r="E30" s="4" t="s">
        <v>13</v>
      </c>
      <c r="F30" s="5">
        <v>8</v>
      </c>
      <c r="G30" s="6">
        <v>40546</v>
      </c>
      <c r="H30" s="4" t="s">
        <v>28</v>
      </c>
    </row>
    <row r="31" spans="1:8">
      <c r="A31" s="4">
        <v>503495</v>
      </c>
      <c r="B31" s="1">
        <v>0</v>
      </c>
      <c r="C31" s="4" t="s">
        <v>63</v>
      </c>
      <c r="D31" s="4" t="s">
        <v>12</v>
      </c>
      <c r="E31" s="4" t="s">
        <v>13</v>
      </c>
      <c r="F31" s="5">
        <v>2</v>
      </c>
      <c r="G31" s="6">
        <v>40532</v>
      </c>
      <c r="H31" s="4" t="s">
        <v>28</v>
      </c>
    </row>
    <row r="32" spans="1:8">
      <c r="A32" s="4">
        <v>162126</v>
      </c>
      <c r="B32" s="1">
        <v>0</v>
      </c>
      <c r="C32" s="4" t="s">
        <v>65</v>
      </c>
      <c r="D32" s="4" t="s">
        <v>12</v>
      </c>
      <c r="E32" s="4" t="s">
        <v>13</v>
      </c>
      <c r="F32" s="5">
        <v>3</v>
      </c>
      <c r="G32" s="6">
        <v>40532</v>
      </c>
      <c r="H32" s="4" t="s">
        <v>28</v>
      </c>
    </row>
    <row r="33" spans="1:8">
      <c r="A33" s="4">
        <v>453743</v>
      </c>
      <c r="B33" s="1">
        <v>0</v>
      </c>
      <c r="C33" s="4" t="s">
        <v>66</v>
      </c>
      <c r="D33" s="4" t="s">
        <v>18</v>
      </c>
      <c r="E33" s="4" t="s">
        <v>13</v>
      </c>
      <c r="F33" s="5">
        <v>3.25</v>
      </c>
      <c r="G33" s="6">
        <v>40532</v>
      </c>
      <c r="H33" s="4" t="s">
        <v>28</v>
      </c>
    </row>
    <row r="34" spans="1:8">
      <c r="A34" s="4">
        <v>674630</v>
      </c>
      <c r="B34" s="1">
        <v>0</v>
      </c>
      <c r="C34" s="4" t="s">
        <v>40</v>
      </c>
      <c r="D34" s="4" t="s">
        <v>22</v>
      </c>
      <c r="E34" s="4" t="s">
        <v>13</v>
      </c>
      <c r="F34" s="5">
        <v>8</v>
      </c>
      <c r="G34" s="6">
        <v>40532</v>
      </c>
      <c r="H34" s="4" t="s">
        <v>28</v>
      </c>
    </row>
    <row r="35" spans="1:8">
      <c r="A35" s="4">
        <v>309284</v>
      </c>
      <c r="B35" s="1">
        <v>0</v>
      </c>
      <c r="C35" s="4" t="s">
        <v>71</v>
      </c>
      <c r="D35" s="4" t="s">
        <v>12</v>
      </c>
      <c r="E35" s="4" t="s">
        <v>13</v>
      </c>
      <c r="F35" s="5">
        <v>8</v>
      </c>
      <c r="G35" s="6">
        <v>40532</v>
      </c>
      <c r="H35" s="4" t="s">
        <v>28</v>
      </c>
    </row>
    <row r="36" spans="1:8">
      <c r="A36" s="4">
        <v>694606</v>
      </c>
      <c r="B36" s="1">
        <v>0</v>
      </c>
      <c r="C36" s="4" t="s">
        <v>72</v>
      </c>
      <c r="D36" s="4" t="s">
        <v>12</v>
      </c>
      <c r="E36" s="4" t="s">
        <v>13</v>
      </c>
      <c r="F36" s="5">
        <v>0.75</v>
      </c>
      <c r="G36" s="6">
        <v>40532</v>
      </c>
      <c r="H36" s="4" t="s">
        <v>28</v>
      </c>
    </row>
    <row r="37" spans="1:8">
      <c r="A37" s="4">
        <v>572634</v>
      </c>
      <c r="B37" s="1">
        <v>0</v>
      </c>
      <c r="C37" s="4" t="s">
        <v>75</v>
      </c>
      <c r="D37" s="4" t="s">
        <v>16</v>
      </c>
      <c r="E37" s="4" t="s">
        <v>13</v>
      </c>
      <c r="F37" s="5">
        <v>8</v>
      </c>
      <c r="G37" s="6">
        <v>40532</v>
      </c>
      <c r="H37" s="4" t="s">
        <v>28</v>
      </c>
    </row>
    <row r="38" spans="1:8">
      <c r="A38" s="4">
        <v>525099</v>
      </c>
      <c r="B38" s="1">
        <v>0</v>
      </c>
      <c r="C38" s="4" t="s">
        <v>81</v>
      </c>
      <c r="D38" s="4" t="s">
        <v>22</v>
      </c>
      <c r="E38" s="4" t="s">
        <v>13</v>
      </c>
      <c r="F38" s="5">
        <v>8</v>
      </c>
      <c r="G38" s="6">
        <v>40532</v>
      </c>
      <c r="H38" s="4" t="s">
        <v>28</v>
      </c>
    </row>
    <row r="39" spans="1:8">
      <c r="A39" s="4">
        <v>853351</v>
      </c>
      <c r="B39" s="1">
        <v>0</v>
      </c>
      <c r="C39" s="4" t="s">
        <v>84</v>
      </c>
      <c r="D39" s="4" t="s">
        <v>12</v>
      </c>
      <c r="E39" s="4" t="s">
        <v>13</v>
      </c>
      <c r="F39" s="5">
        <v>2</v>
      </c>
      <c r="G39" s="6">
        <v>40532</v>
      </c>
      <c r="H39" s="4" t="s">
        <v>28</v>
      </c>
    </row>
    <row r="40" spans="1:8">
      <c r="A40" s="4">
        <v>972886</v>
      </c>
      <c r="B40" s="1">
        <v>0</v>
      </c>
      <c r="C40" s="4" t="s">
        <v>85</v>
      </c>
      <c r="D40" s="4" t="s">
        <v>12</v>
      </c>
      <c r="E40" s="4" t="s">
        <v>13</v>
      </c>
      <c r="F40" s="5">
        <v>1</v>
      </c>
      <c r="G40" s="6">
        <v>40532</v>
      </c>
      <c r="H40" s="4" t="s">
        <v>28</v>
      </c>
    </row>
    <row r="41" spans="1:8">
      <c r="A41" s="4">
        <v>377203</v>
      </c>
      <c r="B41" s="1">
        <v>0</v>
      </c>
      <c r="C41" s="4" t="s">
        <v>87</v>
      </c>
      <c r="D41" s="4" t="s">
        <v>12</v>
      </c>
      <c r="E41" s="4" t="s">
        <v>13</v>
      </c>
      <c r="F41" s="5">
        <v>1</v>
      </c>
      <c r="G41" s="6">
        <v>40546</v>
      </c>
      <c r="H41" s="4" t="s">
        <v>28</v>
      </c>
    </row>
    <row r="42" spans="1:8">
      <c r="A42" s="4">
        <v>226479</v>
      </c>
      <c r="B42" s="1">
        <v>0</v>
      </c>
      <c r="C42" s="4" t="s">
        <v>109</v>
      </c>
      <c r="D42" s="4" t="s">
        <v>12</v>
      </c>
      <c r="E42" s="4" t="s">
        <v>13</v>
      </c>
      <c r="F42" s="5">
        <v>1</v>
      </c>
      <c r="G42" s="6">
        <v>40532</v>
      </c>
      <c r="H42" s="4" t="s">
        <v>28</v>
      </c>
    </row>
    <row r="43" spans="1:8">
      <c r="A43" s="4">
        <v>500684</v>
      </c>
      <c r="B43" s="1">
        <v>0</v>
      </c>
      <c r="C43" s="4" t="s">
        <v>93</v>
      </c>
      <c r="D43" s="4" t="s">
        <v>20</v>
      </c>
      <c r="E43" s="4" t="s">
        <v>13</v>
      </c>
      <c r="F43" s="5">
        <v>3</v>
      </c>
      <c r="G43" s="6">
        <v>40532</v>
      </c>
      <c r="H43" s="4" t="s">
        <v>28</v>
      </c>
    </row>
    <row r="44" spans="1:8">
      <c r="A44" s="4">
        <v>775167</v>
      </c>
      <c r="B44" s="1">
        <v>0</v>
      </c>
      <c r="C44" s="4" t="s">
        <v>116</v>
      </c>
      <c r="D44" s="4" t="s">
        <v>22</v>
      </c>
      <c r="E44" s="4" t="s">
        <v>13</v>
      </c>
      <c r="F44" s="5">
        <v>3</v>
      </c>
      <c r="G44" s="6">
        <v>40532</v>
      </c>
      <c r="H44" s="4" t="s">
        <v>28</v>
      </c>
    </row>
    <row r="45" spans="1:8">
      <c r="A45" s="4">
        <v>437881</v>
      </c>
      <c r="B45" s="1">
        <v>0</v>
      </c>
      <c r="C45" s="4" t="s">
        <v>118</v>
      </c>
      <c r="D45" s="4" t="s">
        <v>12</v>
      </c>
      <c r="E45" s="4" t="s">
        <v>13</v>
      </c>
      <c r="F45" s="5">
        <v>3.5</v>
      </c>
      <c r="G45" s="6">
        <v>40532</v>
      </c>
      <c r="H45" s="4" t="s">
        <v>28</v>
      </c>
    </row>
    <row r="46" spans="1:8">
      <c r="A46" s="4">
        <v>569961</v>
      </c>
      <c r="B46" s="1">
        <v>0</v>
      </c>
      <c r="C46" s="4" t="s">
        <v>122</v>
      </c>
      <c r="D46" s="4" t="s">
        <v>12</v>
      </c>
      <c r="E46" s="4" t="s">
        <v>13</v>
      </c>
      <c r="F46" s="5">
        <v>1</v>
      </c>
      <c r="G46" s="6">
        <v>40546</v>
      </c>
      <c r="H46" s="4" t="s">
        <v>28</v>
      </c>
    </row>
    <row r="47" spans="1:8">
      <c r="A47" s="4">
        <v>170542</v>
      </c>
      <c r="B47" s="1">
        <v>0</v>
      </c>
      <c r="C47" s="4" t="s">
        <v>131</v>
      </c>
      <c r="D47" s="4" t="s">
        <v>22</v>
      </c>
      <c r="E47" s="4" t="s">
        <v>13</v>
      </c>
      <c r="F47" s="5">
        <v>4</v>
      </c>
      <c r="G47" s="6">
        <v>40532</v>
      </c>
      <c r="H47" s="4" t="s">
        <v>28</v>
      </c>
    </row>
    <row r="48" spans="1:8">
      <c r="A48" s="4">
        <v>112940</v>
      </c>
      <c r="B48" s="1">
        <v>0</v>
      </c>
      <c r="C48" s="4" t="s">
        <v>132</v>
      </c>
      <c r="D48" s="4" t="s">
        <v>22</v>
      </c>
      <c r="E48" s="4" t="s">
        <v>13</v>
      </c>
      <c r="F48" s="5">
        <v>8</v>
      </c>
      <c r="G48" s="6">
        <v>40546</v>
      </c>
      <c r="H48" s="4" t="s">
        <v>28</v>
      </c>
    </row>
    <row r="49" spans="1:8">
      <c r="A49" s="4">
        <v>402483</v>
      </c>
      <c r="B49" s="1">
        <v>0</v>
      </c>
      <c r="C49" s="4" t="s">
        <v>133</v>
      </c>
      <c r="D49" s="4" t="s">
        <v>12</v>
      </c>
      <c r="E49" s="4" t="s">
        <v>13</v>
      </c>
      <c r="F49" s="5">
        <v>1</v>
      </c>
      <c r="G49" s="6">
        <v>40546</v>
      </c>
      <c r="H49" s="4" t="s">
        <v>28</v>
      </c>
    </row>
    <row r="50" spans="1:8">
      <c r="A50" s="4">
        <v>846953</v>
      </c>
      <c r="B50" s="1">
        <v>0</v>
      </c>
      <c r="C50" s="4" t="s">
        <v>136</v>
      </c>
      <c r="D50" s="4" t="s">
        <v>22</v>
      </c>
      <c r="E50" s="4" t="s">
        <v>13</v>
      </c>
      <c r="F50" s="5">
        <v>3</v>
      </c>
      <c r="G50" s="6">
        <v>40553</v>
      </c>
      <c r="H50" s="4" t="s">
        <v>28</v>
      </c>
    </row>
    <row r="51" spans="1:8">
      <c r="A51" s="4">
        <v>138199</v>
      </c>
      <c r="B51" s="1">
        <v>0</v>
      </c>
      <c r="C51" s="4" t="s">
        <v>137</v>
      </c>
      <c r="D51" s="4" t="s">
        <v>18</v>
      </c>
      <c r="E51" s="4" t="s">
        <v>13</v>
      </c>
      <c r="F51" s="5">
        <v>8</v>
      </c>
      <c r="G51" s="6">
        <v>40546</v>
      </c>
      <c r="H51" s="4" t="s">
        <v>28</v>
      </c>
    </row>
    <row r="52" spans="1:8">
      <c r="A52" s="4">
        <v>138199</v>
      </c>
      <c r="B52" s="1">
        <v>0</v>
      </c>
      <c r="C52" s="4" t="s">
        <v>137</v>
      </c>
      <c r="D52" s="4" t="s">
        <v>12</v>
      </c>
      <c r="E52" s="4" t="s">
        <v>13</v>
      </c>
      <c r="F52" s="5">
        <v>0.75</v>
      </c>
      <c r="G52" s="6">
        <v>40553</v>
      </c>
      <c r="H52" s="4" t="s">
        <v>28</v>
      </c>
    </row>
    <row r="53" spans="1:8">
      <c r="A53" s="4">
        <v>471981</v>
      </c>
      <c r="B53" s="1">
        <v>0</v>
      </c>
      <c r="C53" s="4" t="s">
        <v>138</v>
      </c>
      <c r="D53" s="4" t="s">
        <v>12</v>
      </c>
      <c r="E53" s="4" t="s">
        <v>13</v>
      </c>
      <c r="F53" s="5">
        <v>3.5</v>
      </c>
      <c r="G53" s="6">
        <v>40553</v>
      </c>
      <c r="H53" s="4" t="s">
        <v>28</v>
      </c>
    </row>
    <row r="54" spans="1:8">
      <c r="A54" s="4">
        <v>942722</v>
      </c>
      <c r="B54" s="1">
        <v>0</v>
      </c>
      <c r="C54" s="4" t="s">
        <v>73</v>
      </c>
      <c r="D54" s="4" t="s">
        <v>22</v>
      </c>
      <c r="E54" s="4" t="s">
        <v>13</v>
      </c>
      <c r="F54" s="5">
        <v>8</v>
      </c>
      <c r="G54" s="6">
        <v>40546</v>
      </c>
      <c r="H54" s="4" t="s">
        <v>28</v>
      </c>
    </row>
    <row r="55" spans="1:8">
      <c r="A55" s="4">
        <v>544430</v>
      </c>
      <c r="B55" s="1">
        <v>0</v>
      </c>
      <c r="C55" s="4" t="s">
        <v>139</v>
      </c>
      <c r="D55" s="4" t="s">
        <v>22</v>
      </c>
      <c r="E55" s="4" t="s">
        <v>13</v>
      </c>
      <c r="F55" s="5">
        <v>1.5</v>
      </c>
      <c r="G55" s="6">
        <v>40553</v>
      </c>
      <c r="H55" s="4" t="s">
        <v>28</v>
      </c>
    </row>
    <row r="56" spans="1:8">
      <c r="A56" s="4">
        <v>209328</v>
      </c>
      <c r="B56" s="1">
        <v>0</v>
      </c>
      <c r="C56" s="4" t="s">
        <v>141</v>
      </c>
      <c r="D56" s="4" t="s">
        <v>12</v>
      </c>
      <c r="E56" s="4" t="s">
        <v>13</v>
      </c>
      <c r="F56" s="5">
        <v>1.75</v>
      </c>
      <c r="G56" s="6">
        <v>40546</v>
      </c>
      <c r="H56" s="4" t="s">
        <v>28</v>
      </c>
    </row>
    <row r="57" spans="1:8">
      <c r="A57" s="4">
        <v>311587</v>
      </c>
      <c r="B57" s="1">
        <v>0</v>
      </c>
      <c r="C57" s="4" t="s">
        <v>11</v>
      </c>
      <c r="D57" s="4" t="s">
        <v>12</v>
      </c>
      <c r="E57" s="4" t="s">
        <v>13</v>
      </c>
      <c r="F57" s="5">
        <v>2</v>
      </c>
      <c r="G57" s="6">
        <v>40528</v>
      </c>
      <c r="H57" s="4" t="s">
        <v>14</v>
      </c>
    </row>
    <row r="58" spans="1:8">
      <c r="A58" s="4">
        <v>645109</v>
      </c>
      <c r="B58" s="1">
        <v>0</v>
      </c>
      <c r="C58" s="4" t="s">
        <v>15</v>
      </c>
      <c r="D58" s="4" t="s">
        <v>16</v>
      </c>
      <c r="E58" s="4" t="s">
        <v>13</v>
      </c>
      <c r="F58" s="5">
        <v>8</v>
      </c>
      <c r="G58" s="6">
        <v>40528</v>
      </c>
      <c r="H58" s="4" t="s">
        <v>14</v>
      </c>
    </row>
    <row r="59" spans="1:8">
      <c r="A59" s="4">
        <v>921565</v>
      </c>
      <c r="B59" s="1">
        <v>0</v>
      </c>
      <c r="C59" s="4" t="s">
        <v>21</v>
      </c>
      <c r="D59" s="4" t="s">
        <v>20</v>
      </c>
      <c r="E59" s="4" t="s">
        <v>13</v>
      </c>
      <c r="F59" s="5">
        <v>8</v>
      </c>
      <c r="G59" s="6">
        <v>40528</v>
      </c>
      <c r="H59" s="4" t="s">
        <v>14</v>
      </c>
    </row>
    <row r="60" spans="1:8">
      <c r="A60" s="4">
        <v>904174</v>
      </c>
      <c r="B60" s="1">
        <v>0</v>
      </c>
      <c r="C60" s="4" t="s">
        <v>23</v>
      </c>
      <c r="D60" s="4" t="s">
        <v>12</v>
      </c>
      <c r="E60" s="4" t="s">
        <v>13</v>
      </c>
      <c r="F60" s="5">
        <v>4</v>
      </c>
      <c r="G60" s="6">
        <v>40528</v>
      </c>
      <c r="H60" s="4" t="s">
        <v>14</v>
      </c>
    </row>
    <row r="61" spans="1:8">
      <c r="A61" s="4">
        <v>806984</v>
      </c>
      <c r="B61" s="1">
        <v>0</v>
      </c>
      <c r="C61" s="4" t="s">
        <v>25</v>
      </c>
      <c r="D61" s="4" t="s">
        <v>22</v>
      </c>
      <c r="E61" s="4" t="s">
        <v>13</v>
      </c>
      <c r="F61" s="5">
        <v>8</v>
      </c>
      <c r="G61" s="6">
        <v>40528</v>
      </c>
      <c r="H61" s="4" t="s">
        <v>14</v>
      </c>
    </row>
    <row r="62" spans="1:8">
      <c r="A62" s="4">
        <v>261528</v>
      </c>
      <c r="B62" s="1">
        <v>0</v>
      </c>
      <c r="C62" s="4" t="s">
        <v>27</v>
      </c>
      <c r="D62" s="4" t="s">
        <v>22</v>
      </c>
      <c r="E62" s="4" t="s">
        <v>13</v>
      </c>
      <c r="F62" s="5">
        <v>8</v>
      </c>
      <c r="G62" s="6">
        <v>40528</v>
      </c>
      <c r="H62" s="4" t="s">
        <v>14</v>
      </c>
    </row>
    <row r="63" spans="1:8">
      <c r="A63" s="4">
        <v>682726</v>
      </c>
      <c r="B63" s="1">
        <v>0</v>
      </c>
      <c r="C63" s="4" t="s">
        <v>30</v>
      </c>
      <c r="D63" s="4" t="s">
        <v>12</v>
      </c>
      <c r="E63" s="4" t="s">
        <v>13</v>
      </c>
      <c r="F63" s="5">
        <v>1.5</v>
      </c>
      <c r="G63" s="6">
        <v>40528</v>
      </c>
      <c r="H63" s="4" t="s">
        <v>14</v>
      </c>
    </row>
    <row r="64" spans="1:8">
      <c r="A64" s="4">
        <v>624084</v>
      </c>
      <c r="B64" s="1">
        <v>0</v>
      </c>
      <c r="C64" s="4" t="s">
        <v>37</v>
      </c>
      <c r="D64" s="4" t="s">
        <v>12</v>
      </c>
      <c r="E64" s="4" t="s">
        <v>13</v>
      </c>
      <c r="F64" s="5">
        <v>1.25</v>
      </c>
      <c r="G64" s="6">
        <v>40528</v>
      </c>
      <c r="H64" s="4" t="s">
        <v>14</v>
      </c>
    </row>
    <row r="65" spans="1:8">
      <c r="A65" s="4">
        <v>341458</v>
      </c>
      <c r="B65" s="1">
        <v>0</v>
      </c>
      <c r="C65" s="4" t="s">
        <v>38</v>
      </c>
      <c r="D65" s="4" t="s">
        <v>22</v>
      </c>
      <c r="E65" s="4" t="s">
        <v>13</v>
      </c>
      <c r="F65" s="5">
        <v>8</v>
      </c>
      <c r="G65" s="6">
        <v>40528</v>
      </c>
      <c r="H65" s="4" t="s">
        <v>14</v>
      </c>
    </row>
    <row r="66" spans="1:8">
      <c r="A66" s="4">
        <v>674630</v>
      </c>
      <c r="B66" s="1">
        <v>0</v>
      </c>
      <c r="C66" s="4" t="s">
        <v>40</v>
      </c>
      <c r="D66" s="4" t="s">
        <v>12</v>
      </c>
      <c r="E66" s="4" t="s">
        <v>13</v>
      </c>
      <c r="F66" s="5">
        <v>2.75</v>
      </c>
      <c r="G66" s="6">
        <v>40528</v>
      </c>
      <c r="H66" s="4" t="s">
        <v>14</v>
      </c>
    </row>
    <row r="67" spans="1:8">
      <c r="A67" s="4">
        <v>674630</v>
      </c>
      <c r="B67" s="1">
        <v>0</v>
      </c>
      <c r="C67" s="4" t="s">
        <v>40</v>
      </c>
      <c r="D67" s="4" t="s">
        <v>18</v>
      </c>
      <c r="E67" s="4" t="s">
        <v>13</v>
      </c>
      <c r="F67" s="5">
        <v>1</v>
      </c>
      <c r="G67" s="6">
        <v>40528</v>
      </c>
      <c r="H67" s="4" t="s">
        <v>14</v>
      </c>
    </row>
    <row r="68" spans="1:8">
      <c r="A68" s="4">
        <v>664825</v>
      </c>
      <c r="B68" s="1">
        <v>0</v>
      </c>
      <c r="C68" s="4" t="s">
        <v>56</v>
      </c>
      <c r="D68" s="4" t="s">
        <v>22</v>
      </c>
      <c r="E68" s="4" t="s">
        <v>13</v>
      </c>
      <c r="F68" s="5">
        <v>8</v>
      </c>
      <c r="G68" s="6">
        <v>40542</v>
      </c>
      <c r="H68" s="4" t="s">
        <v>14</v>
      </c>
    </row>
    <row r="69" spans="1:8">
      <c r="A69" s="4">
        <v>389844</v>
      </c>
      <c r="B69" s="1">
        <v>0</v>
      </c>
      <c r="C69" s="4" t="s">
        <v>60</v>
      </c>
      <c r="D69" s="4" t="s">
        <v>22</v>
      </c>
      <c r="E69" s="4" t="s">
        <v>13</v>
      </c>
      <c r="F69" s="5">
        <v>8</v>
      </c>
      <c r="G69" s="6">
        <v>40535</v>
      </c>
      <c r="H69" s="4" t="s">
        <v>14</v>
      </c>
    </row>
    <row r="70" spans="1:8">
      <c r="A70" s="4">
        <v>935382</v>
      </c>
      <c r="B70" s="1">
        <v>0</v>
      </c>
      <c r="C70" s="4" t="s">
        <v>34</v>
      </c>
      <c r="D70" s="4" t="s">
        <v>22</v>
      </c>
      <c r="E70" s="4" t="s">
        <v>13</v>
      </c>
      <c r="F70" s="5">
        <v>8</v>
      </c>
      <c r="G70" s="6">
        <v>40542</v>
      </c>
      <c r="H70" s="4" t="s">
        <v>14</v>
      </c>
    </row>
    <row r="71" spans="1:8">
      <c r="A71" s="4">
        <v>53568</v>
      </c>
      <c r="B71" s="1">
        <v>0</v>
      </c>
      <c r="C71" s="4" t="s">
        <v>76</v>
      </c>
      <c r="D71" s="4" t="s">
        <v>22</v>
      </c>
      <c r="E71" s="4" t="s">
        <v>13</v>
      </c>
      <c r="F71" s="5">
        <v>8</v>
      </c>
      <c r="G71" s="6">
        <v>40542</v>
      </c>
      <c r="H71" s="4" t="s">
        <v>14</v>
      </c>
    </row>
    <row r="72" spans="1:8">
      <c r="A72" s="4">
        <v>341458</v>
      </c>
      <c r="B72" s="1">
        <v>0</v>
      </c>
      <c r="C72" s="4" t="s">
        <v>38</v>
      </c>
      <c r="D72" s="4" t="s">
        <v>22</v>
      </c>
      <c r="E72" s="4" t="s">
        <v>13</v>
      </c>
      <c r="F72" s="5">
        <v>8</v>
      </c>
      <c r="G72" s="6">
        <v>40542</v>
      </c>
      <c r="H72" s="4" t="s">
        <v>14</v>
      </c>
    </row>
    <row r="73" spans="1:8">
      <c r="A73" s="4">
        <v>645109</v>
      </c>
      <c r="B73" s="1">
        <v>0</v>
      </c>
      <c r="C73" s="4" t="s">
        <v>15</v>
      </c>
      <c r="D73" s="4" t="s">
        <v>22</v>
      </c>
      <c r="E73" s="4" t="s">
        <v>13</v>
      </c>
      <c r="F73" s="5">
        <v>8</v>
      </c>
      <c r="G73" s="6">
        <v>40535</v>
      </c>
      <c r="H73" s="4" t="s">
        <v>14</v>
      </c>
    </row>
    <row r="74" spans="1:8">
      <c r="A74" s="4">
        <v>689074</v>
      </c>
      <c r="B74" s="1">
        <v>0</v>
      </c>
      <c r="C74" s="4" t="s">
        <v>78</v>
      </c>
      <c r="D74" s="4" t="s">
        <v>22</v>
      </c>
      <c r="E74" s="4" t="s">
        <v>13</v>
      </c>
      <c r="F74" s="5">
        <v>8</v>
      </c>
      <c r="G74" s="6">
        <v>40542</v>
      </c>
      <c r="H74" s="4" t="s">
        <v>14</v>
      </c>
    </row>
    <row r="75" spans="1:8">
      <c r="A75" s="4">
        <v>728279</v>
      </c>
      <c r="B75" s="1">
        <v>0</v>
      </c>
      <c r="C75" s="4" t="s">
        <v>88</v>
      </c>
      <c r="D75" s="4" t="s">
        <v>22</v>
      </c>
      <c r="E75" s="4" t="s">
        <v>13</v>
      </c>
      <c r="F75" s="5">
        <v>7</v>
      </c>
      <c r="G75" s="6">
        <v>40549</v>
      </c>
      <c r="H75" s="4" t="s">
        <v>14</v>
      </c>
    </row>
    <row r="76" spans="1:8">
      <c r="A76" s="4">
        <v>624084</v>
      </c>
      <c r="B76" s="1">
        <v>0</v>
      </c>
      <c r="C76" s="4" t="s">
        <v>37</v>
      </c>
      <c r="D76" s="4" t="s">
        <v>12</v>
      </c>
      <c r="E76" s="4" t="s">
        <v>13</v>
      </c>
      <c r="F76" s="5">
        <v>-1.25</v>
      </c>
      <c r="G76" s="6">
        <v>40528</v>
      </c>
      <c r="H76" s="4" t="s">
        <v>14</v>
      </c>
    </row>
    <row r="77" spans="1:8">
      <c r="A77" s="4">
        <v>624084</v>
      </c>
      <c r="B77" s="1">
        <v>0</v>
      </c>
      <c r="C77" s="4" t="s">
        <v>37</v>
      </c>
      <c r="D77" s="4" t="s">
        <v>12</v>
      </c>
      <c r="E77" s="4" t="s">
        <v>13</v>
      </c>
      <c r="F77" s="5">
        <v>1.75</v>
      </c>
      <c r="G77" s="6">
        <v>40528</v>
      </c>
      <c r="H77" s="4" t="s">
        <v>14</v>
      </c>
    </row>
    <row r="78" spans="1:8">
      <c r="A78" s="4">
        <v>728279</v>
      </c>
      <c r="B78" s="1">
        <v>0</v>
      </c>
      <c r="C78" s="4" t="s">
        <v>88</v>
      </c>
      <c r="D78" s="4" t="s">
        <v>12</v>
      </c>
      <c r="E78" s="4" t="s">
        <v>13</v>
      </c>
      <c r="F78" s="5">
        <v>2</v>
      </c>
      <c r="G78" s="6">
        <v>40528</v>
      </c>
      <c r="H78" s="4" t="s">
        <v>14</v>
      </c>
    </row>
    <row r="79" spans="1:8">
      <c r="A79" s="4">
        <v>140990</v>
      </c>
      <c r="B79" s="1">
        <v>0</v>
      </c>
      <c r="C79" s="4" t="s">
        <v>44</v>
      </c>
      <c r="D79" s="4" t="s">
        <v>12</v>
      </c>
      <c r="E79" s="4" t="s">
        <v>13</v>
      </c>
      <c r="F79" s="5">
        <v>3</v>
      </c>
      <c r="G79" s="6">
        <v>40528</v>
      </c>
      <c r="H79" s="4" t="s">
        <v>14</v>
      </c>
    </row>
    <row r="80" spans="1:8">
      <c r="A80" s="4">
        <v>198333</v>
      </c>
      <c r="B80" s="1">
        <v>1</v>
      </c>
      <c r="C80" s="4" t="s">
        <v>90</v>
      </c>
      <c r="D80" s="4" t="s">
        <v>22</v>
      </c>
      <c r="E80" s="4" t="s">
        <v>13</v>
      </c>
      <c r="F80" s="5">
        <v>4</v>
      </c>
      <c r="G80" s="6">
        <v>40528</v>
      </c>
      <c r="H80" s="4" t="s">
        <v>14</v>
      </c>
    </row>
    <row r="81" spans="1:8">
      <c r="A81" s="4">
        <v>44371</v>
      </c>
      <c r="B81" s="1">
        <v>0</v>
      </c>
      <c r="C81" s="4" t="s">
        <v>91</v>
      </c>
      <c r="D81" s="4" t="s">
        <v>22</v>
      </c>
      <c r="E81" s="4" t="s">
        <v>13</v>
      </c>
      <c r="F81" s="5">
        <v>8</v>
      </c>
      <c r="G81" s="6">
        <v>40528</v>
      </c>
      <c r="H81" s="4" t="s">
        <v>14</v>
      </c>
    </row>
    <row r="82" spans="1:8">
      <c r="A82" s="4">
        <v>500684</v>
      </c>
      <c r="B82" s="1">
        <v>0</v>
      </c>
      <c r="C82" s="4" t="s">
        <v>93</v>
      </c>
      <c r="D82" s="4" t="s">
        <v>12</v>
      </c>
      <c r="E82" s="4" t="s">
        <v>13</v>
      </c>
      <c r="F82" s="5">
        <v>1</v>
      </c>
      <c r="G82" s="6">
        <v>40528</v>
      </c>
      <c r="H82" s="4" t="s">
        <v>14</v>
      </c>
    </row>
    <row r="83" spans="1:8">
      <c r="A83" s="4">
        <v>429643</v>
      </c>
      <c r="B83" s="1">
        <v>0</v>
      </c>
      <c r="C83" s="4" t="s">
        <v>94</v>
      </c>
      <c r="D83" s="4" t="s">
        <v>12</v>
      </c>
      <c r="E83" s="4" t="s">
        <v>13</v>
      </c>
      <c r="F83" s="5">
        <v>2.75</v>
      </c>
      <c r="G83" s="6">
        <v>40528</v>
      </c>
      <c r="H83" s="4" t="s">
        <v>14</v>
      </c>
    </row>
    <row r="84" spans="1:8">
      <c r="A84" s="4">
        <v>738503</v>
      </c>
      <c r="B84" s="1">
        <v>0</v>
      </c>
      <c r="C84" s="4" t="s">
        <v>95</v>
      </c>
      <c r="D84" s="4" t="s">
        <v>12</v>
      </c>
      <c r="E84" s="4" t="s">
        <v>13</v>
      </c>
      <c r="F84" s="5">
        <v>1.25</v>
      </c>
      <c r="G84" s="6">
        <v>40528</v>
      </c>
      <c r="H84" s="4" t="s">
        <v>14</v>
      </c>
    </row>
    <row r="85" spans="1:8">
      <c r="A85" s="4">
        <v>545521</v>
      </c>
      <c r="B85" s="1">
        <v>0</v>
      </c>
      <c r="C85" s="4" t="s">
        <v>98</v>
      </c>
      <c r="D85" s="4" t="s">
        <v>22</v>
      </c>
      <c r="E85" s="4" t="s">
        <v>13</v>
      </c>
      <c r="F85" s="5">
        <v>2.25</v>
      </c>
      <c r="G85" s="6">
        <v>40528</v>
      </c>
      <c r="H85" s="4" t="s">
        <v>14</v>
      </c>
    </row>
    <row r="86" spans="1:8">
      <c r="A86" s="4">
        <v>775444</v>
      </c>
      <c r="B86" s="1">
        <v>0</v>
      </c>
      <c r="C86" s="4" t="s">
        <v>99</v>
      </c>
      <c r="D86" s="4" t="s">
        <v>12</v>
      </c>
      <c r="E86" s="4" t="s">
        <v>13</v>
      </c>
      <c r="F86" s="5">
        <v>1</v>
      </c>
      <c r="G86" s="6">
        <v>40528</v>
      </c>
      <c r="H86" s="4" t="s">
        <v>14</v>
      </c>
    </row>
    <row r="87" spans="1:8">
      <c r="A87" s="4">
        <v>555242</v>
      </c>
      <c r="B87" s="1">
        <v>0</v>
      </c>
      <c r="C87" s="4" t="s">
        <v>101</v>
      </c>
      <c r="D87" s="4" t="s">
        <v>12</v>
      </c>
      <c r="E87" s="4" t="s">
        <v>13</v>
      </c>
      <c r="F87" s="5">
        <v>3.5</v>
      </c>
      <c r="G87" s="6">
        <v>40528</v>
      </c>
      <c r="H87" s="4" t="s">
        <v>14</v>
      </c>
    </row>
    <row r="88" spans="1:8">
      <c r="A88" s="4">
        <v>251999</v>
      </c>
      <c r="B88" s="1">
        <v>0</v>
      </c>
      <c r="C88" s="4" t="s">
        <v>102</v>
      </c>
      <c r="D88" s="4" t="s">
        <v>22</v>
      </c>
      <c r="E88" s="4" t="s">
        <v>13</v>
      </c>
      <c r="F88" s="5">
        <v>1.5</v>
      </c>
      <c r="G88" s="6">
        <v>40528</v>
      </c>
      <c r="H88" s="4" t="s">
        <v>14</v>
      </c>
    </row>
    <row r="89" spans="1:8">
      <c r="A89" s="4">
        <v>99193</v>
      </c>
      <c r="B89" s="1">
        <v>0</v>
      </c>
      <c r="C89" s="4" t="s">
        <v>103</v>
      </c>
      <c r="D89" s="4" t="s">
        <v>22</v>
      </c>
      <c r="E89" s="4" t="s">
        <v>13</v>
      </c>
      <c r="F89" s="5">
        <v>8</v>
      </c>
      <c r="G89" s="6">
        <v>40528</v>
      </c>
      <c r="H89" s="4" t="s">
        <v>14</v>
      </c>
    </row>
    <row r="90" spans="1:8">
      <c r="A90" s="4">
        <v>392062</v>
      </c>
      <c r="B90" s="1">
        <v>0</v>
      </c>
      <c r="C90" s="4" t="s">
        <v>104</v>
      </c>
      <c r="D90" s="4" t="s">
        <v>22</v>
      </c>
      <c r="E90" s="4" t="s">
        <v>13</v>
      </c>
      <c r="F90" s="5">
        <v>8</v>
      </c>
      <c r="G90" s="6">
        <v>40528</v>
      </c>
      <c r="H90" s="4" t="s">
        <v>14</v>
      </c>
    </row>
    <row r="91" spans="1:8">
      <c r="A91" s="4">
        <v>422727</v>
      </c>
      <c r="B91" s="1">
        <v>0</v>
      </c>
      <c r="C91" s="4" t="s">
        <v>67</v>
      </c>
      <c r="D91" s="4" t="s">
        <v>20</v>
      </c>
      <c r="E91" s="4" t="s">
        <v>13</v>
      </c>
      <c r="F91" s="5">
        <v>2</v>
      </c>
      <c r="G91" s="6">
        <v>40528</v>
      </c>
      <c r="H91" s="4" t="s">
        <v>14</v>
      </c>
    </row>
    <row r="92" spans="1:8">
      <c r="A92" s="4">
        <v>226479</v>
      </c>
      <c r="B92" s="1">
        <v>0</v>
      </c>
      <c r="C92" s="4" t="s">
        <v>109</v>
      </c>
      <c r="D92" s="4" t="s">
        <v>12</v>
      </c>
      <c r="E92" s="4" t="s">
        <v>13</v>
      </c>
      <c r="F92" s="5">
        <v>2</v>
      </c>
      <c r="G92" s="6">
        <v>40535</v>
      </c>
      <c r="H92" s="4" t="s">
        <v>14</v>
      </c>
    </row>
    <row r="93" spans="1:8">
      <c r="A93" s="4">
        <v>515931</v>
      </c>
      <c r="B93" s="1">
        <v>0</v>
      </c>
      <c r="C93" s="4" t="s">
        <v>130</v>
      </c>
      <c r="D93" s="4" t="s">
        <v>22</v>
      </c>
      <c r="E93" s="4" t="s">
        <v>13</v>
      </c>
      <c r="F93" s="5">
        <v>8</v>
      </c>
      <c r="G93" s="6">
        <v>40535</v>
      </c>
      <c r="H93" s="4" t="s">
        <v>14</v>
      </c>
    </row>
    <row r="94" spans="1:8">
      <c r="A94" s="4">
        <v>515931</v>
      </c>
      <c r="B94" s="1">
        <v>0</v>
      </c>
      <c r="C94" s="4" t="s">
        <v>130</v>
      </c>
      <c r="D94" s="4" t="s">
        <v>22</v>
      </c>
      <c r="E94" s="4" t="s">
        <v>13</v>
      </c>
      <c r="F94" s="5">
        <v>8</v>
      </c>
      <c r="G94" s="6">
        <v>40542</v>
      </c>
      <c r="H94" s="4" t="s">
        <v>14</v>
      </c>
    </row>
    <row r="95" spans="1:8">
      <c r="A95" s="4">
        <v>689074</v>
      </c>
      <c r="B95" s="1">
        <v>0</v>
      </c>
      <c r="C95" s="4" t="s">
        <v>78</v>
      </c>
      <c r="D95" s="4" t="s">
        <v>22</v>
      </c>
      <c r="E95" s="4" t="s">
        <v>13</v>
      </c>
      <c r="F95" s="5">
        <v>-8</v>
      </c>
      <c r="G95" s="6">
        <v>40542</v>
      </c>
      <c r="H95" s="4" t="s">
        <v>14</v>
      </c>
    </row>
    <row r="96" spans="1:8">
      <c r="A96" s="4">
        <v>689074</v>
      </c>
      <c r="B96" s="1">
        <v>0</v>
      </c>
      <c r="C96" s="4" t="s">
        <v>78</v>
      </c>
      <c r="D96" s="4" t="s">
        <v>22</v>
      </c>
      <c r="E96" s="4" t="s">
        <v>13</v>
      </c>
      <c r="F96" s="5">
        <v>8</v>
      </c>
      <c r="G96" s="6">
        <v>40542</v>
      </c>
      <c r="H96" s="4" t="s">
        <v>14</v>
      </c>
    </row>
    <row r="97" spans="1:8">
      <c r="A97" s="4">
        <v>5435</v>
      </c>
      <c r="B97" s="1">
        <v>0</v>
      </c>
      <c r="C97" s="4" t="s">
        <v>134</v>
      </c>
      <c r="D97" s="4" t="s">
        <v>18</v>
      </c>
      <c r="E97" s="4" t="s">
        <v>13</v>
      </c>
      <c r="F97" s="5">
        <v>2.5</v>
      </c>
      <c r="G97" s="6">
        <v>40549</v>
      </c>
      <c r="H97" s="4" t="s">
        <v>14</v>
      </c>
    </row>
    <row r="98" spans="1:8">
      <c r="A98" s="4">
        <v>798649</v>
      </c>
      <c r="B98" s="1">
        <v>0</v>
      </c>
      <c r="C98" s="4" t="s">
        <v>123</v>
      </c>
      <c r="D98" s="4" t="s">
        <v>18</v>
      </c>
      <c r="E98" s="4" t="s">
        <v>13</v>
      </c>
      <c r="F98" s="5">
        <v>1.5</v>
      </c>
      <c r="G98" s="6">
        <v>40549</v>
      </c>
      <c r="H98" s="4" t="s">
        <v>14</v>
      </c>
    </row>
    <row r="99" spans="1:8">
      <c r="A99" s="4">
        <v>596745</v>
      </c>
      <c r="B99" s="1">
        <v>0</v>
      </c>
      <c r="C99" s="4" t="s">
        <v>135</v>
      </c>
      <c r="D99" s="4" t="s">
        <v>12</v>
      </c>
      <c r="E99" s="4" t="s">
        <v>13</v>
      </c>
      <c r="F99" s="5">
        <v>0.75</v>
      </c>
      <c r="G99" s="6">
        <v>40556</v>
      </c>
      <c r="H99" s="4" t="s">
        <v>14</v>
      </c>
    </row>
    <row r="100" spans="1:8">
      <c r="A100" s="4">
        <v>138199</v>
      </c>
      <c r="B100" s="1">
        <v>0</v>
      </c>
      <c r="C100" s="4" t="s">
        <v>137</v>
      </c>
      <c r="D100" s="4" t="s">
        <v>12</v>
      </c>
      <c r="E100" s="4" t="s">
        <v>13</v>
      </c>
      <c r="F100" s="5">
        <v>1</v>
      </c>
      <c r="G100" s="6">
        <v>40549</v>
      </c>
      <c r="H100" s="4" t="s">
        <v>14</v>
      </c>
    </row>
    <row r="101" spans="1:8">
      <c r="A101" s="4">
        <v>942722</v>
      </c>
      <c r="B101" s="1">
        <v>0</v>
      </c>
      <c r="C101" s="4" t="s">
        <v>73</v>
      </c>
      <c r="D101" s="4" t="s">
        <v>22</v>
      </c>
      <c r="E101" s="4" t="s">
        <v>13</v>
      </c>
      <c r="F101" s="5">
        <v>8</v>
      </c>
      <c r="G101" s="6">
        <v>40549</v>
      </c>
      <c r="H101" s="4" t="s">
        <v>14</v>
      </c>
    </row>
    <row r="102" spans="1:8">
      <c r="A102" s="4">
        <v>268234</v>
      </c>
      <c r="B102" s="1">
        <v>0</v>
      </c>
      <c r="C102" s="4" t="s">
        <v>31</v>
      </c>
      <c r="D102" s="4" t="s">
        <v>12</v>
      </c>
      <c r="E102" s="4" t="s">
        <v>13</v>
      </c>
      <c r="F102" s="5">
        <v>1.5</v>
      </c>
      <c r="G102" s="6">
        <v>40549</v>
      </c>
      <c r="H102" s="4" t="s">
        <v>14</v>
      </c>
    </row>
    <row r="103" spans="1:8">
      <c r="A103" s="4">
        <v>560101</v>
      </c>
      <c r="B103" s="1">
        <v>0</v>
      </c>
      <c r="C103" s="4" t="s">
        <v>144</v>
      </c>
      <c r="D103" s="4" t="s">
        <v>12</v>
      </c>
      <c r="E103" s="4" t="s">
        <v>13</v>
      </c>
      <c r="F103" s="5">
        <v>1.5</v>
      </c>
      <c r="G103" s="6">
        <v>40549</v>
      </c>
      <c r="H103" s="4" t="s">
        <v>14</v>
      </c>
    </row>
    <row r="104" spans="1:8">
      <c r="A104" s="4">
        <v>162126</v>
      </c>
      <c r="B104" s="1">
        <v>0</v>
      </c>
      <c r="C104" s="4" t="s">
        <v>65</v>
      </c>
      <c r="D104" s="4" t="s">
        <v>12</v>
      </c>
      <c r="E104" s="4" t="s">
        <v>13</v>
      </c>
      <c r="F104" s="5">
        <v>3</v>
      </c>
      <c r="G104" s="6">
        <v>40549</v>
      </c>
      <c r="H104" s="4" t="s">
        <v>14</v>
      </c>
    </row>
    <row r="105" spans="1:8">
      <c r="A105" s="4">
        <v>140990</v>
      </c>
      <c r="B105" s="1">
        <v>0</v>
      </c>
      <c r="C105" s="4" t="s">
        <v>44</v>
      </c>
      <c r="D105" s="4" t="s">
        <v>12</v>
      </c>
      <c r="E105" s="4" t="s">
        <v>13</v>
      </c>
      <c r="F105" s="5">
        <v>2</v>
      </c>
      <c r="G105" s="6">
        <v>40540</v>
      </c>
      <c r="H105" s="4" t="s">
        <v>29</v>
      </c>
    </row>
    <row r="106" spans="1:8">
      <c r="A106" s="4">
        <v>474941</v>
      </c>
      <c r="B106" s="1">
        <v>0</v>
      </c>
      <c r="C106" s="4" t="s">
        <v>47</v>
      </c>
      <c r="D106" s="4" t="s">
        <v>12</v>
      </c>
      <c r="E106" s="4" t="s">
        <v>13</v>
      </c>
      <c r="F106" s="5">
        <v>1.5</v>
      </c>
      <c r="G106" s="6">
        <v>40540</v>
      </c>
      <c r="H106" s="4" t="s">
        <v>29</v>
      </c>
    </row>
    <row r="107" spans="1:8">
      <c r="A107" s="4">
        <v>144775</v>
      </c>
      <c r="B107" s="1">
        <v>0</v>
      </c>
      <c r="C107" s="4" t="s">
        <v>50</v>
      </c>
      <c r="D107" s="4" t="s">
        <v>12</v>
      </c>
      <c r="E107" s="4" t="s">
        <v>13</v>
      </c>
      <c r="F107" s="5">
        <v>2</v>
      </c>
      <c r="G107" s="6">
        <v>40540</v>
      </c>
      <c r="H107" s="4" t="s">
        <v>29</v>
      </c>
    </row>
    <row r="108" spans="1:8">
      <c r="A108" s="4">
        <v>54857</v>
      </c>
      <c r="B108" s="1">
        <v>0</v>
      </c>
      <c r="C108" s="4" t="s">
        <v>51</v>
      </c>
      <c r="D108" s="4" t="s">
        <v>12</v>
      </c>
      <c r="E108" s="4" t="s">
        <v>13</v>
      </c>
      <c r="F108" s="5">
        <v>1</v>
      </c>
      <c r="G108" s="6">
        <v>40533</v>
      </c>
      <c r="H108" s="4" t="s">
        <v>29</v>
      </c>
    </row>
    <row r="109" spans="1:8">
      <c r="A109" s="4">
        <v>969490</v>
      </c>
      <c r="B109" s="1">
        <v>0</v>
      </c>
      <c r="C109" s="4" t="s">
        <v>52</v>
      </c>
      <c r="D109" s="4" t="s">
        <v>18</v>
      </c>
      <c r="E109" s="4" t="s">
        <v>13</v>
      </c>
      <c r="F109" s="5">
        <v>3</v>
      </c>
      <c r="G109" s="6">
        <v>40533</v>
      </c>
      <c r="H109" s="4" t="s">
        <v>29</v>
      </c>
    </row>
    <row r="110" spans="1:8">
      <c r="A110" s="4">
        <v>625135</v>
      </c>
      <c r="B110" s="1">
        <v>0</v>
      </c>
      <c r="C110" s="4" t="s">
        <v>55</v>
      </c>
      <c r="D110" s="4" t="s">
        <v>12</v>
      </c>
      <c r="E110" s="4" t="s">
        <v>13</v>
      </c>
      <c r="F110" s="5">
        <v>1</v>
      </c>
      <c r="G110" s="6">
        <v>40540</v>
      </c>
      <c r="H110" s="4" t="s">
        <v>29</v>
      </c>
    </row>
    <row r="111" spans="1:8">
      <c r="A111" s="4">
        <v>459949</v>
      </c>
      <c r="B111" s="1">
        <v>0</v>
      </c>
      <c r="C111" s="4" t="s">
        <v>57</v>
      </c>
      <c r="D111" s="4" t="s">
        <v>18</v>
      </c>
      <c r="E111" s="4" t="s">
        <v>13</v>
      </c>
      <c r="F111" s="5">
        <v>4</v>
      </c>
      <c r="G111" s="6">
        <v>40547</v>
      </c>
      <c r="H111" s="4" t="s">
        <v>29</v>
      </c>
    </row>
    <row r="112" spans="1:8">
      <c r="A112" s="4">
        <v>873164</v>
      </c>
      <c r="B112" s="1">
        <v>0</v>
      </c>
      <c r="C112" s="4" t="s">
        <v>61</v>
      </c>
      <c r="D112" s="4" t="s">
        <v>22</v>
      </c>
      <c r="E112" s="4" t="s">
        <v>13</v>
      </c>
      <c r="F112" s="5">
        <v>3</v>
      </c>
      <c r="G112" s="6">
        <v>40540</v>
      </c>
      <c r="H112" s="4" t="s">
        <v>29</v>
      </c>
    </row>
    <row r="113" spans="1:8">
      <c r="A113" s="4">
        <v>555166</v>
      </c>
      <c r="B113" s="1">
        <v>0</v>
      </c>
      <c r="C113" s="4" t="s">
        <v>62</v>
      </c>
      <c r="D113" s="4" t="s">
        <v>22</v>
      </c>
      <c r="E113" s="4" t="s">
        <v>13</v>
      </c>
      <c r="F113" s="5">
        <v>6.25</v>
      </c>
      <c r="G113" s="6">
        <v>40533</v>
      </c>
      <c r="H113" s="4" t="s">
        <v>29</v>
      </c>
    </row>
    <row r="114" spans="1:8">
      <c r="A114" s="4">
        <v>935382</v>
      </c>
      <c r="B114" s="1">
        <v>0</v>
      </c>
      <c r="C114" s="4" t="s">
        <v>34</v>
      </c>
      <c r="D114" s="4" t="s">
        <v>22</v>
      </c>
      <c r="E114" s="4" t="s">
        <v>13</v>
      </c>
      <c r="F114" s="5">
        <v>8</v>
      </c>
      <c r="G114" s="6">
        <v>40540</v>
      </c>
      <c r="H114" s="4" t="s">
        <v>29</v>
      </c>
    </row>
    <row r="115" spans="1:8">
      <c r="A115" s="4">
        <v>422727</v>
      </c>
      <c r="B115" s="1">
        <v>0</v>
      </c>
      <c r="C115" s="4" t="s">
        <v>67</v>
      </c>
      <c r="D115" s="4" t="s">
        <v>20</v>
      </c>
      <c r="E115" s="4" t="s">
        <v>13</v>
      </c>
      <c r="F115" s="5">
        <v>8</v>
      </c>
      <c r="G115" s="6">
        <v>40533</v>
      </c>
      <c r="H115" s="4" t="s">
        <v>29</v>
      </c>
    </row>
    <row r="116" spans="1:8">
      <c r="A116" s="4">
        <v>363618</v>
      </c>
      <c r="B116" s="1">
        <v>0</v>
      </c>
      <c r="C116" s="4" t="s">
        <v>70</v>
      </c>
      <c r="D116" s="4" t="s">
        <v>12</v>
      </c>
      <c r="E116" s="4" t="s">
        <v>13</v>
      </c>
      <c r="F116" s="5">
        <v>1</v>
      </c>
      <c r="G116" s="6">
        <v>40533</v>
      </c>
      <c r="H116" s="4" t="s">
        <v>29</v>
      </c>
    </row>
    <row r="117" spans="1:8">
      <c r="A117" s="4">
        <v>942722</v>
      </c>
      <c r="B117" s="1">
        <v>0</v>
      </c>
      <c r="C117" s="4" t="s">
        <v>73</v>
      </c>
      <c r="D117" s="4" t="s">
        <v>12</v>
      </c>
      <c r="E117" s="4" t="s">
        <v>13</v>
      </c>
      <c r="F117" s="5">
        <v>1</v>
      </c>
      <c r="G117" s="6">
        <v>40533</v>
      </c>
      <c r="H117" s="4" t="s">
        <v>29</v>
      </c>
    </row>
    <row r="118" spans="1:8">
      <c r="A118" s="4">
        <v>572634</v>
      </c>
      <c r="B118" s="1">
        <v>0</v>
      </c>
      <c r="C118" s="4" t="s">
        <v>75</v>
      </c>
      <c r="D118" s="4" t="s">
        <v>16</v>
      </c>
      <c r="E118" s="4" t="s">
        <v>13</v>
      </c>
      <c r="F118" s="5">
        <v>8</v>
      </c>
      <c r="G118" s="6">
        <v>40533</v>
      </c>
      <c r="H118" s="4" t="s">
        <v>29</v>
      </c>
    </row>
    <row r="119" spans="1:8">
      <c r="A119" s="4">
        <v>645109</v>
      </c>
      <c r="B119" s="1">
        <v>0</v>
      </c>
      <c r="C119" s="4" t="s">
        <v>15</v>
      </c>
      <c r="D119" s="4" t="s">
        <v>22</v>
      </c>
      <c r="E119" s="4" t="s">
        <v>13</v>
      </c>
      <c r="F119" s="5">
        <v>4</v>
      </c>
      <c r="G119" s="6">
        <v>40533</v>
      </c>
      <c r="H119" s="4" t="s">
        <v>29</v>
      </c>
    </row>
    <row r="120" spans="1:8">
      <c r="A120" s="4">
        <v>689074</v>
      </c>
      <c r="B120" s="1">
        <v>0</v>
      </c>
      <c r="C120" s="4" t="s">
        <v>78</v>
      </c>
      <c r="D120" s="4" t="s">
        <v>22</v>
      </c>
      <c r="E120" s="4" t="s">
        <v>13</v>
      </c>
      <c r="F120" s="5">
        <v>8</v>
      </c>
      <c r="G120" s="6">
        <v>40540</v>
      </c>
      <c r="H120" s="4" t="s">
        <v>29</v>
      </c>
    </row>
    <row r="121" spans="1:8">
      <c r="A121" s="4">
        <v>609303</v>
      </c>
      <c r="B121" s="1">
        <v>1</v>
      </c>
      <c r="C121" s="4" t="s">
        <v>79</v>
      </c>
      <c r="D121" s="4" t="s">
        <v>22</v>
      </c>
      <c r="E121" s="4" t="s">
        <v>13</v>
      </c>
      <c r="F121" s="5">
        <v>8</v>
      </c>
      <c r="G121" s="6">
        <v>40540</v>
      </c>
      <c r="H121" s="4" t="s">
        <v>29</v>
      </c>
    </row>
    <row r="122" spans="1:8">
      <c r="A122" s="4">
        <v>185450</v>
      </c>
      <c r="B122" s="1">
        <v>0</v>
      </c>
      <c r="C122" s="4" t="s">
        <v>80</v>
      </c>
      <c r="D122" s="4" t="s">
        <v>22</v>
      </c>
      <c r="E122" s="4" t="s">
        <v>13</v>
      </c>
      <c r="F122" s="5">
        <v>4</v>
      </c>
      <c r="G122" s="6">
        <v>40533</v>
      </c>
      <c r="H122" s="4" t="s">
        <v>29</v>
      </c>
    </row>
    <row r="123" spans="1:8">
      <c r="A123" s="4">
        <v>585545</v>
      </c>
      <c r="B123" s="1">
        <v>0</v>
      </c>
      <c r="C123" s="4" t="s">
        <v>83</v>
      </c>
      <c r="D123" s="4" t="s">
        <v>22</v>
      </c>
      <c r="E123" s="4" t="s">
        <v>13</v>
      </c>
      <c r="F123" s="5">
        <v>8</v>
      </c>
      <c r="G123" s="6">
        <v>40540</v>
      </c>
      <c r="H123" s="4" t="s">
        <v>29</v>
      </c>
    </row>
    <row r="124" spans="1:8">
      <c r="A124" s="4">
        <v>853351</v>
      </c>
      <c r="B124" s="1">
        <v>0</v>
      </c>
      <c r="C124" s="4" t="s">
        <v>84</v>
      </c>
      <c r="D124" s="4" t="s">
        <v>22</v>
      </c>
      <c r="E124" s="4" t="s">
        <v>13</v>
      </c>
      <c r="F124" s="5">
        <v>8</v>
      </c>
      <c r="G124" s="6">
        <v>40533</v>
      </c>
      <c r="H124" s="4" t="s">
        <v>29</v>
      </c>
    </row>
    <row r="125" spans="1:8">
      <c r="A125" s="4">
        <v>934035</v>
      </c>
      <c r="B125" s="1">
        <v>0</v>
      </c>
      <c r="C125" s="4" t="s">
        <v>86</v>
      </c>
      <c r="D125" s="4" t="s">
        <v>18</v>
      </c>
      <c r="E125" s="4" t="s">
        <v>13</v>
      </c>
      <c r="F125" s="5">
        <v>4</v>
      </c>
      <c r="G125" s="6">
        <v>40547</v>
      </c>
      <c r="H125" s="4" t="s">
        <v>29</v>
      </c>
    </row>
    <row r="126" spans="1:8">
      <c r="A126" s="4">
        <v>459949</v>
      </c>
      <c r="B126" s="1">
        <v>0</v>
      </c>
      <c r="C126" s="4" t="s">
        <v>57</v>
      </c>
      <c r="D126" s="4" t="s">
        <v>18</v>
      </c>
      <c r="E126" s="4" t="s">
        <v>13</v>
      </c>
      <c r="F126" s="5">
        <v>5</v>
      </c>
      <c r="G126" s="6">
        <v>40547</v>
      </c>
      <c r="H126" s="4" t="s">
        <v>29</v>
      </c>
    </row>
    <row r="127" spans="1:8">
      <c r="A127" s="4">
        <v>459949</v>
      </c>
      <c r="B127" s="1">
        <v>0</v>
      </c>
      <c r="C127" s="4" t="s">
        <v>57</v>
      </c>
      <c r="D127" s="4" t="s">
        <v>18</v>
      </c>
      <c r="E127" s="4" t="s">
        <v>13</v>
      </c>
      <c r="F127" s="5">
        <v>-4</v>
      </c>
      <c r="G127" s="6">
        <v>40547</v>
      </c>
      <c r="H127" s="4" t="s">
        <v>29</v>
      </c>
    </row>
    <row r="128" spans="1:8">
      <c r="A128" s="4">
        <v>654062</v>
      </c>
      <c r="B128" s="1">
        <v>0</v>
      </c>
      <c r="C128" s="4" t="s">
        <v>105</v>
      </c>
      <c r="D128" s="4" t="s">
        <v>22</v>
      </c>
      <c r="E128" s="4" t="s">
        <v>13</v>
      </c>
      <c r="F128" s="5">
        <v>8</v>
      </c>
      <c r="G128" s="6">
        <v>40533</v>
      </c>
      <c r="H128" s="4" t="s">
        <v>29</v>
      </c>
    </row>
    <row r="129" spans="1:8">
      <c r="A129" s="4">
        <v>755355</v>
      </c>
      <c r="B129" s="1">
        <v>0</v>
      </c>
      <c r="C129" s="4" t="s">
        <v>106</v>
      </c>
      <c r="D129" s="4" t="s">
        <v>22</v>
      </c>
      <c r="E129" s="4" t="s">
        <v>13</v>
      </c>
      <c r="F129" s="5">
        <v>8</v>
      </c>
      <c r="G129" s="6">
        <v>40533</v>
      </c>
      <c r="H129" s="4" t="s">
        <v>29</v>
      </c>
    </row>
    <row r="130" spans="1:8">
      <c r="A130" s="4">
        <v>338561</v>
      </c>
      <c r="B130" s="1">
        <v>0</v>
      </c>
      <c r="C130" s="4" t="s">
        <v>108</v>
      </c>
      <c r="D130" s="4" t="s">
        <v>12</v>
      </c>
      <c r="E130" s="4" t="s">
        <v>13</v>
      </c>
      <c r="F130" s="5">
        <v>1</v>
      </c>
      <c r="G130" s="6">
        <v>40540</v>
      </c>
      <c r="H130" s="4" t="s">
        <v>29</v>
      </c>
    </row>
    <row r="131" spans="1:8">
      <c r="A131" s="4">
        <v>301384</v>
      </c>
      <c r="B131" s="1">
        <v>0</v>
      </c>
      <c r="C131" s="4" t="s">
        <v>112</v>
      </c>
      <c r="D131" s="4" t="s">
        <v>12</v>
      </c>
      <c r="E131" s="4" t="s">
        <v>13</v>
      </c>
      <c r="F131" s="5">
        <v>4</v>
      </c>
      <c r="G131" s="6">
        <v>40540</v>
      </c>
      <c r="H131" s="4" t="s">
        <v>29</v>
      </c>
    </row>
    <row r="132" spans="1:8">
      <c r="A132" s="4">
        <v>398541</v>
      </c>
      <c r="B132" s="1">
        <v>0</v>
      </c>
      <c r="C132" s="4" t="s">
        <v>114</v>
      </c>
      <c r="D132" s="4" t="s">
        <v>22</v>
      </c>
      <c r="E132" s="4" t="s">
        <v>13</v>
      </c>
      <c r="F132" s="5">
        <v>8</v>
      </c>
      <c r="G132" s="6">
        <v>40540</v>
      </c>
      <c r="H132" s="4" t="s">
        <v>29</v>
      </c>
    </row>
    <row r="133" spans="1:8">
      <c r="A133" s="4">
        <v>775167</v>
      </c>
      <c r="B133" s="1">
        <v>0</v>
      </c>
      <c r="C133" s="4" t="s">
        <v>116</v>
      </c>
      <c r="D133" s="4" t="s">
        <v>22</v>
      </c>
      <c r="E133" s="4" t="s">
        <v>13</v>
      </c>
      <c r="F133" s="5">
        <v>8</v>
      </c>
      <c r="G133" s="6">
        <v>40533</v>
      </c>
      <c r="H133" s="4" t="s">
        <v>29</v>
      </c>
    </row>
    <row r="134" spans="1:8">
      <c r="A134" s="4">
        <v>775167</v>
      </c>
      <c r="B134" s="1">
        <v>0</v>
      </c>
      <c r="C134" s="4" t="s">
        <v>116</v>
      </c>
      <c r="D134" s="4" t="s">
        <v>22</v>
      </c>
      <c r="E134" s="4" t="s">
        <v>13</v>
      </c>
      <c r="F134" s="5">
        <v>3</v>
      </c>
      <c r="G134" s="6">
        <v>40540</v>
      </c>
      <c r="H134" s="4" t="s">
        <v>29</v>
      </c>
    </row>
    <row r="135" spans="1:8">
      <c r="A135" s="4">
        <v>371859</v>
      </c>
      <c r="B135" s="1">
        <v>0</v>
      </c>
      <c r="C135" s="4" t="s">
        <v>120</v>
      </c>
      <c r="D135" s="4" t="s">
        <v>22</v>
      </c>
      <c r="E135" s="4" t="s">
        <v>13</v>
      </c>
      <c r="F135" s="5">
        <v>4</v>
      </c>
      <c r="G135" s="6">
        <v>40533</v>
      </c>
      <c r="H135" s="4" t="s">
        <v>29</v>
      </c>
    </row>
    <row r="136" spans="1:8">
      <c r="A136" s="4">
        <v>245734</v>
      </c>
      <c r="B136" s="1">
        <v>0</v>
      </c>
      <c r="C136" s="4" t="s">
        <v>121</v>
      </c>
      <c r="D136" s="4" t="s">
        <v>22</v>
      </c>
      <c r="E136" s="4" t="s">
        <v>13</v>
      </c>
      <c r="F136" s="5">
        <v>8</v>
      </c>
      <c r="G136" s="6">
        <v>40540</v>
      </c>
      <c r="H136" s="4" t="s">
        <v>29</v>
      </c>
    </row>
    <row r="137" spans="1:8">
      <c r="A137" s="4">
        <v>545521</v>
      </c>
      <c r="B137" s="1">
        <v>0</v>
      </c>
      <c r="C137" s="4" t="s">
        <v>98</v>
      </c>
      <c r="D137" s="4" t="s">
        <v>22</v>
      </c>
      <c r="E137" s="4" t="s">
        <v>13</v>
      </c>
      <c r="F137" s="5">
        <v>2</v>
      </c>
      <c r="G137" s="6">
        <v>40540</v>
      </c>
      <c r="H137" s="4" t="s">
        <v>29</v>
      </c>
    </row>
    <row r="138" spans="1:8">
      <c r="A138" s="4">
        <v>747126</v>
      </c>
      <c r="B138" s="1">
        <v>0</v>
      </c>
      <c r="C138" s="4" t="s">
        <v>124</v>
      </c>
      <c r="D138" s="4" t="s">
        <v>18</v>
      </c>
      <c r="E138" s="4" t="s">
        <v>13</v>
      </c>
      <c r="F138" s="5">
        <v>8</v>
      </c>
      <c r="G138" s="6">
        <v>40540</v>
      </c>
      <c r="H138" s="4" t="s">
        <v>29</v>
      </c>
    </row>
    <row r="139" spans="1:8">
      <c r="A139" s="4">
        <v>425584</v>
      </c>
      <c r="B139" s="1">
        <v>0</v>
      </c>
      <c r="C139" s="4" t="s">
        <v>127</v>
      </c>
      <c r="D139" s="4" t="s">
        <v>12</v>
      </c>
      <c r="E139" s="4" t="s">
        <v>13</v>
      </c>
      <c r="F139" s="5">
        <v>8</v>
      </c>
      <c r="G139" s="6">
        <v>40540</v>
      </c>
      <c r="H139" s="4" t="s">
        <v>29</v>
      </c>
    </row>
    <row r="140" spans="1:8">
      <c r="A140" s="4">
        <v>280348</v>
      </c>
      <c r="B140" s="1">
        <v>0</v>
      </c>
      <c r="C140" s="4" t="s">
        <v>129</v>
      </c>
      <c r="D140" s="4" t="s">
        <v>22</v>
      </c>
      <c r="E140" s="4" t="s">
        <v>13</v>
      </c>
      <c r="F140" s="5">
        <v>8</v>
      </c>
      <c r="G140" s="6">
        <v>40533</v>
      </c>
      <c r="H140" s="4" t="s">
        <v>29</v>
      </c>
    </row>
    <row r="141" spans="1:8">
      <c r="A141" s="4">
        <v>515931</v>
      </c>
      <c r="B141" s="1">
        <v>0</v>
      </c>
      <c r="C141" s="4" t="s">
        <v>130</v>
      </c>
      <c r="D141" s="4" t="s">
        <v>22</v>
      </c>
      <c r="E141" s="4" t="s">
        <v>13</v>
      </c>
      <c r="F141" s="5">
        <v>8</v>
      </c>
      <c r="G141" s="6">
        <v>40540</v>
      </c>
      <c r="H141" s="4" t="s">
        <v>29</v>
      </c>
    </row>
    <row r="142" spans="1:8">
      <c r="A142" s="4">
        <v>170542</v>
      </c>
      <c r="B142" s="1">
        <v>0</v>
      </c>
      <c r="C142" s="4" t="s">
        <v>131</v>
      </c>
      <c r="D142" s="4" t="s">
        <v>22</v>
      </c>
      <c r="E142" s="4" t="s">
        <v>13</v>
      </c>
      <c r="F142" s="5">
        <v>8</v>
      </c>
      <c r="G142" s="6">
        <v>40533</v>
      </c>
      <c r="H142" s="4" t="s">
        <v>29</v>
      </c>
    </row>
    <row r="143" spans="1:8">
      <c r="A143" s="4">
        <v>689074</v>
      </c>
      <c r="B143" s="1">
        <v>0</v>
      </c>
      <c r="C143" s="4" t="s">
        <v>78</v>
      </c>
      <c r="D143" s="4" t="s">
        <v>22</v>
      </c>
      <c r="E143" s="4" t="s">
        <v>13</v>
      </c>
      <c r="F143" s="5">
        <v>-8</v>
      </c>
      <c r="G143" s="6">
        <v>40540</v>
      </c>
      <c r="H143" s="4" t="s">
        <v>29</v>
      </c>
    </row>
    <row r="144" spans="1:8">
      <c r="A144" s="4">
        <v>689074</v>
      </c>
      <c r="B144" s="1">
        <v>0</v>
      </c>
      <c r="C144" s="4" t="s">
        <v>78</v>
      </c>
      <c r="D144" s="4" t="s">
        <v>22</v>
      </c>
      <c r="E144" s="4" t="s">
        <v>13</v>
      </c>
      <c r="F144" s="5">
        <v>8</v>
      </c>
      <c r="G144" s="6">
        <v>40540</v>
      </c>
      <c r="H144" s="4" t="s">
        <v>29</v>
      </c>
    </row>
    <row r="145" spans="1:8">
      <c r="A145" s="4">
        <v>609303</v>
      </c>
      <c r="B145" s="1">
        <v>1</v>
      </c>
      <c r="C145" s="4" t="s">
        <v>79</v>
      </c>
      <c r="D145" s="4" t="s">
        <v>22</v>
      </c>
      <c r="E145" s="4" t="s">
        <v>13</v>
      </c>
      <c r="F145" s="5">
        <v>8</v>
      </c>
      <c r="G145" s="6">
        <v>40540</v>
      </c>
      <c r="H145" s="4" t="s">
        <v>29</v>
      </c>
    </row>
    <row r="146" spans="1:8">
      <c r="A146" s="4">
        <v>609303</v>
      </c>
      <c r="B146" s="1">
        <v>1</v>
      </c>
      <c r="C146" s="4" t="s">
        <v>79</v>
      </c>
      <c r="D146" s="4" t="s">
        <v>22</v>
      </c>
      <c r="E146" s="4" t="s">
        <v>13</v>
      </c>
      <c r="F146" s="5">
        <v>-8</v>
      </c>
      <c r="G146" s="6">
        <v>40540</v>
      </c>
      <c r="H146" s="4" t="s">
        <v>29</v>
      </c>
    </row>
    <row r="147" spans="1:8">
      <c r="A147" s="4">
        <v>112940</v>
      </c>
      <c r="B147" s="1">
        <v>0</v>
      </c>
      <c r="C147" s="4" t="s">
        <v>132</v>
      </c>
      <c r="D147" s="4" t="s">
        <v>22</v>
      </c>
      <c r="E147" s="4" t="s">
        <v>13</v>
      </c>
      <c r="F147" s="5">
        <v>8</v>
      </c>
      <c r="G147" s="6">
        <v>40547</v>
      </c>
      <c r="H147" s="4" t="s">
        <v>29</v>
      </c>
    </row>
    <row r="148" spans="1:8">
      <c r="A148" s="4">
        <v>747126</v>
      </c>
      <c r="B148" s="1">
        <v>0</v>
      </c>
      <c r="C148" s="4" t="s">
        <v>124</v>
      </c>
      <c r="D148" s="4" t="s">
        <v>12</v>
      </c>
      <c r="E148" s="4" t="s">
        <v>13</v>
      </c>
      <c r="F148" s="5">
        <v>2</v>
      </c>
      <c r="G148" s="6">
        <v>40554</v>
      </c>
      <c r="H148" s="4" t="s">
        <v>29</v>
      </c>
    </row>
    <row r="149" spans="1:8">
      <c r="A149" s="4">
        <v>942722</v>
      </c>
      <c r="B149" s="1">
        <v>0</v>
      </c>
      <c r="C149" s="4" t="s">
        <v>73</v>
      </c>
      <c r="D149" s="4" t="s">
        <v>22</v>
      </c>
      <c r="E149" s="4" t="s">
        <v>13</v>
      </c>
      <c r="F149" s="5">
        <v>8</v>
      </c>
      <c r="G149" s="6">
        <v>40547</v>
      </c>
      <c r="H149" s="4" t="s">
        <v>29</v>
      </c>
    </row>
    <row r="150" spans="1:8">
      <c r="A150" s="4">
        <v>904174</v>
      </c>
      <c r="B150" s="1">
        <v>0</v>
      </c>
      <c r="C150" s="4" t="s">
        <v>23</v>
      </c>
      <c r="D150" s="4" t="s">
        <v>12</v>
      </c>
      <c r="E150" s="4" t="s">
        <v>13</v>
      </c>
      <c r="F150" s="5">
        <v>4</v>
      </c>
      <c r="G150" s="6">
        <v>40547</v>
      </c>
      <c r="H150" s="4" t="s">
        <v>29</v>
      </c>
    </row>
    <row r="151" spans="1:8">
      <c r="A151" s="4">
        <v>904174</v>
      </c>
      <c r="B151" s="1">
        <v>0</v>
      </c>
      <c r="C151" s="4" t="s">
        <v>23</v>
      </c>
      <c r="D151" s="4" t="s">
        <v>12</v>
      </c>
      <c r="E151" s="4" t="s">
        <v>13</v>
      </c>
      <c r="F151" s="5">
        <v>4</v>
      </c>
      <c r="G151" s="6">
        <v>40554</v>
      </c>
      <c r="H151" s="4" t="s">
        <v>29</v>
      </c>
    </row>
    <row r="152" spans="1:8">
      <c r="A152" s="4">
        <v>27178</v>
      </c>
      <c r="B152" s="1">
        <v>0</v>
      </c>
      <c r="C152" s="4" t="s">
        <v>142</v>
      </c>
      <c r="D152" s="4" t="s">
        <v>12</v>
      </c>
      <c r="E152" s="4" t="s">
        <v>13</v>
      </c>
      <c r="F152" s="5">
        <v>8</v>
      </c>
      <c r="G152" s="6">
        <v>40554</v>
      </c>
      <c r="H152" s="4" t="s">
        <v>29</v>
      </c>
    </row>
    <row r="153" spans="1:8">
      <c r="A153" s="4">
        <v>129044</v>
      </c>
      <c r="B153" s="1">
        <v>0</v>
      </c>
      <c r="C153" s="4" t="s">
        <v>143</v>
      </c>
      <c r="D153" s="4" t="s">
        <v>12</v>
      </c>
      <c r="E153" s="4" t="s">
        <v>13</v>
      </c>
      <c r="F153" s="5">
        <v>1</v>
      </c>
      <c r="G153" s="6">
        <v>40554</v>
      </c>
      <c r="H153" s="4" t="s">
        <v>29</v>
      </c>
    </row>
    <row r="154" spans="1:8">
      <c r="A154" s="4">
        <v>694606</v>
      </c>
      <c r="B154" s="1">
        <v>0</v>
      </c>
      <c r="C154" s="4" t="s">
        <v>72</v>
      </c>
      <c r="D154" s="4" t="s">
        <v>12</v>
      </c>
      <c r="E154" s="4" t="s">
        <v>13</v>
      </c>
      <c r="F154" s="5">
        <v>2</v>
      </c>
      <c r="G154" s="6">
        <v>40547</v>
      </c>
      <c r="H154" s="4" t="s">
        <v>29</v>
      </c>
    </row>
    <row r="155" spans="1:8">
      <c r="A155" s="4">
        <v>645109</v>
      </c>
      <c r="B155" s="1">
        <v>0</v>
      </c>
      <c r="C155" s="4" t="s">
        <v>15</v>
      </c>
      <c r="D155" s="4" t="s">
        <v>16</v>
      </c>
      <c r="E155" s="4" t="s">
        <v>13</v>
      </c>
      <c r="F155" s="5">
        <v>8</v>
      </c>
      <c r="G155" s="6">
        <v>40527</v>
      </c>
      <c r="H155" s="4" t="s">
        <v>17</v>
      </c>
    </row>
    <row r="156" spans="1:8">
      <c r="A156" s="4">
        <v>835119</v>
      </c>
      <c r="B156" s="1">
        <v>0</v>
      </c>
      <c r="C156" s="4" t="s">
        <v>19</v>
      </c>
      <c r="D156" s="4" t="s">
        <v>18</v>
      </c>
      <c r="E156" s="4" t="s">
        <v>13</v>
      </c>
      <c r="F156" s="5">
        <v>5</v>
      </c>
      <c r="G156" s="6">
        <v>40527</v>
      </c>
      <c r="H156" s="4" t="s">
        <v>17</v>
      </c>
    </row>
    <row r="157" spans="1:8">
      <c r="A157" s="4">
        <v>108501</v>
      </c>
      <c r="B157" s="1">
        <v>0</v>
      </c>
      <c r="C157" s="4" t="s">
        <v>24</v>
      </c>
      <c r="D157" s="4" t="s">
        <v>18</v>
      </c>
      <c r="E157" s="4" t="s">
        <v>13</v>
      </c>
      <c r="F157" s="5">
        <v>3.5</v>
      </c>
      <c r="G157" s="6">
        <v>40527</v>
      </c>
      <c r="H157" s="4" t="s">
        <v>17</v>
      </c>
    </row>
    <row r="158" spans="1:8">
      <c r="A158" s="4">
        <v>605544</v>
      </c>
      <c r="B158" s="1">
        <v>0</v>
      </c>
      <c r="C158" s="4" t="s">
        <v>26</v>
      </c>
      <c r="D158" s="4" t="s">
        <v>16</v>
      </c>
      <c r="E158" s="4" t="s">
        <v>13</v>
      </c>
      <c r="F158" s="5">
        <v>8</v>
      </c>
      <c r="G158" s="6">
        <v>40527</v>
      </c>
      <c r="H158" s="4" t="s">
        <v>17</v>
      </c>
    </row>
    <row r="159" spans="1:8">
      <c r="A159" s="4">
        <v>261528</v>
      </c>
      <c r="B159" s="1">
        <v>0</v>
      </c>
      <c r="C159" s="4" t="s">
        <v>27</v>
      </c>
      <c r="D159" s="4" t="s">
        <v>22</v>
      </c>
      <c r="E159" s="4" t="s">
        <v>13</v>
      </c>
      <c r="F159" s="5">
        <v>8</v>
      </c>
      <c r="G159" s="6">
        <v>40527</v>
      </c>
      <c r="H159" s="4" t="s">
        <v>17</v>
      </c>
    </row>
    <row r="160" spans="1:8">
      <c r="A160" s="4">
        <v>682726</v>
      </c>
      <c r="B160" s="1">
        <v>0</v>
      </c>
      <c r="C160" s="4" t="s">
        <v>30</v>
      </c>
      <c r="D160" s="4" t="s">
        <v>12</v>
      </c>
      <c r="E160" s="4" t="s">
        <v>13</v>
      </c>
      <c r="F160" s="5">
        <v>1</v>
      </c>
      <c r="G160" s="6">
        <v>40527</v>
      </c>
      <c r="H160" s="4" t="s">
        <v>17</v>
      </c>
    </row>
    <row r="161" spans="1:8">
      <c r="A161" s="4">
        <v>268234</v>
      </c>
      <c r="B161" s="1">
        <v>0</v>
      </c>
      <c r="C161" s="4" t="s">
        <v>31</v>
      </c>
      <c r="D161" s="4" t="s">
        <v>12</v>
      </c>
      <c r="E161" s="4" t="s">
        <v>13</v>
      </c>
      <c r="F161" s="5">
        <v>1.5</v>
      </c>
      <c r="G161" s="6">
        <v>40527</v>
      </c>
      <c r="H161" s="4" t="s">
        <v>17</v>
      </c>
    </row>
    <row r="162" spans="1:8">
      <c r="A162" s="4">
        <v>537900</v>
      </c>
      <c r="B162" s="1">
        <v>0</v>
      </c>
      <c r="C162" s="4" t="s">
        <v>33</v>
      </c>
      <c r="D162" s="4" t="s">
        <v>12</v>
      </c>
      <c r="E162" s="4" t="s">
        <v>13</v>
      </c>
      <c r="F162" s="5">
        <v>2</v>
      </c>
      <c r="G162" s="6">
        <v>40527</v>
      </c>
      <c r="H162" s="4" t="s">
        <v>17</v>
      </c>
    </row>
    <row r="163" spans="1:8">
      <c r="A163" s="4">
        <v>935382</v>
      </c>
      <c r="B163" s="1">
        <v>0</v>
      </c>
      <c r="C163" s="4" t="s">
        <v>34</v>
      </c>
      <c r="D163" s="4" t="s">
        <v>12</v>
      </c>
      <c r="E163" s="4" t="s">
        <v>13</v>
      </c>
      <c r="F163" s="5">
        <v>3.5</v>
      </c>
      <c r="G163" s="6">
        <v>40527</v>
      </c>
      <c r="H163" s="4" t="s">
        <v>17</v>
      </c>
    </row>
    <row r="164" spans="1:8">
      <c r="A164" s="4">
        <v>602526</v>
      </c>
      <c r="B164" s="1">
        <v>0</v>
      </c>
      <c r="C164" s="4" t="s">
        <v>35</v>
      </c>
      <c r="D164" s="4" t="s">
        <v>12</v>
      </c>
      <c r="E164" s="4" t="s">
        <v>13</v>
      </c>
      <c r="F164" s="5">
        <v>2</v>
      </c>
      <c r="G164" s="6">
        <v>40527</v>
      </c>
      <c r="H164" s="4" t="s">
        <v>17</v>
      </c>
    </row>
    <row r="165" spans="1:8">
      <c r="A165" s="4">
        <v>752850</v>
      </c>
      <c r="B165" s="1">
        <v>0</v>
      </c>
      <c r="C165" s="4" t="s">
        <v>42</v>
      </c>
      <c r="D165" s="4" t="s">
        <v>18</v>
      </c>
      <c r="E165" s="4" t="s">
        <v>13</v>
      </c>
      <c r="F165" s="5">
        <v>1.25</v>
      </c>
      <c r="G165" s="6">
        <v>40527</v>
      </c>
      <c r="H165" s="4" t="s">
        <v>17</v>
      </c>
    </row>
    <row r="166" spans="1:8">
      <c r="A166" s="4">
        <v>883669</v>
      </c>
      <c r="B166" s="1">
        <v>0</v>
      </c>
      <c r="C166" s="4" t="s">
        <v>45</v>
      </c>
      <c r="D166" s="4" t="s">
        <v>22</v>
      </c>
      <c r="E166" s="4" t="s">
        <v>13</v>
      </c>
      <c r="F166" s="5">
        <v>4.75</v>
      </c>
      <c r="G166" s="6">
        <v>40534</v>
      </c>
      <c r="H166" s="4" t="s">
        <v>17</v>
      </c>
    </row>
    <row r="167" spans="1:8">
      <c r="A167" s="4">
        <v>474941</v>
      </c>
      <c r="B167" s="1">
        <v>0</v>
      </c>
      <c r="C167" s="4" t="s">
        <v>47</v>
      </c>
      <c r="D167" s="4" t="s">
        <v>12</v>
      </c>
      <c r="E167" s="4" t="s">
        <v>13</v>
      </c>
      <c r="F167" s="5">
        <v>2.5</v>
      </c>
      <c r="G167" s="6">
        <v>40534</v>
      </c>
      <c r="H167" s="4" t="s">
        <v>17</v>
      </c>
    </row>
    <row r="168" spans="1:8">
      <c r="A168" s="4">
        <v>969490</v>
      </c>
      <c r="B168" s="1">
        <v>0</v>
      </c>
      <c r="C168" s="4" t="s">
        <v>52</v>
      </c>
      <c r="D168" s="4" t="s">
        <v>22</v>
      </c>
      <c r="E168" s="4" t="s">
        <v>13</v>
      </c>
      <c r="F168" s="5">
        <v>8</v>
      </c>
      <c r="G168" s="6">
        <v>40534</v>
      </c>
      <c r="H168" s="4" t="s">
        <v>17</v>
      </c>
    </row>
    <row r="169" spans="1:8">
      <c r="A169" s="4">
        <v>579919</v>
      </c>
      <c r="B169" s="1">
        <v>0</v>
      </c>
      <c r="C169" s="4" t="s">
        <v>53</v>
      </c>
      <c r="D169" s="4" t="s">
        <v>22</v>
      </c>
      <c r="E169" s="4" t="s">
        <v>13</v>
      </c>
      <c r="F169" s="5">
        <v>2</v>
      </c>
      <c r="G169" s="6">
        <v>40534</v>
      </c>
      <c r="H169" s="4" t="s">
        <v>17</v>
      </c>
    </row>
    <row r="170" spans="1:8">
      <c r="A170" s="4">
        <v>599675</v>
      </c>
      <c r="B170" s="1">
        <v>0</v>
      </c>
      <c r="C170" s="4" t="s">
        <v>54</v>
      </c>
      <c r="D170" s="4" t="s">
        <v>12</v>
      </c>
      <c r="E170" s="4" t="s">
        <v>13</v>
      </c>
      <c r="F170" s="5">
        <v>2</v>
      </c>
      <c r="G170" s="6">
        <v>40534</v>
      </c>
      <c r="H170" s="4" t="s">
        <v>17</v>
      </c>
    </row>
    <row r="171" spans="1:8">
      <c r="A171" s="4">
        <v>664825</v>
      </c>
      <c r="B171" s="1">
        <v>0</v>
      </c>
      <c r="C171" s="4" t="s">
        <v>56</v>
      </c>
      <c r="D171" s="4" t="s">
        <v>22</v>
      </c>
      <c r="E171" s="4" t="s">
        <v>13</v>
      </c>
      <c r="F171" s="5">
        <v>6</v>
      </c>
      <c r="G171" s="6">
        <v>40541</v>
      </c>
      <c r="H171" s="4" t="s">
        <v>17</v>
      </c>
    </row>
    <row r="172" spans="1:8">
      <c r="A172" s="4">
        <v>869277</v>
      </c>
      <c r="B172" s="1">
        <v>0</v>
      </c>
      <c r="C172" s="4" t="s">
        <v>59</v>
      </c>
      <c r="D172" s="4" t="s">
        <v>22</v>
      </c>
      <c r="E172" s="4" t="s">
        <v>13</v>
      </c>
      <c r="F172" s="5">
        <v>8</v>
      </c>
      <c r="G172" s="6">
        <v>40541</v>
      </c>
      <c r="H172" s="4" t="s">
        <v>17</v>
      </c>
    </row>
    <row r="173" spans="1:8">
      <c r="A173" s="4">
        <v>389844</v>
      </c>
      <c r="B173" s="1">
        <v>0</v>
      </c>
      <c r="C173" s="4" t="s">
        <v>60</v>
      </c>
      <c r="D173" s="4" t="s">
        <v>22</v>
      </c>
      <c r="E173" s="4" t="s">
        <v>13</v>
      </c>
      <c r="F173" s="5">
        <v>2</v>
      </c>
      <c r="G173" s="6">
        <v>40534</v>
      </c>
      <c r="H173" s="4" t="s">
        <v>17</v>
      </c>
    </row>
    <row r="174" spans="1:8">
      <c r="A174" s="4">
        <v>935382</v>
      </c>
      <c r="B174" s="1">
        <v>0</v>
      </c>
      <c r="C174" s="4" t="s">
        <v>34</v>
      </c>
      <c r="D174" s="4" t="s">
        <v>22</v>
      </c>
      <c r="E174" s="4" t="s">
        <v>13</v>
      </c>
      <c r="F174" s="5">
        <v>8</v>
      </c>
      <c r="G174" s="6">
        <v>40541</v>
      </c>
      <c r="H174" s="4" t="s">
        <v>17</v>
      </c>
    </row>
    <row r="175" spans="1:8">
      <c r="A175" s="4">
        <v>555166</v>
      </c>
      <c r="B175" s="1">
        <v>0</v>
      </c>
      <c r="C175" s="4" t="s">
        <v>62</v>
      </c>
      <c r="D175" s="4" t="s">
        <v>22</v>
      </c>
      <c r="E175" s="4" t="s">
        <v>13</v>
      </c>
      <c r="F175" s="5">
        <v>8</v>
      </c>
      <c r="G175" s="6">
        <v>40534</v>
      </c>
      <c r="H175" s="4" t="s">
        <v>17</v>
      </c>
    </row>
    <row r="176" spans="1:8">
      <c r="A176" s="4">
        <v>503495</v>
      </c>
      <c r="B176" s="1">
        <v>0</v>
      </c>
      <c r="C176" s="4" t="s">
        <v>63</v>
      </c>
      <c r="D176" s="4" t="s">
        <v>12</v>
      </c>
      <c r="E176" s="4" t="s">
        <v>13</v>
      </c>
      <c r="F176" s="5">
        <v>8</v>
      </c>
      <c r="G176" s="6">
        <v>40534</v>
      </c>
      <c r="H176" s="4" t="s">
        <v>17</v>
      </c>
    </row>
    <row r="177" spans="1:8">
      <c r="A177" s="4">
        <v>694606</v>
      </c>
      <c r="B177" s="1">
        <v>0</v>
      </c>
      <c r="C177" s="4" t="s">
        <v>72</v>
      </c>
      <c r="D177" s="4" t="s">
        <v>12</v>
      </c>
      <c r="E177" s="4" t="s">
        <v>13</v>
      </c>
      <c r="F177" s="5">
        <v>0.5</v>
      </c>
      <c r="G177" s="6">
        <v>40541</v>
      </c>
      <c r="H177" s="4" t="s">
        <v>17</v>
      </c>
    </row>
    <row r="178" spans="1:8">
      <c r="A178" s="4">
        <v>689783</v>
      </c>
      <c r="B178" s="1">
        <v>0</v>
      </c>
      <c r="C178" s="4" t="s">
        <v>74</v>
      </c>
      <c r="D178" s="4" t="s">
        <v>12</v>
      </c>
      <c r="E178" s="4" t="s">
        <v>13</v>
      </c>
      <c r="F178" s="5">
        <v>3</v>
      </c>
      <c r="G178" s="6">
        <v>40541</v>
      </c>
      <c r="H178" s="4" t="s">
        <v>17</v>
      </c>
    </row>
    <row r="179" spans="1:8">
      <c r="A179" s="4">
        <v>572634</v>
      </c>
      <c r="B179" s="1">
        <v>0</v>
      </c>
      <c r="C179" s="4" t="s">
        <v>75</v>
      </c>
      <c r="D179" s="4" t="s">
        <v>16</v>
      </c>
      <c r="E179" s="4" t="s">
        <v>13</v>
      </c>
      <c r="F179" s="5">
        <v>8</v>
      </c>
      <c r="G179" s="6">
        <v>40534</v>
      </c>
      <c r="H179" s="4" t="s">
        <v>17</v>
      </c>
    </row>
    <row r="180" spans="1:8">
      <c r="A180" s="4">
        <v>645109</v>
      </c>
      <c r="B180" s="1">
        <v>0</v>
      </c>
      <c r="C180" s="4" t="s">
        <v>15</v>
      </c>
      <c r="D180" s="4" t="s">
        <v>22</v>
      </c>
      <c r="E180" s="4" t="s">
        <v>13</v>
      </c>
      <c r="F180" s="5">
        <v>8</v>
      </c>
      <c r="G180" s="6">
        <v>40534</v>
      </c>
      <c r="H180" s="4" t="s">
        <v>17</v>
      </c>
    </row>
    <row r="181" spans="1:8">
      <c r="A181" s="4">
        <v>309793</v>
      </c>
      <c r="B181" s="1">
        <v>0</v>
      </c>
      <c r="C181" s="4" t="s">
        <v>77</v>
      </c>
      <c r="D181" s="4" t="s">
        <v>20</v>
      </c>
      <c r="E181" s="4" t="s">
        <v>13</v>
      </c>
      <c r="F181" s="5">
        <v>2</v>
      </c>
      <c r="G181" s="6">
        <v>40534</v>
      </c>
      <c r="H181" s="4" t="s">
        <v>17</v>
      </c>
    </row>
    <row r="182" spans="1:8">
      <c r="A182" s="4">
        <v>689074</v>
      </c>
      <c r="B182" s="1">
        <v>0</v>
      </c>
      <c r="C182" s="4" t="s">
        <v>78</v>
      </c>
      <c r="D182" s="4" t="s">
        <v>22</v>
      </c>
      <c r="E182" s="4" t="s">
        <v>13</v>
      </c>
      <c r="F182" s="5">
        <v>8</v>
      </c>
      <c r="G182" s="6">
        <v>40541</v>
      </c>
      <c r="H182" s="4" t="s">
        <v>17</v>
      </c>
    </row>
    <row r="183" spans="1:8">
      <c r="A183" s="4">
        <v>459949</v>
      </c>
      <c r="B183" s="1">
        <v>0</v>
      </c>
      <c r="C183" s="4" t="s">
        <v>57</v>
      </c>
      <c r="D183" s="4" t="s">
        <v>18</v>
      </c>
      <c r="E183" s="4" t="s">
        <v>13</v>
      </c>
      <c r="F183" s="5">
        <v>3</v>
      </c>
      <c r="G183" s="6">
        <v>40548</v>
      </c>
      <c r="H183" s="4" t="s">
        <v>17</v>
      </c>
    </row>
    <row r="184" spans="1:8">
      <c r="A184" s="4">
        <v>44371</v>
      </c>
      <c r="B184" s="1">
        <v>0</v>
      </c>
      <c r="C184" s="4" t="s">
        <v>91</v>
      </c>
      <c r="D184" s="4" t="s">
        <v>22</v>
      </c>
      <c r="E184" s="4" t="s">
        <v>13</v>
      </c>
      <c r="F184" s="5">
        <v>3</v>
      </c>
      <c r="G184" s="6">
        <v>40527</v>
      </c>
      <c r="H184" s="4" t="s">
        <v>17</v>
      </c>
    </row>
    <row r="185" spans="1:8">
      <c r="A185" s="4">
        <v>988116</v>
      </c>
      <c r="B185" s="1">
        <v>0</v>
      </c>
      <c r="C185" s="4" t="s">
        <v>92</v>
      </c>
      <c r="D185" s="4" t="s">
        <v>22</v>
      </c>
      <c r="E185" s="4" t="s">
        <v>13</v>
      </c>
      <c r="F185" s="5">
        <v>7</v>
      </c>
      <c r="G185" s="6">
        <v>40527</v>
      </c>
      <c r="H185" s="4" t="s">
        <v>17</v>
      </c>
    </row>
    <row r="186" spans="1:8">
      <c r="A186" s="4">
        <v>429643</v>
      </c>
      <c r="B186" s="1">
        <v>0</v>
      </c>
      <c r="C186" s="4" t="s">
        <v>94</v>
      </c>
      <c r="D186" s="4" t="s">
        <v>22</v>
      </c>
      <c r="E186" s="4" t="s">
        <v>13</v>
      </c>
      <c r="F186" s="5">
        <v>8</v>
      </c>
      <c r="G186" s="6">
        <v>40527</v>
      </c>
      <c r="H186" s="4" t="s">
        <v>17</v>
      </c>
    </row>
    <row r="187" spans="1:8">
      <c r="A187" s="4">
        <v>55381</v>
      </c>
      <c r="B187" s="1">
        <v>0</v>
      </c>
      <c r="C187" s="4" t="s">
        <v>96</v>
      </c>
      <c r="D187" s="4" t="s">
        <v>12</v>
      </c>
      <c r="E187" s="4" t="s">
        <v>13</v>
      </c>
      <c r="F187" s="5">
        <v>8</v>
      </c>
      <c r="G187" s="6">
        <v>40527</v>
      </c>
      <c r="H187" s="4" t="s">
        <v>17</v>
      </c>
    </row>
    <row r="188" spans="1:8">
      <c r="A188" s="4">
        <v>115195</v>
      </c>
      <c r="B188" s="1">
        <v>0</v>
      </c>
      <c r="C188" s="4" t="s">
        <v>97</v>
      </c>
      <c r="D188" s="4" t="s">
        <v>12</v>
      </c>
      <c r="E188" s="4" t="s">
        <v>13</v>
      </c>
      <c r="F188" s="5">
        <v>1.5</v>
      </c>
      <c r="G188" s="6">
        <v>40527</v>
      </c>
      <c r="H188" s="4" t="s">
        <v>17</v>
      </c>
    </row>
    <row r="189" spans="1:8">
      <c r="A189" s="4">
        <v>856465</v>
      </c>
      <c r="B189" s="1">
        <v>0</v>
      </c>
      <c r="C189" s="4" t="s">
        <v>100</v>
      </c>
      <c r="D189" s="4" t="s">
        <v>12</v>
      </c>
      <c r="E189" s="4" t="s">
        <v>13</v>
      </c>
      <c r="F189" s="5">
        <v>6</v>
      </c>
      <c r="G189" s="6">
        <v>40527</v>
      </c>
      <c r="H189" s="4" t="s">
        <v>17</v>
      </c>
    </row>
    <row r="190" spans="1:8">
      <c r="A190" s="4">
        <v>99193</v>
      </c>
      <c r="B190" s="1">
        <v>0</v>
      </c>
      <c r="C190" s="4" t="s">
        <v>103</v>
      </c>
      <c r="D190" s="4" t="s">
        <v>22</v>
      </c>
      <c r="E190" s="4" t="s">
        <v>13</v>
      </c>
      <c r="F190" s="5">
        <v>4</v>
      </c>
      <c r="G190" s="6">
        <v>40527</v>
      </c>
      <c r="H190" s="4" t="s">
        <v>17</v>
      </c>
    </row>
    <row r="191" spans="1:8">
      <c r="A191" s="4">
        <v>377203</v>
      </c>
      <c r="B191" s="1">
        <v>0</v>
      </c>
      <c r="C191" s="4" t="s">
        <v>87</v>
      </c>
      <c r="D191" s="4" t="s">
        <v>12</v>
      </c>
      <c r="E191" s="4" t="s">
        <v>13</v>
      </c>
      <c r="F191" s="5">
        <v>1</v>
      </c>
      <c r="G191" s="6">
        <v>40534</v>
      </c>
      <c r="H191" s="4" t="s">
        <v>17</v>
      </c>
    </row>
    <row r="192" spans="1:8">
      <c r="A192" s="4">
        <v>462639</v>
      </c>
      <c r="B192" s="1">
        <v>0</v>
      </c>
      <c r="C192" s="4" t="s">
        <v>110</v>
      </c>
      <c r="D192" s="4" t="s">
        <v>22</v>
      </c>
      <c r="E192" s="4" t="s">
        <v>13</v>
      </c>
      <c r="F192" s="5">
        <v>5</v>
      </c>
      <c r="G192" s="6">
        <v>40541</v>
      </c>
      <c r="H192" s="4" t="s">
        <v>17</v>
      </c>
    </row>
    <row r="193" spans="1:8">
      <c r="A193" s="4">
        <v>775444</v>
      </c>
      <c r="B193" s="1">
        <v>0</v>
      </c>
      <c r="C193" s="4" t="s">
        <v>99</v>
      </c>
      <c r="D193" s="4" t="s">
        <v>22</v>
      </c>
      <c r="E193" s="4" t="s">
        <v>13</v>
      </c>
      <c r="F193" s="5">
        <v>8</v>
      </c>
      <c r="G193" s="6">
        <v>40541</v>
      </c>
      <c r="H193" s="4" t="s">
        <v>17</v>
      </c>
    </row>
    <row r="194" spans="1:8">
      <c r="A194" s="4">
        <v>775167</v>
      </c>
      <c r="B194" s="1">
        <v>0</v>
      </c>
      <c r="C194" s="4" t="s">
        <v>116</v>
      </c>
      <c r="D194" s="4" t="s">
        <v>22</v>
      </c>
      <c r="E194" s="4" t="s">
        <v>13</v>
      </c>
      <c r="F194" s="5">
        <v>3</v>
      </c>
      <c r="G194" s="6">
        <v>40534</v>
      </c>
      <c r="H194" s="4" t="s">
        <v>17</v>
      </c>
    </row>
    <row r="195" spans="1:8">
      <c r="A195" s="4">
        <v>775167</v>
      </c>
      <c r="B195" s="1">
        <v>0</v>
      </c>
      <c r="C195" s="4" t="s">
        <v>116</v>
      </c>
      <c r="D195" s="4" t="s">
        <v>22</v>
      </c>
      <c r="E195" s="4" t="s">
        <v>13</v>
      </c>
      <c r="F195" s="5">
        <v>3</v>
      </c>
      <c r="G195" s="6">
        <v>40541</v>
      </c>
      <c r="H195" s="4" t="s">
        <v>17</v>
      </c>
    </row>
    <row r="196" spans="1:8">
      <c r="A196" s="4">
        <v>130559</v>
      </c>
      <c r="B196" s="1">
        <v>0</v>
      </c>
      <c r="C196" s="4" t="s">
        <v>117</v>
      </c>
      <c r="D196" s="4" t="s">
        <v>12</v>
      </c>
      <c r="E196" s="4" t="s">
        <v>13</v>
      </c>
      <c r="F196" s="5">
        <v>2</v>
      </c>
      <c r="G196" s="6">
        <v>40534</v>
      </c>
      <c r="H196" s="4" t="s">
        <v>17</v>
      </c>
    </row>
    <row r="197" spans="1:8">
      <c r="A197" s="4">
        <v>371859</v>
      </c>
      <c r="B197" s="1">
        <v>0</v>
      </c>
      <c r="C197" s="4" t="s">
        <v>120</v>
      </c>
      <c r="D197" s="4" t="s">
        <v>22</v>
      </c>
      <c r="E197" s="4" t="s">
        <v>13</v>
      </c>
      <c r="F197" s="5">
        <v>2</v>
      </c>
      <c r="G197" s="6">
        <v>40534</v>
      </c>
      <c r="H197" s="4" t="s">
        <v>17</v>
      </c>
    </row>
    <row r="198" spans="1:8">
      <c r="A198" s="4">
        <v>245734</v>
      </c>
      <c r="B198" s="1">
        <v>0</v>
      </c>
      <c r="C198" s="4" t="s">
        <v>121</v>
      </c>
      <c r="D198" s="4" t="s">
        <v>22</v>
      </c>
      <c r="E198" s="4" t="s">
        <v>13</v>
      </c>
      <c r="F198" s="5">
        <v>8</v>
      </c>
      <c r="G198" s="6">
        <v>40541</v>
      </c>
      <c r="H198" s="4" t="s">
        <v>17</v>
      </c>
    </row>
    <row r="199" spans="1:8">
      <c r="A199" s="4">
        <v>115195</v>
      </c>
      <c r="B199" s="1">
        <v>0</v>
      </c>
      <c r="C199" s="4" t="s">
        <v>97</v>
      </c>
      <c r="D199" s="4" t="s">
        <v>12</v>
      </c>
      <c r="E199" s="4" t="s">
        <v>13</v>
      </c>
      <c r="F199" s="5">
        <v>0.5</v>
      </c>
      <c r="G199" s="6">
        <v>40541</v>
      </c>
      <c r="H199" s="4" t="s">
        <v>17</v>
      </c>
    </row>
    <row r="200" spans="1:8">
      <c r="A200" s="4">
        <v>739647</v>
      </c>
      <c r="B200" s="1">
        <v>0</v>
      </c>
      <c r="C200" s="4" t="s">
        <v>125</v>
      </c>
      <c r="D200" s="4" t="s">
        <v>12</v>
      </c>
      <c r="E200" s="4" t="s">
        <v>13</v>
      </c>
      <c r="F200" s="5">
        <v>2</v>
      </c>
      <c r="G200" s="6">
        <v>40541</v>
      </c>
      <c r="H200" s="4" t="s">
        <v>17</v>
      </c>
    </row>
    <row r="201" spans="1:8">
      <c r="A201" s="4">
        <v>292456</v>
      </c>
      <c r="B201" s="1">
        <v>0</v>
      </c>
      <c r="C201" s="4" t="s">
        <v>126</v>
      </c>
      <c r="D201" s="4" t="s">
        <v>18</v>
      </c>
      <c r="E201" s="4" t="s">
        <v>13</v>
      </c>
      <c r="F201" s="5">
        <v>0.5</v>
      </c>
      <c r="G201" s="6">
        <v>40534</v>
      </c>
      <c r="H201" s="4" t="s">
        <v>17</v>
      </c>
    </row>
    <row r="202" spans="1:8">
      <c r="A202" s="4">
        <v>872321</v>
      </c>
      <c r="B202" s="1">
        <v>0</v>
      </c>
      <c r="C202" s="4" t="s">
        <v>128</v>
      </c>
      <c r="D202" s="4" t="s">
        <v>12</v>
      </c>
      <c r="E202" s="4" t="s">
        <v>13</v>
      </c>
      <c r="F202" s="5">
        <v>1.75</v>
      </c>
      <c r="G202" s="6">
        <v>40534</v>
      </c>
      <c r="H202" s="4" t="s">
        <v>17</v>
      </c>
    </row>
    <row r="203" spans="1:8">
      <c r="A203" s="4">
        <v>515931</v>
      </c>
      <c r="B203" s="1">
        <v>0</v>
      </c>
      <c r="C203" s="4" t="s">
        <v>130</v>
      </c>
      <c r="D203" s="4" t="s">
        <v>22</v>
      </c>
      <c r="E203" s="4" t="s">
        <v>13</v>
      </c>
      <c r="F203" s="5">
        <v>8</v>
      </c>
      <c r="G203" s="6">
        <v>40541</v>
      </c>
      <c r="H203" s="4" t="s">
        <v>17</v>
      </c>
    </row>
    <row r="204" spans="1:8">
      <c r="A204" s="4">
        <v>682726</v>
      </c>
      <c r="B204" s="1">
        <v>0</v>
      </c>
      <c r="C204" s="4" t="s">
        <v>30</v>
      </c>
      <c r="D204" s="4" t="s">
        <v>12</v>
      </c>
      <c r="E204" s="4" t="s">
        <v>13</v>
      </c>
      <c r="F204" s="5">
        <v>2</v>
      </c>
      <c r="G204" s="6">
        <v>40541</v>
      </c>
      <c r="H204" s="4" t="s">
        <v>17</v>
      </c>
    </row>
    <row r="205" spans="1:8">
      <c r="A205" s="4">
        <v>689074</v>
      </c>
      <c r="B205" s="1">
        <v>0</v>
      </c>
      <c r="C205" s="4" t="s">
        <v>78</v>
      </c>
      <c r="D205" s="4" t="s">
        <v>22</v>
      </c>
      <c r="E205" s="4" t="s">
        <v>13</v>
      </c>
      <c r="F205" s="5">
        <v>-8</v>
      </c>
      <c r="G205" s="6">
        <v>40541</v>
      </c>
      <c r="H205" s="4" t="s">
        <v>17</v>
      </c>
    </row>
    <row r="206" spans="1:8">
      <c r="A206" s="4">
        <v>689074</v>
      </c>
      <c r="B206" s="1">
        <v>0</v>
      </c>
      <c r="C206" s="4" t="s">
        <v>78</v>
      </c>
      <c r="D206" s="4" t="s">
        <v>22</v>
      </c>
      <c r="E206" s="4" t="s">
        <v>13</v>
      </c>
      <c r="F206" s="5">
        <v>8</v>
      </c>
      <c r="G206" s="6">
        <v>40541</v>
      </c>
      <c r="H206" s="4" t="s">
        <v>17</v>
      </c>
    </row>
    <row r="207" spans="1:8">
      <c r="A207" s="4">
        <v>112940</v>
      </c>
      <c r="B207" s="1">
        <v>0</v>
      </c>
      <c r="C207" s="4" t="s">
        <v>132</v>
      </c>
      <c r="D207" s="4" t="s">
        <v>22</v>
      </c>
      <c r="E207" s="4" t="s">
        <v>13</v>
      </c>
      <c r="F207" s="5">
        <v>8</v>
      </c>
      <c r="G207" s="6">
        <v>40548</v>
      </c>
      <c r="H207" s="4" t="s">
        <v>17</v>
      </c>
    </row>
    <row r="208" spans="1:8">
      <c r="A208" s="4">
        <v>389844</v>
      </c>
      <c r="B208" s="1">
        <v>0</v>
      </c>
      <c r="C208" s="4" t="s">
        <v>60</v>
      </c>
      <c r="D208" s="4" t="s">
        <v>12</v>
      </c>
      <c r="E208" s="4" t="s">
        <v>13</v>
      </c>
      <c r="F208" s="5">
        <v>1.75</v>
      </c>
      <c r="G208" s="6">
        <v>40555</v>
      </c>
      <c r="H208" s="4" t="s">
        <v>17</v>
      </c>
    </row>
    <row r="209" spans="1:8">
      <c r="A209" s="4">
        <v>389844</v>
      </c>
      <c r="B209" s="1">
        <v>0</v>
      </c>
      <c r="C209" s="4" t="s">
        <v>60</v>
      </c>
      <c r="D209" s="4" t="s">
        <v>12</v>
      </c>
      <c r="E209" s="4" t="s">
        <v>13</v>
      </c>
      <c r="F209" s="5">
        <v>2</v>
      </c>
      <c r="G209" s="6">
        <v>40548</v>
      </c>
      <c r="H209" s="4" t="s">
        <v>17</v>
      </c>
    </row>
    <row r="210" spans="1:8">
      <c r="A210" s="4">
        <v>625135</v>
      </c>
      <c r="B210" s="1">
        <v>0</v>
      </c>
      <c r="C210" s="4" t="s">
        <v>55</v>
      </c>
      <c r="D210" s="4" t="s">
        <v>12</v>
      </c>
      <c r="E210" s="4" t="s">
        <v>13</v>
      </c>
      <c r="F210" s="5">
        <v>8</v>
      </c>
      <c r="G210" s="6">
        <v>40548</v>
      </c>
      <c r="H210" s="4" t="s">
        <v>17</v>
      </c>
    </row>
    <row r="211" spans="1:8">
      <c r="A211" s="4">
        <v>113347</v>
      </c>
      <c r="B211" s="1">
        <v>0</v>
      </c>
      <c r="C211" s="4" t="s">
        <v>113</v>
      </c>
      <c r="D211" s="4" t="s">
        <v>18</v>
      </c>
      <c r="E211" s="4" t="s">
        <v>13</v>
      </c>
      <c r="F211" s="5">
        <v>1.5</v>
      </c>
      <c r="G211" s="6">
        <v>40548</v>
      </c>
      <c r="H211" s="4" t="s">
        <v>17</v>
      </c>
    </row>
    <row r="212" spans="1:8">
      <c r="A212" s="4">
        <v>596745</v>
      </c>
      <c r="B212" s="1">
        <v>0</v>
      </c>
      <c r="C212" s="4" t="s">
        <v>135</v>
      </c>
      <c r="D212" s="4" t="s">
        <v>22</v>
      </c>
      <c r="E212" s="4" t="s">
        <v>13</v>
      </c>
      <c r="F212" s="5">
        <v>8</v>
      </c>
      <c r="G212" s="6">
        <v>40548</v>
      </c>
      <c r="H212" s="4" t="s">
        <v>17</v>
      </c>
    </row>
    <row r="213" spans="1:8">
      <c r="A213" s="4">
        <v>942722</v>
      </c>
      <c r="B213" s="1">
        <v>0</v>
      </c>
      <c r="C213" s="4" t="s">
        <v>73</v>
      </c>
      <c r="D213" s="4" t="s">
        <v>22</v>
      </c>
      <c r="E213" s="4" t="s">
        <v>13</v>
      </c>
      <c r="F213" s="5">
        <v>8</v>
      </c>
      <c r="G213" s="6">
        <v>40548</v>
      </c>
      <c r="H213" s="4" t="s">
        <v>17</v>
      </c>
    </row>
    <row r="214" spans="1:8">
      <c r="A214" s="4">
        <v>968003</v>
      </c>
      <c r="B214" s="1">
        <v>0</v>
      </c>
      <c r="C214" s="4" t="s">
        <v>145</v>
      </c>
      <c r="D214" s="4" t="s">
        <v>12</v>
      </c>
      <c r="E214" s="4" t="s">
        <v>13</v>
      </c>
      <c r="F214" s="5">
        <v>3</v>
      </c>
      <c r="G214" s="6">
        <v>40555</v>
      </c>
      <c r="H214" s="4" t="s">
        <v>17</v>
      </c>
    </row>
  </sheetData>
  <hyperlinks>
    <hyperlink ref="J2" location="TRC!A1" display="Link to TRC" xr:uid="{E9C1028D-2468-40BA-A37C-3748C1AE132F}"/>
    <hyperlink ref="J3" location="EarnCode!A1" display="Link to Earn Code" xr:uid="{9C34F533-B49D-4710-A9D3-44D932CD7C31}"/>
    <hyperlink ref="J4" location="Day!A1" display="Link to Day" xr:uid="{818F7C6D-CA32-41ED-BD19-AEF9B8726D5E}"/>
    <hyperlink ref="J5" location="All!A1" display="Link to All" xr:uid="{78A383BC-8320-47BF-B720-AC847018549D}"/>
    <hyperlink ref="J6" location="Main!A1" display="Return to Main" xr:uid="{AAFFCA57-4E87-4005-AA47-1A5BD5E710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01-Intro</vt:lpstr>
      <vt:lpstr>TRC</vt:lpstr>
      <vt:lpstr>EarnCode</vt:lpstr>
      <vt:lpstr>Day</vt:lpstr>
      <vt:lpstr>All</vt:lpstr>
      <vt:lpstr>Main</vt:lpstr>
      <vt:lpstr>Day</vt:lpstr>
      <vt:lpstr>Quantity</vt:lpstr>
      <vt:lpstr>TRC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surendar c</dc:creator>
  <cp:lastModifiedBy>Renee</cp:lastModifiedBy>
  <dcterms:created xsi:type="dcterms:W3CDTF">2021-07-08T16:20:51Z</dcterms:created>
  <dcterms:modified xsi:type="dcterms:W3CDTF">2021-07-08T21:21:02Z</dcterms:modified>
</cp:coreProperties>
</file>