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EBSITE\_001_EXCELKID.COM\_CIKKEK\001 - CREATE-EXCEL-DASHBOARD\"/>
    </mc:Choice>
  </mc:AlternateContent>
  <xr:revisionPtr revIDLastSave="0" documentId="8_{5744E1AB-DA3B-4989-8093-437F6DBF1EA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EO_Dashboard" sheetId="1" r:id="rId1"/>
    <sheet name="daily_analytics" sheetId="2" r:id="rId2"/>
  </sheets>
  <definedNames>
    <definedName name="_xlnm._FilterDatabase" localSheetId="1" hidden="1">daily_analytics!$A$1:$M$246</definedName>
    <definedName name="average_time">OFFSET(daily_analytics!$A$2,SEO_Dashboard!$Y$6-1,7,-SEO_Dashboard!$I$6)</definedName>
    <definedName name="bounce_rate">OFFSET(daily_analytics!$A$2,SEO_Dashboard!$Y$6-1,6,-SEO_Dashboard!$I$6)</definedName>
    <definedName name="direct">OFFSET(daily_analytics!$A$2,SEO_Dashboard!$Y$6-1,11,-SEO_Dashboard!$I$6)</definedName>
    <definedName name="new_visits">OFFSET(daily_analytics!$A$2,SEO_Dashboard!$Y$6-1,8,-SEO_Dashboard!$I$6)</definedName>
    <definedName name="other">OFFSET(daily_analytics!$A$2,SEO_Dashboard!$Y$6-1,12,-SEO_Dashboard!$I$6)</definedName>
    <definedName name="page_views">OFFSET(daily_analytics!$A$2,SEO_Dashboard!$Y$6-1,3,-SEO_Dashboard!$I$6)</definedName>
    <definedName name="pages_per_visit">OFFSET(daily_analytics!$A$2,SEO_Dashboard!$Y$6-1,4,-SEO_Dashboard!$I$6)</definedName>
    <definedName name="referring">OFFSET(daily_analytics!$A$2,SEO_Dashboard!$Y$6-1,10,-SEO_Dashboard!$I$6)</definedName>
    <definedName name="search">OFFSET(daily_analytics!$A$2,SEO_Dashboard!$Y$6-1,9,-SEO_Dashboard!$I$6)</definedName>
    <definedName name="visitor_unique">OFFSET(daily_analytics!$A$2,SEO_Dashboard!$Y$6-1,1,-SEO_Dashboard!$I$6)</definedName>
    <definedName name="visitors">OFFSET(daily_analytics!$A$2,SEO_Dashboard!$Y$6-1,2,-SEO_Dashboard!$I$6)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I5" i="1" l="1"/>
  <c r="I6" i="1"/>
  <c r="Y6" i="1"/>
  <c r="R9" i="1" l="1"/>
  <c r="V4" i="1" l="1"/>
  <c r="V5" i="1" s="1"/>
  <c r="V6" i="1" s="1"/>
  <c r="W6" i="1" s="1"/>
  <c r="Y4" i="1"/>
  <c r="Y7" i="1"/>
  <c r="Y8" i="1"/>
  <c r="L17" i="1" l="1"/>
  <c r="J15" i="1"/>
  <c r="K17" i="1"/>
  <c r="J16" i="1"/>
  <c r="L15" i="1"/>
  <c r="L16" i="1"/>
  <c r="K16" i="1"/>
  <c r="J17" i="1"/>
  <c r="K15" i="1"/>
  <c r="K14" i="1"/>
  <c r="L14" i="1"/>
  <c r="J14" i="1"/>
  <c r="W5" i="1"/>
  <c r="W4" i="1"/>
  <c r="G72" i="2"/>
  <c r="G88" i="2"/>
  <c r="G104" i="2"/>
  <c r="G120" i="2"/>
  <c r="G136" i="2"/>
  <c r="G152" i="2"/>
  <c r="G168" i="2"/>
  <c r="G184" i="2"/>
  <c r="G200" i="2"/>
  <c r="G216" i="2"/>
  <c r="G232" i="2"/>
  <c r="G236" i="2"/>
  <c r="G188" i="2" l="1"/>
  <c r="G124" i="2"/>
  <c r="G220" i="2"/>
  <c r="G204" i="2"/>
  <c r="G172" i="2"/>
  <c r="G156" i="2"/>
  <c r="G140" i="2"/>
  <c r="G108" i="2"/>
  <c r="G92" i="2"/>
  <c r="G76" i="2"/>
  <c r="G245" i="2"/>
  <c r="G241" i="2"/>
  <c r="G237" i="2"/>
  <c r="G233" i="2"/>
  <c r="G229" i="2"/>
  <c r="G225" i="2"/>
  <c r="G221" i="2"/>
  <c r="G217" i="2"/>
  <c r="G213" i="2"/>
  <c r="G209" i="2"/>
  <c r="G205" i="2"/>
  <c r="G201" i="2"/>
  <c r="G197" i="2"/>
  <c r="G193" i="2"/>
  <c r="G189" i="2"/>
  <c r="G185" i="2"/>
  <c r="G181" i="2"/>
  <c r="G177" i="2"/>
  <c r="G173" i="2"/>
  <c r="G169" i="2"/>
  <c r="G165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E245" i="2"/>
  <c r="E241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9" i="2"/>
  <c r="E185" i="2"/>
  <c r="E181" i="2"/>
  <c r="E177" i="2"/>
  <c r="E173" i="2"/>
  <c r="E169" i="2"/>
  <c r="E165" i="2"/>
  <c r="E161" i="2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G246" i="2"/>
  <c r="G242" i="2"/>
  <c r="G238" i="2"/>
  <c r="G234" i="2"/>
  <c r="G230" i="2"/>
  <c r="G226" i="2"/>
  <c r="G222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E244" i="2"/>
  <c r="E240" i="2"/>
  <c r="E236" i="2"/>
  <c r="E232" i="2"/>
  <c r="E228" i="2"/>
  <c r="E224" i="2"/>
  <c r="E220" i="2"/>
  <c r="E216" i="2"/>
  <c r="E212" i="2"/>
  <c r="E208" i="2"/>
  <c r="E204" i="2"/>
  <c r="E200" i="2"/>
  <c r="E196" i="2"/>
  <c r="E192" i="2"/>
  <c r="E188" i="2"/>
  <c r="E184" i="2"/>
  <c r="E180" i="2"/>
  <c r="E176" i="2"/>
  <c r="E172" i="2"/>
  <c r="E168" i="2"/>
  <c r="E164" i="2"/>
  <c r="E160" i="2"/>
  <c r="E156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  <c r="E84" i="2"/>
  <c r="E80" i="2"/>
  <c r="E76" i="2"/>
  <c r="E72" i="2"/>
  <c r="E68" i="2"/>
  <c r="E64" i="2"/>
  <c r="E246" i="2"/>
  <c r="E242" i="2"/>
  <c r="E238" i="2"/>
  <c r="E234" i="2"/>
  <c r="E230" i="2"/>
  <c r="E226" i="2"/>
  <c r="E222" i="2"/>
  <c r="E218" i="2"/>
  <c r="E214" i="2"/>
  <c r="G244" i="2"/>
  <c r="G228" i="2"/>
  <c r="G212" i="2"/>
  <c r="G196" i="2"/>
  <c r="G180" i="2"/>
  <c r="G164" i="2"/>
  <c r="G148" i="2"/>
  <c r="G132" i="2"/>
  <c r="G116" i="2"/>
  <c r="G100" i="2"/>
  <c r="G84" i="2"/>
  <c r="G68" i="2"/>
  <c r="G243" i="2"/>
  <c r="G239" i="2"/>
  <c r="G235" i="2"/>
  <c r="G231" i="2"/>
  <c r="G227" i="2"/>
  <c r="G223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240" i="2"/>
  <c r="G224" i="2"/>
  <c r="G208" i="2"/>
  <c r="G192" i="2"/>
  <c r="G176" i="2"/>
  <c r="G160" i="2"/>
  <c r="G144" i="2"/>
  <c r="G128" i="2"/>
  <c r="G112" i="2"/>
  <c r="G96" i="2"/>
  <c r="G80" i="2"/>
  <c r="G64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85" i="2"/>
  <c r="E81" i="2"/>
  <c r="E77" i="2"/>
  <c r="E73" i="2"/>
  <c r="E69" i="2"/>
  <c r="E65" i="2"/>
  <c r="E61" i="2"/>
  <c r="E243" i="2"/>
  <c r="E239" i="2"/>
  <c r="E235" i="2"/>
  <c r="E231" i="2"/>
  <c r="E227" i="2"/>
  <c r="E223" i="2"/>
  <c r="E219" i="2"/>
  <c r="E215" i="2"/>
  <c r="E211" i="2"/>
  <c r="E207" i="2"/>
  <c r="E203" i="2"/>
  <c r="E199" i="2"/>
  <c r="E195" i="2"/>
  <c r="E191" i="2"/>
  <c r="E187" i="2"/>
  <c r="E183" i="2"/>
  <c r="E179" i="2"/>
  <c r="E175" i="2"/>
  <c r="E171" i="2"/>
  <c r="E167" i="2"/>
  <c r="E163" i="2"/>
  <c r="E159" i="2"/>
  <c r="E155" i="2"/>
  <c r="E151" i="2"/>
  <c r="E147" i="2"/>
  <c r="E143" i="2"/>
  <c r="E139" i="2"/>
  <c r="E135" i="2"/>
  <c r="E131" i="2"/>
  <c r="E127" i="2"/>
  <c r="E123" i="2"/>
  <c r="E119" i="2"/>
  <c r="E115" i="2"/>
  <c r="E111" i="2"/>
  <c r="E107" i="2"/>
  <c r="E103" i="2"/>
  <c r="E99" i="2"/>
  <c r="E95" i="2"/>
  <c r="E91" i="2"/>
  <c r="E87" i="2"/>
  <c r="E83" i="2"/>
  <c r="E79" i="2"/>
  <c r="E75" i="2"/>
  <c r="E71" i="2"/>
  <c r="E67" i="2"/>
  <c r="E63" i="2"/>
  <c r="E6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3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5" i="2"/>
  <c r="E2" i="2" l="1"/>
  <c r="L13" i="1" l="1"/>
  <c r="K12" i="1"/>
  <c r="K9" i="1"/>
  <c r="L10" i="1"/>
  <c r="L9" i="1"/>
  <c r="K13" i="1"/>
  <c r="J12" i="1"/>
  <c r="J9" i="1"/>
  <c r="J13" i="1"/>
  <c r="K10" i="1"/>
  <c r="L12" i="1"/>
  <c r="J10" i="1"/>
  <c r="L8" i="1"/>
  <c r="K8" i="1"/>
  <c r="J8" i="1"/>
  <c r="J7" i="1"/>
  <c r="L7" i="1"/>
  <c r="K7" i="1"/>
  <c r="D7" i="1"/>
  <c r="F7" i="1"/>
  <c r="H15" i="1"/>
  <c r="D17" i="1"/>
  <c r="D16" i="1"/>
  <c r="D15" i="1"/>
  <c r="D14" i="1"/>
  <c r="D13" i="1"/>
  <c r="D12" i="1"/>
  <c r="D10" i="1"/>
  <c r="D9" i="1"/>
  <c r="D8" i="1"/>
  <c r="F10" i="1"/>
  <c r="F15" i="1" l="1"/>
  <c r="F12" i="1"/>
  <c r="F14" i="1"/>
  <c r="F8" i="1"/>
  <c r="E8" i="1" s="1"/>
  <c r="F13" i="1"/>
  <c r="E10" i="1"/>
  <c r="E7" i="1"/>
  <c r="H17" i="1"/>
  <c r="G17" i="1"/>
  <c r="H16" i="1"/>
  <c r="G16" i="1"/>
  <c r="G15" i="1"/>
  <c r="H14" i="1"/>
  <c r="G14" i="1"/>
  <c r="H13" i="1"/>
  <c r="G13" i="1"/>
  <c r="H12" i="1"/>
  <c r="G12" i="1"/>
  <c r="H10" i="1"/>
  <c r="G10" i="1"/>
  <c r="H9" i="1"/>
  <c r="G9" i="1"/>
  <c r="H8" i="1"/>
  <c r="G8" i="1"/>
  <c r="H7" i="1"/>
  <c r="G7" i="1"/>
  <c r="F17" i="1"/>
  <c r="F9" i="1"/>
  <c r="F16" i="1"/>
  <c r="E15" i="1" l="1"/>
  <c r="E12" i="1"/>
  <c r="E17" i="1"/>
  <c r="E16" i="1"/>
  <c r="E14" i="1"/>
  <c r="E13" i="1"/>
  <c r="E9" i="1"/>
  <c r="G32" i="2"/>
  <c r="G60" i="2"/>
  <c r="G39" i="2"/>
  <c r="G13" i="2"/>
  <c r="G12" i="2"/>
  <c r="G10" i="2"/>
  <c r="G9" i="2"/>
  <c r="G8" i="2"/>
  <c r="G7" i="2"/>
  <c r="G6" i="2"/>
  <c r="G5" i="2"/>
  <c r="G4" i="2"/>
  <c r="G3" i="2"/>
  <c r="G2" i="2"/>
  <c r="G15" i="2"/>
  <c r="G14" i="2"/>
  <c r="G11" i="2"/>
  <c r="G23" i="2"/>
  <c r="G22" i="2"/>
  <c r="G21" i="2"/>
  <c r="G19" i="2"/>
  <c r="G18" i="2"/>
  <c r="G48" i="2"/>
  <c r="G47" i="2"/>
  <c r="G46" i="2"/>
  <c r="G45" i="2"/>
  <c r="G44" i="2"/>
  <c r="G43" i="2"/>
  <c r="G42" i="2"/>
  <c r="G41" i="2"/>
  <c r="G40" i="2"/>
  <c r="G38" i="2"/>
  <c r="G20" i="2"/>
  <c r="G37" i="2"/>
  <c r="G36" i="2"/>
  <c r="G35" i="2"/>
  <c r="G34" i="2"/>
  <c r="G33" i="2"/>
  <c r="G31" i="2"/>
  <c r="G29" i="2"/>
  <c r="G28" i="2"/>
  <c r="G27" i="2"/>
  <c r="G26" i="2"/>
  <c r="G25" i="2"/>
  <c r="G24" i="2"/>
  <c r="G17" i="2"/>
  <c r="G16" i="2"/>
  <c r="G59" i="2"/>
  <c r="G58" i="2"/>
  <c r="G57" i="2"/>
  <c r="G56" i="2"/>
  <c r="G55" i="2"/>
  <c r="G54" i="2"/>
  <c r="G53" i="2"/>
  <c r="G52" i="2"/>
  <c r="G51" i="2"/>
  <c r="G50" i="2"/>
  <c r="G49" i="2"/>
  <c r="G30" i="2"/>
  <c r="L11" i="1" l="1"/>
  <c r="K11" i="1"/>
  <c r="J11" i="1"/>
  <c r="D11" i="1"/>
  <c r="F11" i="1"/>
  <c r="H11" i="1"/>
  <c r="G11" i="1"/>
  <c r="E11" i="1" l="1"/>
</calcChain>
</file>

<file path=xl/sharedStrings.xml><?xml version="1.0" encoding="utf-8"?>
<sst xmlns="http://schemas.openxmlformats.org/spreadsheetml/2006/main" count="36" uniqueCount="29">
  <si>
    <t>Date</t>
  </si>
  <si>
    <t>Visitors</t>
  </si>
  <si>
    <t>Visits</t>
  </si>
  <si>
    <t>Page Views</t>
  </si>
  <si>
    <t>Pages/Visit</t>
  </si>
  <si>
    <t>Bounce Rate</t>
  </si>
  <si>
    <t>Avg. Time</t>
  </si>
  <si>
    <t>New Visits</t>
  </si>
  <si>
    <t>Search Engines</t>
  </si>
  <si>
    <t>Referring Sites</t>
  </si>
  <si>
    <t>Direct Traffic</t>
  </si>
  <si>
    <t>Others</t>
  </si>
  <si>
    <t>Average Time</t>
  </si>
  <si>
    <t>Single Page Visit</t>
  </si>
  <si>
    <t>Today</t>
  </si>
  <si>
    <t>Yesterday</t>
  </si>
  <si>
    <t>Unique Visitors</t>
  </si>
  <si>
    <t>SEO Indicators</t>
  </si>
  <si>
    <t>MIN</t>
  </si>
  <si>
    <t>MAX</t>
  </si>
  <si>
    <t>AVG</t>
  </si>
  <si>
    <t>Pages / Visit</t>
  </si>
  <si>
    <t>Dropdown menu</t>
  </si>
  <si>
    <t>Trend (days)</t>
  </si>
  <si>
    <t>Trends</t>
  </si>
  <si>
    <t>Other Sources</t>
  </si>
  <si>
    <t>Max trend (days)</t>
  </si>
  <si>
    <t>&lt;----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</si>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</sst>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F_t_-;\-* #,##0.00\ _F_t_-;_-* &quot;-&quot;??\ _F_t_-;_-@_-"/>
    <numFmt numFmtId="165" formatCode="_-* #,##0_-;\-* #,##0_-;_-* &quot;-&quot;_-;_-@_-"/>
    <numFmt numFmtId="166" formatCode="_-* #,##0.00_-;\-* #,##0.00_-;_-* &quot;-&quot;??_-;_-@_-"/>
    <numFmt numFmtId="167" formatCode="_-* #,##0.00\ _$_-;_-* #,##0.00\ _$\-;_-* &quot;-&quot;??\ _$_-;_-@_-"/>
    <numFmt numFmtId="168" formatCode="_-* #,##0.0\ _F_t_-;\-* #,##0.0\ _F_t_-;_-* &quot;-&quot;??\ _F_t_-;_-@_-"/>
    <numFmt numFmtId="169" formatCode="yyyy/mm/dd;@"/>
    <numFmt numFmtId="170" formatCode="_-* #,##0\ _F_t_-;\-* #,##0\ _F_t_-;_-* &quot;-&quot;??\ _F_t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Segoe UI"/>
      <family val="2"/>
      <charset val="238"/>
    </font>
    <font>
      <sz val="10"/>
      <color theme="1"/>
      <name val="Segoe UI"/>
      <family val="2"/>
      <charset val="238"/>
    </font>
    <font>
      <sz val="10"/>
      <color theme="0"/>
      <name val="Segoe UI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0"/>
      <color theme="1"/>
      <name val="Segoe UI"/>
      <family val="2"/>
      <charset val="238"/>
    </font>
    <font>
      <b/>
      <sz val="10"/>
      <name val="Segoe U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9"/>
      <name val="Segoe UI"/>
      <family val="2"/>
    </font>
    <font>
      <sz val="9"/>
      <name val="Segoe UI"/>
      <family val="2"/>
    </font>
    <font>
      <sz val="9"/>
      <color rgb="FF3E6D94"/>
      <name val="Segoe UI"/>
      <family val="2"/>
    </font>
    <font>
      <b/>
      <sz val="9"/>
      <color theme="1" tint="0.34998626667073579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6" fontId="1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/>
    <xf numFmtId="0" fontId="0" fillId="0" borderId="0" xfId="0"/>
    <xf numFmtId="0" fontId="0" fillId="33" borderId="0" xfId="0" applyFill="1" applyBorder="1" applyProtection="1">
      <protection hidden="1"/>
    </xf>
    <xf numFmtId="165" fontId="20" fillId="0" borderId="0" xfId="43" applyNumberFormat="1" applyFont="1" applyFill="1" applyAlignment="1">
      <alignment wrapText="1"/>
    </xf>
    <xf numFmtId="0" fontId="21" fillId="0" borderId="0" xfId="0" applyFont="1" applyAlignment="1">
      <alignment horizontal="center"/>
    </xf>
    <xf numFmtId="0" fontId="21" fillId="0" borderId="0" xfId="0" applyFont="1"/>
    <xf numFmtId="10" fontId="21" fillId="0" borderId="0" xfId="0" applyNumberFormat="1" applyFont="1"/>
    <xf numFmtId="21" fontId="21" fillId="0" borderId="0" xfId="0" applyNumberFormat="1" applyFont="1"/>
    <xf numFmtId="0" fontId="22" fillId="34" borderId="10" xfId="0" applyFont="1" applyFill="1" applyBorder="1"/>
    <xf numFmtId="0" fontId="22" fillId="34" borderId="10" xfId="0" applyFont="1" applyFill="1" applyBorder="1" applyAlignment="1">
      <alignment horizontal="center"/>
    </xf>
    <xf numFmtId="0" fontId="22" fillId="34" borderId="10" xfId="0" applyFont="1" applyFill="1" applyBorder="1" applyAlignment="1">
      <alignment horizontal="center" wrapText="1"/>
    </xf>
    <xf numFmtId="0" fontId="0" fillId="0" borderId="0" xfId="0" applyFill="1" applyBorder="1" applyProtection="1">
      <protection hidden="1"/>
    </xf>
    <xf numFmtId="14" fontId="21" fillId="0" borderId="0" xfId="0" applyNumberFormat="1" applyFont="1"/>
    <xf numFmtId="164" fontId="21" fillId="0" borderId="0" xfId="49" applyFont="1"/>
    <xf numFmtId="170" fontId="22" fillId="34" borderId="11" xfId="49" applyNumberFormat="1" applyFont="1" applyFill="1" applyBorder="1"/>
    <xf numFmtId="170" fontId="22" fillId="34" borderId="11" xfId="49" applyNumberFormat="1" applyFont="1" applyFill="1" applyBorder="1" applyAlignment="1">
      <alignment horizontal="center"/>
    </xf>
    <xf numFmtId="170" fontId="21" fillId="0" borderId="0" xfId="49" applyNumberFormat="1" applyFont="1"/>
    <xf numFmtId="170" fontId="21" fillId="0" borderId="0" xfId="49" applyNumberFormat="1" applyFont="1" applyAlignment="1">
      <alignment horizontal="center"/>
    </xf>
    <xf numFmtId="170" fontId="0" fillId="0" borderId="0" xfId="0" applyNumberFormat="1"/>
    <xf numFmtId="0" fontId="19" fillId="0" borderId="0" xfId="0" applyFont="1" applyFill="1" applyBorder="1" applyProtection="1">
      <protection hidden="1"/>
    </xf>
    <xf numFmtId="0" fontId="17" fillId="0" borderId="0" xfId="0" applyFont="1" applyFill="1" applyBorder="1" applyProtection="1">
      <protection hidden="1"/>
    </xf>
    <xf numFmtId="14" fontId="17" fillId="0" borderId="0" xfId="0" applyNumberFormat="1" applyFont="1" applyFill="1" applyBorder="1" applyProtection="1">
      <protection hidden="1"/>
    </xf>
    <xf numFmtId="1" fontId="17" fillId="0" borderId="0" xfId="0" applyNumberFormat="1" applyFont="1" applyFill="1" applyBorder="1" applyProtection="1">
      <protection hidden="1"/>
    </xf>
    <xf numFmtId="14" fontId="24" fillId="0" borderId="0" xfId="0" applyNumberFormat="1" applyFont="1"/>
    <xf numFmtId="0" fontId="24" fillId="0" borderId="0" xfId="0" applyFont="1" applyAlignment="1">
      <alignment horizontal="center"/>
    </xf>
    <xf numFmtId="0" fontId="24" fillId="0" borderId="0" xfId="0" applyFont="1"/>
    <xf numFmtId="164" fontId="24" fillId="0" borderId="0" xfId="49" applyFont="1"/>
    <xf numFmtId="165" fontId="25" fillId="0" borderId="0" xfId="43" applyNumberFormat="1" applyFont="1" applyFill="1" applyAlignment="1">
      <alignment wrapText="1"/>
    </xf>
    <xf numFmtId="10" fontId="24" fillId="0" borderId="0" xfId="0" applyNumberFormat="1" applyFont="1"/>
    <xf numFmtId="21" fontId="24" fillId="0" borderId="0" xfId="0" applyNumberFormat="1" applyFont="1"/>
    <xf numFmtId="170" fontId="24" fillId="0" borderId="0" xfId="49" applyNumberFormat="1" applyFont="1"/>
    <xf numFmtId="170" fontId="24" fillId="0" borderId="0" xfId="49" applyNumberFormat="1" applyFont="1" applyAlignment="1">
      <alignment horizontal="center"/>
    </xf>
    <xf numFmtId="170" fontId="23" fillId="32" borderId="0" xfId="42" applyNumberFormat="1" applyFont="1"/>
    <xf numFmtId="170" fontId="17" fillId="29" borderId="0" xfId="39" applyNumberFormat="1"/>
    <xf numFmtId="14" fontId="21" fillId="37" borderId="0" xfId="0" applyNumberFormat="1" applyFont="1" applyFill="1"/>
    <xf numFmtId="0" fontId="21" fillId="37" borderId="0" xfId="0" applyFont="1" applyFill="1" applyAlignment="1">
      <alignment horizontal="center"/>
    </xf>
    <xf numFmtId="0" fontId="21" fillId="37" borderId="0" xfId="0" applyFont="1" applyFill="1"/>
    <xf numFmtId="164" fontId="21" fillId="37" borderId="0" xfId="49" applyFont="1" applyFill="1"/>
    <xf numFmtId="165" fontId="20" fillId="37" borderId="0" xfId="43" applyNumberFormat="1" applyFont="1" applyFill="1" applyAlignment="1">
      <alignment wrapText="1"/>
    </xf>
    <xf numFmtId="10" fontId="21" fillId="37" borderId="0" xfId="0" applyNumberFormat="1" applyFont="1" applyFill="1"/>
    <xf numFmtId="21" fontId="21" fillId="37" borderId="0" xfId="0" applyNumberFormat="1" applyFont="1" applyFill="1"/>
    <xf numFmtId="170" fontId="21" fillId="37" borderId="0" xfId="49" applyNumberFormat="1" applyFont="1" applyFill="1"/>
    <xf numFmtId="170" fontId="21" fillId="37" borderId="0" xfId="49" applyNumberFormat="1" applyFont="1" applyFill="1" applyAlignment="1">
      <alignment horizontal="center"/>
    </xf>
    <xf numFmtId="170" fontId="22" fillId="34" borderId="12" xfId="49" applyNumberFormat="1" applyFont="1" applyFill="1" applyBorder="1"/>
    <xf numFmtId="1" fontId="0" fillId="0" borderId="0" xfId="0" applyNumberFormat="1"/>
    <xf numFmtId="0" fontId="6" fillId="2" borderId="0" xfId="7" applyBorder="1" applyAlignment="1" applyProtection="1">
      <alignment horizontal="center" vertical="center"/>
      <protection hidden="1"/>
    </xf>
    <xf numFmtId="1" fontId="6" fillId="2" borderId="0" xfId="7" applyNumberFormat="1" applyBorder="1" applyAlignment="1" applyProtection="1">
      <alignment horizontal="center" vertical="center"/>
      <protection hidden="1"/>
    </xf>
    <xf numFmtId="169" fontId="26" fillId="36" borderId="0" xfId="0" applyNumberFormat="1" applyFont="1" applyFill="1" applyBorder="1" applyAlignment="1" applyProtection="1">
      <alignment horizontal="center"/>
      <protection hidden="1"/>
    </xf>
    <xf numFmtId="0" fontId="26" fillId="35" borderId="0" xfId="0" applyFont="1" applyFill="1" applyBorder="1" applyProtection="1">
      <protection hidden="1"/>
    </xf>
    <xf numFmtId="0" fontId="26" fillId="33" borderId="0" xfId="0" applyFont="1" applyFill="1" applyBorder="1" applyAlignment="1" applyProtection="1">
      <alignment horizontal="center" vertical="center"/>
      <protection hidden="1"/>
    </xf>
    <xf numFmtId="0" fontId="28" fillId="0" borderId="0" xfId="0" applyFont="1" applyFill="1" applyBorder="1" applyAlignment="1" applyProtection="1">
      <alignment vertical="top" wrapText="1"/>
      <protection hidden="1"/>
    </xf>
    <xf numFmtId="9" fontId="28" fillId="0" borderId="0" xfId="1" applyFont="1" applyFill="1" applyBorder="1" applyAlignment="1" applyProtection="1">
      <alignment vertical="top" wrapText="1"/>
      <protection hidden="1"/>
    </xf>
    <xf numFmtId="0" fontId="28" fillId="0" borderId="0" xfId="0" applyFont="1" applyFill="1" applyBorder="1" applyAlignment="1" applyProtection="1">
      <alignment horizontal="right" vertical="top" wrapText="1"/>
      <protection hidden="1"/>
    </xf>
    <xf numFmtId="9" fontId="28" fillId="0" borderId="0" xfId="1" applyFont="1" applyFill="1" applyBorder="1" applyAlignment="1" applyProtection="1">
      <alignment horizontal="center" vertical="center"/>
      <protection hidden="1"/>
    </xf>
    <xf numFmtId="0" fontId="28" fillId="0" borderId="0" xfId="0" applyFont="1" applyFill="1" applyBorder="1" applyAlignment="1" applyProtection="1">
      <alignment horizontal="center" vertical="center"/>
      <protection hidden="1"/>
    </xf>
    <xf numFmtId="3" fontId="28" fillId="0" borderId="0" xfId="0" applyNumberFormat="1" applyFont="1" applyFill="1" applyBorder="1" applyAlignment="1" applyProtection="1">
      <alignment horizontal="center" vertical="center"/>
      <protection hidden="1"/>
    </xf>
    <xf numFmtId="1" fontId="28" fillId="0" borderId="0" xfId="0" applyNumberFormat="1" applyFont="1" applyFill="1" applyBorder="1" applyAlignment="1" applyProtection="1">
      <alignment horizontal="center" vertical="center"/>
      <protection hidden="1"/>
    </xf>
    <xf numFmtId="0" fontId="29" fillId="0" borderId="0" xfId="0" applyFont="1" applyFill="1" applyBorder="1" applyAlignment="1" applyProtection="1">
      <alignment horizontal="right" vertical="top" wrapText="1"/>
      <protection hidden="1"/>
    </xf>
    <xf numFmtId="0" fontId="30" fillId="38" borderId="0" xfId="0" applyNumberFormat="1" applyFont="1" applyFill="1" applyBorder="1" applyAlignment="1" applyProtection="1">
      <alignment horizontal="left" vertical="center"/>
      <protection hidden="1"/>
    </xf>
    <xf numFmtId="0" fontId="30" fillId="38" borderId="0" xfId="0" applyFont="1" applyFill="1" applyBorder="1" applyAlignment="1" applyProtection="1">
      <alignment horizontal="left" vertical="center"/>
      <protection hidden="1"/>
    </xf>
    <xf numFmtId="0" fontId="28" fillId="38" borderId="0" xfId="0" applyFont="1" applyFill="1" applyBorder="1" applyAlignment="1" applyProtection="1">
      <alignment horizontal="center" vertical="center"/>
      <protection hidden="1"/>
    </xf>
    <xf numFmtId="9" fontId="28" fillId="38" borderId="0" xfId="1" applyFont="1" applyFill="1" applyBorder="1" applyAlignment="1" applyProtection="1">
      <alignment horizontal="center" vertical="center"/>
      <protection hidden="1"/>
    </xf>
    <xf numFmtId="0" fontId="28" fillId="38" borderId="0" xfId="0" applyFont="1" applyFill="1" applyBorder="1" applyAlignment="1" applyProtection="1">
      <alignment vertical="top" wrapText="1"/>
      <protection hidden="1"/>
    </xf>
    <xf numFmtId="168" fontId="28" fillId="38" borderId="0" xfId="49" applyNumberFormat="1" applyFont="1" applyFill="1" applyBorder="1" applyAlignment="1" applyProtection="1">
      <alignment horizontal="center" vertical="center"/>
      <protection hidden="1"/>
    </xf>
    <xf numFmtId="164" fontId="28" fillId="38" borderId="0" xfId="49" applyFont="1" applyFill="1" applyBorder="1" applyAlignment="1" applyProtection="1">
      <alignment horizontal="center" vertical="center"/>
      <protection hidden="1"/>
    </xf>
    <xf numFmtId="168" fontId="28" fillId="38" borderId="0" xfId="49" applyNumberFormat="1" applyFont="1" applyFill="1" applyBorder="1" applyAlignment="1" applyProtection="1">
      <alignment horizontal="right" vertical="center"/>
      <protection hidden="1"/>
    </xf>
    <xf numFmtId="21" fontId="28" fillId="38" borderId="0" xfId="0" applyNumberFormat="1" applyFont="1" applyFill="1" applyBorder="1" applyAlignment="1" applyProtection="1">
      <alignment horizontal="center" vertical="center"/>
      <protection hidden="1"/>
    </xf>
    <xf numFmtId="0" fontId="28" fillId="38" borderId="0" xfId="0" applyFont="1" applyFill="1" applyBorder="1" applyAlignment="1" applyProtection="1">
      <alignment horizontal="right" vertical="top" wrapText="1"/>
      <protection hidden="1"/>
    </xf>
    <xf numFmtId="1" fontId="28" fillId="38" borderId="0" xfId="0" applyNumberFormat="1" applyFont="1" applyFill="1" applyBorder="1" applyAlignment="1" applyProtection="1">
      <alignment horizontal="center" vertical="center"/>
      <protection hidden="1"/>
    </xf>
    <xf numFmtId="0" fontId="30" fillId="38" borderId="0" xfId="0" applyFont="1" applyFill="1" applyBorder="1" applyAlignment="1" applyProtection="1">
      <alignment horizontal="left" vertical="center"/>
      <protection hidden="1"/>
    </xf>
    <xf numFmtId="0" fontId="30" fillId="38" borderId="0" xfId="0" applyFont="1" applyFill="1" applyBorder="1" applyAlignment="1" applyProtection="1">
      <alignment horizontal="left" vertical="center" wrapText="1"/>
      <protection hidden="1"/>
    </xf>
    <xf numFmtId="0" fontId="27" fillId="38" borderId="0" xfId="0" applyFont="1" applyFill="1" applyBorder="1" applyAlignment="1" applyProtection="1">
      <alignment horizontal="left" vertical="center"/>
      <protection hidden="1"/>
    </xf>
    <xf numFmtId="0" fontId="27" fillId="0" borderId="0" xfId="0" applyFont="1" applyFill="1" applyBorder="1" applyAlignment="1" applyProtection="1">
      <alignment horizontal="left" vertical="center"/>
      <protection hidden="1"/>
    </xf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9" builtinId="3"/>
    <cellStyle name="Comma 2" xfId="43" xr:uid="{00000000-0005-0000-0000-00001C000000}"/>
    <cellStyle name="Comma 4" xfId="44" xr:uid="{00000000-0005-0000-0000-00001D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3" xfId="45" xr:uid="{00000000-0005-0000-0000-000028000000}"/>
    <cellStyle name="Normal 4" xfId="46" xr:uid="{00000000-0005-0000-0000-000029000000}"/>
    <cellStyle name="Note" xfId="16" builtinId="10" customBuiltin="1"/>
    <cellStyle name="Output" xfId="11" builtinId="21" customBuiltin="1"/>
    <cellStyle name="Percent" xfId="1" builtinId="5"/>
    <cellStyle name="Percent 3" xfId="47" xr:uid="{00000000-0005-0000-0000-00002D000000}"/>
    <cellStyle name="Percent 4" xfId="48" xr:uid="{00000000-0005-0000-0000-00002E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3E6D94"/>
      <color rgb="FF00FFFF"/>
      <color rgb="FFF9F793"/>
      <color rgb="FFF4F470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397003745318345E-2"/>
          <c:y val="3.1007676231029162E-2"/>
          <c:w val="0.83520599250936334"/>
          <c:h val="0.96899232376897082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48744"/>
        <c:axId val="124945216"/>
      </c:lineChart>
      <c:catAx>
        <c:axId val="1249487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5216"/>
        <c:crosses val="autoZero"/>
        <c:auto val="1"/>
        <c:lblAlgn val="ctr"/>
        <c:lblOffset val="100"/>
        <c:noMultiLvlLbl val="0"/>
      </c:catAx>
      <c:valAx>
        <c:axId val="1249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10</xdr:row>
      <xdr:rowOff>19050</xdr:rowOff>
    </xdr:from>
    <xdr:to>
      <xdr:col>9</xdr:col>
      <xdr:colOff>0</xdr:colOff>
      <xdr:row>11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2"/>
  <sheetViews>
    <sheetView showGridLines="0" tabSelected="1" zoomScale="110" zoomScaleNormal="110" workbookViewId="0">
      <selection activeCell="O15" sqref="O15"/>
    </sheetView>
  </sheetViews>
  <sheetFormatPr defaultRowHeight="15" x14ac:dyDescent="0.25"/>
  <cols>
    <col min="1" max="1" width="6.42578125" style="12" customWidth="1"/>
    <col min="2" max="2" width="11" style="3" bestFit="1" customWidth="1"/>
    <col min="3" max="3" width="3.5703125" style="3" customWidth="1"/>
    <col min="4" max="4" width="6.5703125" style="3" bestFit="1" customWidth="1"/>
    <col min="5" max="5" width="10" style="3" customWidth="1"/>
    <col min="6" max="6" width="9.28515625" style="3" bestFit="1" customWidth="1"/>
    <col min="7" max="7" width="8" style="3" customWidth="1"/>
    <col min="8" max="8" width="9.42578125" style="3" customWidth="1"/>
    <col min="9" max="9" width="30.5703125" style="3" customWidth="1"/>
    <col min="10" max="12" width="7.140625" style="3" bestFit="1" customWidth="1"/>
    <col min="13" max="13" width="1.42578125" style="12" customWidth="1"/>
    <col min="14" max="14" width="9.140625" style="12"/>
    <col min="15" max="15" width="42" style="3" customWidth="1"/>
    <col min="16" max="16" width="16" style="3" bestFit="1" customWidth="1"/>
    <col min="17" max="17" width="11" style="3" bestFit="1" customWidth="1"/>
    <col min="18" max="18" width="16.85546875" style="12" customWidth="1"/>
    <col min="19" max="21" width="9.140625" style="12"/>
    <col min="22" max="22" width="11" style="12" bestFit="1" customWidth="1"/>
    <col min="23" max="23" width="13" style="12" customWidth="1"/>
    <col min="24" max="24" width="9.140625" style="12"/>
    <col min="25" max="25" width="11" style="12" bestFit="1" customWidth="1"/>
    <col min="26" max="28" width="9.140625" style="12"/>
    <col min="29" max="16384" width="9.140625" style="3"/>
  </cols>
  <sheetData>
    <row r="1" spans="2:25" ht="22.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25" ht="1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P2" s="12" t="s">
        <v>22</v>
      </c>
      <c r="V2" s="20"/>
      <c r="W2" s="20"/>
      <c r="X2" s="20"/>
      <c r="Y2" s="20"/>
    </row>
    <row r="3" spans="2:25" ht="15.75" customHeigh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P3" s="48">
        <v>42221</v>
      </c>
      <c r="V3" s="20"/>
      <c r="W3" s="20"/>
      <c r="X3" s="20"/>
      <c r="Y3" s="20"/>
    </row>
    <row r="4" spans="2:25" ht="15" customHeight="1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V4" s="22">
        <f>IF(Y5=1,7,30)</f>
        <v>30</v>
      </c>
      <c r="W4" s="22">
        <f ca="1">V6-7</f>
        <v>42214</v>
      </c>
      <c r="X4" s="21"/>
      <c r="Y4" s="21">
        <f>IF(Y5=1,7,30)</f>
        <v>30</v>
      </c>
    </row>
    <row r="5" spans="2:25" ht="18" customHeight="1" x14ac:dyDescent="0.25">
      <c r="B5" s="70" t="s">
        <v>17</v>
      </c>
      <c r="C5" s="70"/>
      <c r="D5" s="71" t="s">
        <v>14</v>
      </c>
      <c r="E5" s="71"/>
      <c r="F5" s="71" t="s">
        <v>15</v>
      </c>
      <c r="G5" s="71" t="s">
        <v>28</v>
      </c>
      <c r="H5" s="71"/>
      <c r="I5" s="59" t="str">
        <f xml:space="preserve"> "Trend Over The Last " &amp; P9 &amp; " days"</f>
        <v>Trend Over The Last 120 days</v>
      </c>
      <c r="J5" s="70" t="s">
        <v>19</v>
      </c>
      <c r="K5" s="70" t="s">
        <v>20</v>
      </c>
      <c r="L5" s="70" t="s">
        <v>18</v>
      </c>
      <c r="V5" s="22">
        <f>INDEX(daily_analytics!A:A,SEO_Dashboard!V4,0)</f>
        <v>42033</v>
      </c>
      <c r="W5" s="22">
        <f ca="1">IF(MONTH(V6)=3,V6-28,V6-30)</f>
        <v>42191</v>
      </c>
      <c r="X5" s="21"/>
      <c r="Y5" s="21">
        <v>2</v>
      </c>
    </row>
    <row r="6" spans="2:25" ht="18" hidden="1" customHeight="1" x14ac:dyDescent="0.25">
      <c r="B6" s="70"/>
      <c r="C6" s="70"/>
      <c r="D6" s="71"/>
      <c r="E6" s="71"/>
      <c r="F6" s="71"/>
      <c r="G6" s="71"/>
      <c r="H6" s="71"/>
      <c r="I6" s="60">
        <f>P9</f>
        <v>120</v>
      </c>
      <c r="J6" s="70"/>
      <c r="K6" s="70"/>
      <c r="L6" s="70"/>
      <c r="V6" s="22">
        <f ca="1">IF(V5&gt;P3,OFFSET(daily_analytics!A1,COUNTA(daily_analytics!A:A)-1,0),P3)</f>
        <v>42221</v>
      </c>
      <c r="W6" s="22">
        <f ca="1">V6-1</f>
        <v>42220</v>
      </c>
      <c r="X6" s="21"/>
      <c r="Y6" s="21">
        <f>MATCH(P3,daily_analytics!A2:A1048576)</f>
        <v>217</v>
      </c>
    </row>
    <row r="7" spans="2:25" ht="18" customHeight="1" x14ac:dyDescent="0.25">
      <c r="B7" s="73" t="s">
        <v>16</v>
      </c>
      <c r="C7" s="73"/>
      <c r="D7" s="55">
        <f ca="1">VLOOKUP(V6,daily_analytics!A:B,2,TRUE)</f>
        <v>223</v>
      </c>
      <c r="E7" s="54">
        <f t="shared" ref="E7:E13" ca="1" si="0">IF(F7&gt;0,D7/F7-1,0)</f>
        <v>-4.4642857142856984E-3</v>
      </c>
      <c r="F7" s="55">
        <f ca="1">VLOOKUP(W6,daily_analytics!A:B,2,TRUE)</f>
        <v>224</v>
      </c>
      <c r="G7" s="55">
        <f ca="1">VLOOKUP(W5,daily_analytics!A:B,2,TRUE)</f>
        <v>329</v>
      </c>
      <c r="H7" s="54">
        <f ca="1">VLOOKUP(W5,daily_analytics!A:B,2,TRUE)/VLOOKUP(W5-1,daily_analytics!A:B,2,TRUE)-1</f>
        <v>-0.15424164524421591</v>
      </c>
      <c r="I7" s="51"/>
      <c r="J7" s="55" t="str">
        <f ca="1">TEXT(MAX([0]!visitor_unique),"#")</f>
        <v>400</v>
      </c>
      <c r="K7" s="55" t="str">
        <f ca="1">TEXT(AVERAGE([0]!visitor_unique),"#")</f>
        <v>297</v>
      </c>
      <c r="L7" s="55" t="str">
        <f ca="1">TEXT(MIN([0]!visitor_unique),"#")</f>
        <v>202</v>
      </c>
      <c r="O7" s="3">
        <f>$I$7</f>
        <v>0</v>
      </c>
      <c r="V7" s="21"/>
      <c r="W7" s="21"/>
      <c r="X7" s="21"/>
      <c r="Y7" s="22">
        <f>INDEX(daily_analytics!A2:A60,32,0)</f>
        <v>42036</v>
      </c>
    </row>
    <row r="8" spans="2:25" ht="20.25" customHeight="1" x14ac:dyDescent="0.25">
      <c r="B8" s="72" t="s">
        <v>2</v>
      </c>
      <c r="C8" s="72"/>
      <c r="D8" s="61">
        <f ca="1">VLOOKUP(V6,daily_analytics!A:C,3,TRUE)</f>
        <v>236</v>
      </c>
      <c r="E8" s="62">
        <f t="shared" ca="1" si="0"/>
        <v>-0.3756613756613757</v>
      </c>
      <c r="F8" s="61">
        <f ca="1">VLOOKUP(W6,daily_analytics!A:C,3,TRUE)</f>
        <v>378</v>
      </c>
      <c r="G8" s="61">
        <f ca="1">VLOOKUP(W5,daily_analytics!A:C,3,TRUE)</f>
        <v>274</v>
      </c>
      <c r="H8" s="62">
        <f ca="1">VLOOKUP(W5,daily_analytics!A:C,3,TRUE)/VLOOKUP(W5-1,daily_analytics!A:C,3,TRUE)-1</f>
        <v>-0.15692307692307694</v>
      </c>
      <c r="I8" s="63"/>
      <c r="J8" s="61" t="str">
        <f ca="1">TEXT(MAX([0]!visitors),"#")</f>
        <v>400</v>
      </c>
      <c r="K8" s="61" t="str">
        <f ca="1">TEXT(AVERAGE([0]!visitors),"#")</f>
        <v>300</v>
      </c>
      <c r="L8" s="61" t="str">
        <f ca="1">TEXT(MIN([0]!visitors),"#")</f>
        <v>200</v>
      </c>
      <c r="P8" s="3" t="s">
        <v>23</v>
      </c>
      <c r="R8" s="46" t="s">
        <v>26</v>
      </c>
      <c r="V8" s="21"/>
      <c r="W8" s="21"/>
      <c r="X8" s="21"/>
      <c r="Y8" s="23">
        <f>+P3-daily_analytics!A2+3</f>
        <v>219</v>
      </c>
    </row>
    <row r="9" spans="2:25" ht="19.5" customHeight="1" x14ac:dyDescent="0.25">
      <c r="B9" s="73" t="s">
        <v>3</v>
      </c>
      <c r="C9" s="73"/>
      <c r="D9" s="55">
        <f ca="1">VLOOKUP(V6,daily_analytics!A:D,4,TRUE)</f>
        <v>837</v>
      </c>
      <c r="E9" s="54">
        <f t="shared" ca="1" si="0"/>
        <v>3.8461538461538547E-2</v>
      </c>
      <c r="F9" s="55">
        <f ca="1">VLOOKUP(W6,daily_analytics!A:D,4,TRUE)</f>
        <v>806</v>
      </c>
      <c r="G9" s="56">
        <f ca="1">VLOOKUP(W5,daily_analytics!A:D,4,TRUE)</f>
        <v>823</v>
      </c>
      <c r="H9" s="54">
        <f ca="1">VLOOKUP(W5,daily_analytics!A:D,4,TRUE)/VLOOKUP(W5-1,daily_analytics!A:D,4,TRUE)-1</f>
        <v>-0.15676229508196726</v>
      </c>
      <c r="I9" s="51"/>
      <c r="J9" s="55">
        <f ca="1">MAX([0]!page_views)</f>
        <v>1099</v>
      </c>
      <c r="K9" s="57">
        <f ca="1">AVERAGE([0]!page_views)</f>
        <v>957.98333333333335</v>
      </c>
      <c r="L9" s="55" t="str">
        <f ca="1">TEXT(MIN([0]!page_views),"#")</f>
        <v>800</v>
      </c>
      <c r="P9" s="49">
        <v>120</v>
      </c>
      <c r="Q9" s="50" t="s">
        <v>27</v>
      </c>
      <c r="R9" s="47">
        <f>+P3-daily_analytics!$A$2+2</f>
        <v>218</v>
      </c>
    </row>
    <row r="10" spans="2:25" ht="22.5" customHeight="1" x14ac:dyDescent="0.25">
      <c r="B10" s="72" t="s">
        <v>21</v>
      </c>
      <c r="C10" s="72"/>
      <c r="D10" s="64">
        <f ca="1">VLOOKUP(V6,daily_analytics!A:E,5,TRUE)</f>
        <v>3.5466101694915255</v>
      </c>
      <c r="E10" s="62">
        <f t="shared" ca="1" si="0"/>
        <v>0.66329856584093894</v>
      </c>
      <c r="F10" s="65">
        <f ca="1">VLOOKUP(W6,daily_analytics!A:E,5,TRUE)</f>
        <v>2.1322751322751321</v>
      </c>
      <c r="G10" s="65">
        <f ca="1">VLOOKUP(W5,daily_analytics!A:E,5,TRUE)</f>
        <v>3.0036496350364965</v>
      </c>
      <c r="H10" s="62">
        <f ca="1">VLOOKUP(W5,daily_analytics!A:E,5,TRUE)/VLOOKUP(W5-1,daily_analytics!A:E,5,TRUE)-1</f>
        <v>1.9070838817758506E-4</v>
      </c>
      <c r="I10" s="63"/>
      <c r="J10" s="64">
        <f ca="1">MAX([0]!pages_per_visit)</f>
        <v>5.4349999999999996</v>
      </c>
      <c r="K10" s="64">
        <f ca="1">AVERAGE([0]!pages_per_visit)</f>
        <v>3.3087627064249707</v>
      </c>
      <c r="L10" s="66">
        <f ca="1">MIN([0]!pages_per_visit)</f>
        <v>2.0352644836272042</v>
      </c>
    </row>
    <row r="11" spans="2:25" ht="22.5" customHeight="1" x14ac:dyDescent="0.25">
      <c r="B11" s="73" t="s">
        <v>5</v>
      </c>
      <c r="C11" s="73"/>
      <c r="D11" s="54">
        <f ca="1">VLOOKUP(V6,daily_analytics!A:G,7,TRUE)</f>
        <v>0.41949152542372881</v>
      </c>
      <c r="E11" s="54">
        <f t="shared" ca="1" si="0"/>
        <v>0.95762711864406791</v>
      </c>
      <c r="F11" s="54">
        <f ca="1">VLOOKUP(W6,daily_analytics!A:G,7,TRUE)</f>
        <v>0.21428571428571427</v>
      </c>
      <c r="G11" s="54">
        <f ca="1">VLOOKUP(W5,daily_analytics!A:G,7,TRUE)</f>
        <v>0.34671532846715331</v>
      </c>
      <c r="H11" s="54">
        <f ca="1">VLOOKUP(W5,daily_analytics!A:G,7,TRUE)/VLOOKUP(W5-1,daily_analytics!A:G,7,TRUE)-1</f>
        <v>0.19874980587047686</v>
      </c>
      <c r="I11" s="52"/>
      <c r="J11" s="54">
        <f ca="1">MAX([0]!bounce_rate)</f>
        <v>0.49</v>
      </c>
      <c r="K11" s="54">
        <f ca="1">AVERAGE([0]!bounce_rate)</f>
        <v>0.31038514575246412</v>
      </c>
      <c r="L11" s="54">
        <f ca="1">MIN([0]!bounce_rate)</f>
        <v>0.20610687022900764</v>
      </c>
    </row>
    <row r="12" spans="2:25" ht="22.5" customHeight="1" x14ac:dyDescent="0.25">
      <c r="B12" s="72" t="s">
        <v>12</v>
      </c>
      <c r="C12" s="72"/>
      <c r="D12" s="67">
        <f ca="1">VLOOKUP(V6,daily_analytics!A:H,8,TRUE)</f>
        <v>6.4814814814814813E-4</v>
      </c>
      <c r="E12" s="62">
        <f t="shared" ca="1" si="0"/>
        <v>-0.4042553191489362</v>
      </c>
      <c r="F12" s="67">
        <f ca="1">VLOOKUP(W6,daily_analytics!A:H,8,TRUE)</f>
        <v>1.0879629629629629E-3</v>
      </c>
      <c r="G12" s="67">
        <f ca="1">VLOOKUP(W5,daily_analytics!A:H,8,TRUE)</f>
        <v>8.6805555555555551E-4</v>
      </c>
      <c r="H12" s="62">
        <f ca="1">VLOOKUP(W5,daily_analytics!A:H,8,TRUE)/VLOOKUP(W5-1,daily_analytics!A:H,8,TRUE)-1</f>
        <v>-0.14772727272727293</v>
      </c>
      <c r="I12" s="68"/>
      <c r="J12" s="67">
        <f ca="1">MAX([0]!average_time)</f>
        <v>1.2384259259259258E-3</v>
      </c>
      <c r="K12" s="67">
        <f ca="1">AVERAGE([0]!average_time)</f>
        <v>9.848572530864188E-4</v>
      </c>
      <c r="L12" s="67">
        <f ca="1">MIN([0]!average_time)</f>
        <v>6.4814814814814813E-4</v>
      </c>
    </row>
    <row r="13" spans="2:25" ht="22.5" customHeight="1" x14ac:dyDescent="0.25">
      <c r="B13" s="73" t="s">
        <v>7</v>
      </c>
      <c r="C13" s="73"/>
      <c r="D13" s="55">
        <f ca="1">VLOOKUP(V6,daily_analytics!A:I,9,TRUE)</f>
        <v>583</v>
      </c>
      <c r="E13" s="54">
        <f t="shared" ca="1" si="0"/>
        <v>1.4703389830508473</v>
      </c>
      <c r="F13" s="55">
        <f ca="1">VLOOKUP(W6,daily_analytics!A:I,9,TRUE)</f>
        <v>236</v>
      </c>
      <c r="G13" s="55">
        <f ca="1">VLOOKUP(W5,daily_analytics!A:I,9,TRUE)</f>
        <v>411</v>
      </c>
      <c r="H13" s="54">
        <f ca="1">VLOOKUP(W5,daily_analytics!A:I,9,TRUE)/VLOOKUP(W5-1,daily_analytics!A:I,9,TRUE)-1</f>
        <v>0.8348214285714286</v>
      </c>
      <c r="I13" s="58"/>
      <c r="J13" s="55">
        <f ca="1">MAX([0]!new_visits)</f>
        <v>599</v>
      </c>
      <c r="K13" s="57">
        <f ca="1">AVERAGE([0]!new_visits)</f>
        <v>410.51666666666665</v>
      </c>
      <c r="L13" s="55">
        <f ca="1">MIN([0]!new_visits)</f>
        <v>200</v>
      </c>
    </row>
    <row r="14" spans="2:25" ht="22.5" customHeight="1" x14ac:dyDescent="0.25">
      <c r="B14" s="72" t="s">
        <v>8</v>
      </c>
      <c r="C14" s="72"/>
      <c r="D14" s="61">
        <f ca="1">VLOOKUP(V6,daily_analytics!A:J,10,TRUE)</f>
        <v>202</v>
      </c>
      <c r="E14" s="62">
        <f ca="1">IF(F14&gt;0,D14/F14-1,0)</f>
        <v>0.15428571428571436</v>
      </c>
      <c r="F14" s="61">
        <f ca="1">VLOOKUP(W6,daily_analytics!A:J,10,TRUE)</f>
        <v>175</v>
      </c>
      <c r="G14" s="61">
        <f ca="1">VLOOKUP(W5,daily_analytics!A:J,10,TRUE)</f>
        <v>291</v>
      </c>
      <c r="H14" s="62">
        <f ca="1">VLOOKUP(W5,daily_analytics!A:J,10,TRUE)/VLOOKUP(W5-1,daily_analytics!A:J,10,TRUE)-1</f>
        <v>0.63483146067415741</v>
      </c>
      <c r="I14" s="68"/>
      <c r="J14" s="61">
        <f ca="1">MAX([0]!search)</f>
        <v>357</v>
      </c>
      <c r="K14" s="69">
        <f ca="1">AVERAGE([0]!search)</f>
        <v>231.61666666666667</v>
      </c>
      <c r="L14" s="61">
        <f ca="1">MIN([0]!search)</f>
        <v>121</v>
      </c>
    </row>
    <row r="15" spans="2:25" ht="22.5" customHeight="1" x14ac:dyDescent="0.25">
      <c r="B15" s="73" t="s">
        <v>9</v>
      </c>
      <c r="C15" s="73"/>
      <c r="D15" s="55">
        <f ca="1">VLOOKUP(V6,daily_analytics!A:K,11,TRUE)</f>
        <v>80</v>
      </c>
      <c r="E15" s="54">
        <f ca="1">IF(F15&gt;0,D15/F15-1,0)</f>
        <v>-0.24528301886792447</v>
      </c>
      <c r="F15" s="55">
        <f ca="1">VLOOKUP(W6,daily_analytics!A:K,11,TRUE)</f>
        <v>106</v>
      </c>
      <c r="G15" s="55">
        <f ca="1">VLOOKUP(W5,daily_analytics!A:K,11,TRUE)</f>
        <v>89</v>
      </c>
      <c r="H15" s="54">
        <f ca="1">VLOOKUP(W5,daily_analytics!A:K,11,TRUE)/VLOOKUP(W5-1,daily_analytics!A:K,11,TRUE)-1</f>
        <v>-0.14423076923076927</v>
      </c>
      <c r="I15" s="53"/>
      <c r="J15" s="55">
        <f ca="1">MAX([0]!referring)</f>
        <v>119</v>
      </c>
      <c r="K15" s="57">
        <f ca="1">AVERAGE([0]!referring)</f>
        <v>78.233333333333334</v>
      </c>
      <c r="L15" s="57">
        <f ca="1">MIN([0]!referring)</f>
        <v>40</v>
      </c>
    </row>
    <row r="16" spans="2:25" ht="22.5" customHeight="1" x14ac:dyDescent="0.25">
      <c r="B16" s="72" t="s">
        <v>10</v>
      </c>
      <c r="C16" s="72"/>
      <c r="D16" s="61">
        <f ca="1">VLOOKUP(V6,daily_analytics!A:L,12,TRUE)</f>
        <v>45</v>
      </c>
      <c r="E16" s="62">
        <f ca="1">IF(F16&gt;0,D16/F16-1,0)</f>
        <v>1.0454545454545454</v>
      </c>
      <c r="F16" s="61">
        <f ca="1">VLOOKUP(W6,daily_analytics!A:L,12,TRUE)</f>
        <v>22</v>
      </c>
      <c r="G16" s="61">
        <f ca="1">VLOOKUP(W5,daily_analytics!A:L,12,TRUE)</f>
        <v>28</v>
      </c>
      <c r="H16" s="62">
        <f ca="1">VLOOKUP(W5,daily_analytics!A:L,12,TRUE)/VLOOKUP(W5-1,daily_analytics!A:L,12,TRUE)-1</f>
        <v>0.33333333333333326</v>
      </c>
      <c r="I16" s="68"/>
      <c r="J16" s="61">
        <f ca="1">MAX([0]!direct)</f>
        <v>46</v>
      </c>
      <c r="K16" s="69">
        <f ca="1">AVERAGE([0]!direct)</f>
        <v>34.541666666666664</v>
      </c>
      <c r="L16" s="61">
        <f ca="1">MIN([0]!direct)</f>
        <v>20</v>
      </c>
    </row>
    <row r="17" spans="2:12" ht="22.5" customHeight="1" x14ac:dyDescent="0.25">
      <c r="B17" s="73" t="s">
        <v>25</v>
      </c>
      <c r="C17" s="73"/>
      <c r="D17" s="55">
        <f ca="1">VLOOKUP(V6,daily_analytics!A:M,13,TRUE)</f>
        <v>35</v>
      </c>
      <c r="E17" s="54">
        <f ca="1">IF(F17&gt;0,D17/F17-1,0)</f>
        <v>-2.777777777777779E-2</v>
      </c>
      <c r="F17" s="55">
        <f ca="1">VLOOKUP(W6,daily_analytics!A:M,13,TRUE)</f>
        <v>36</v>
      </c>
      <c r="G17" s="55">
        <f ca="1">VLOOKUP(W5,daily_analytics!A:M,13,TRUE)</f>
        <v>21</v>
      </c>
      <c r="H17" s="54">
        <f ca="1">VLOOKUP(W5,daily_analytics!A:M,13,TRUE)/VLOOKUP(W5-1,daily_analytics!A:M,13,TRUE)-1</f>
        <v>-8.6956521739130488E-2</v>
      </c>
      <c r="I17" s="53"/>
      <c r="J17" s="55">
        <f ca="1">MAX([0]!other)</f>
        <v>46</v>
      </c>
      <c r="K17" s="57">
        <f ca="1">AVERAGE([0]!other)</f>
        <v>33.616666666666667</v>
      </c>
      <c r="L17" s="57">
        <f ca="1">MIN([0]!other)</f>
        <v>20</v>
      </c>
    </row>
    <row r="18" spans="2:12" s="12" customFormat="1" ht="6.75" customHeight="1" x14ac:dyDescent="0.25"/>
    <row r="19" spans="2:12" s="12" customFormat="1" x14ac:dyDescent="0.25"/>
    <row r="20" spans="2:12" s="12" customFormat="1" x14ac:dyDescent="0.25"/>
    <row r="21" spans="2:12" s="12" customFormat="1" x14ac:dyDescent="0.25"/>
    <row r="22" spans="2:12" s="12" customFormat="1" x14ac:dyDescent="0.25"/>
  </sheetData>
  <protectedRanges>
    <protectedRange sqref="P3 I6" name="Range1"/>
  </protectedRanges>
  <mergeCells count="18">
    <mergeCell ref="B17:C17"/>
    <mergeCell ref="B12:C12"/>
    <mergeCell ref="B13:C13"/>
    <mergeCell ref="B14:C14"/>
    <mergeCell ref="B15:C15"/>
    <mergeCell ref="B16:C16"/>
    <mergeCell ref="B8:C8"/>
    <mergeCell ref="B9:C9"/>
    <mergeCell ref="B11:C11"/>
    <mergeCell ref="B7:C7"/>
    <mergeCell ref="B10:C10"/>
    <mergeCell ref="K5:K6"/>
    <mergeCell ref="L5:L6"/>
    <mergeCell ref="B5:C6"/>
    <mergeCell ref="D5:E6"/>
    <mergeCell ref="F5:F6"/>
    <mergeCell ref="G5:H6"/>
    <mergeCell ref="J5:J6"/>
  </mergeCells>
  <pageMargins left="0.7" right="0.7" top="0.75" bottom="0.75" header="0.3" footer="0.3"/>
  <pageSetup orientation="portrait" horizontalDpi="300" verticalDpi="300" r:id="rId1"/>
  <ignoredErrors>
    <ignoredError sqref="D17 D14 D13 D12 D11 D10 D9 D16 D15 D8 J14" formula="1"/>
    <ignoredError sqref="Y7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60179D73-F824-4B40-9B98-38D4B1F6103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H7</xm:sqref>
        </x14:conditionalFormatting>
        <x14:conditionalFormatting xmlns:xm="http://schemas.microsoft.com/office/excel/2006/main">
          <x14:cfRule type="iconSet" priority="15" id="{808DF8B1-AF3F-4DA3-B17F-9F311D9F1C4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H9</xm:sqref>
        </x14:conditionalFormatting>
        <x14:conditionalFormatting xmlns:xm="http://schemas.microsoft.com/office/excel/2006/main">
          <x14:cfRule type="iconSet" priority="12" id="{233EA44F-B552-4DA0-BAA1-B28BFD6BD42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H10</xm:sqref>
        </x14:conditionalFormatting>
        <x14:conditionalFormatting xmlns:xm="http://schemas.microsoft.com/office/excel/2006/main">
          <x14:cfRule type="iconSet" priority="13" id="{EF7E8DB2-2AED-424D-A131-FC821F5FC02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H11</xm:sqref>
        </x14:conditionalFormatting>
        <x14:conditionalFormatting xmlns:xm="http://schemas.microsoft.com/office/excel/2006/main">
          <x14:cfRule type="iconSet" priority="59" id="{066BF0DF-E491-432F-BA10-E37802F6F63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H12</xm:sqref>
        </x14:conditionalFormatting>
        <x14:conditionalFormatting xmlns:xm="http://schemas.microsoft.com/office/excel/2006/main">
          <x14:cfRule type="iconSet" priority="11" id="{4FCB35D8-43B4-42FB-A006-70BBCC374B2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H13</xm:sqref>
        </x14:conditionalFormatting>
        <x14:conditionalFormatting xmlns:xm="http://schemas.microsoft.com/office/excel/2006/main">
          <x14:cfRule type="iconSet" priority="10" id="{684B8DEB-D635-40AB-BEAE-4543C99BA89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H14</xm:sqref>
        </x14:conditionalFormatting>
        <x14:conditionalFormatting xmlns:xm="http://schemas.microsoft.com/office/excel/2006/main">
          <x14:cfRule type="iconSet" priority="9" id="{F62B7CC5-F62E-4189-A03B-FD8450F8AAF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H15</xm:sqref>
        </x14:conditionalFormatting>
        <x14:conditionalFormatting xmlns:xm="http://schemas.microsoft.com/office/excel/2006/main">
          <x14:cfRule type="iconSet" priority="8" id="{2577FD9B-3178-4833-889E-59C5422174D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H16</xm:sqref>
        </x14:conditionalFormatting>
        <x14:conditionalFormatting xmlns:xm="http://schemas.microsoft.com/office/excel/2006/main">
          <x14:cfRule type="iconSet" priority="7" id="{0E5B0159-E4FC-4D70-9F5A-A01F6E0FD33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H17</xm:sqref>
        </x14:conditionalFormatting>
        <x14:conditionalFormatting xmlns:xm="http://schemas.microsoft.com/office/excel/2006/main">
          <x14:cfRule type="iconSet" priority="5" id="{246403D4-7933-442D-8B89-5FDB87AAC74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H8</xm:sqref>
        </x14:conditionalFormatting>
        <x14:conditionalFormatting xmlns:xm="http://schemas.microsoft.com/office/excel/2006/main">
          <x14:cfRule type="iconSet" priority="2" id="{7FC4B968-7B6C-4B18-91FF-1A209D3B385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E7:E17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daily_analytics!$A$2:$A$246</xm:f>
          </x14:formula1>
          <xm:sqref>P3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00000000-0003-0000-0000-000000000000}">
          <x14:colorSeries theme="1" tint="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rgb="FFFF0000"/>
          <x14:sparklines>
            <x14:sparkline>
              <xm:f>[0]!bounce_rate</xm:f>
              <xm:sqref>I11</xm:sqref>
            </x14:sparkline>
          </x14:sparklines>
        </x14:sparklineGroup>
        <x14:sparklineGroup lineWeight="1" displayEmptyCellsAs="gap" high="1" low="1" xr2:uid="{00000000-0003-0000-0000-000001000000}">
          <x14:colorSeries theme="1" tint="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rgb="FFFF0000"/>
          <x14:sparklines>
            <x14:sparkline>
              <xm:f>[0]!other</xm:f>
              <xm:sqref>I17</xm:sqref>
            </x14:sparkline>
          </x14:sparklines>
        </x14:sparklineGroup>
        <x14:sparklineGroup lineWeight="1" displayEmptyCellsAs="gap" high="1" low="1" xr2:uid="{00000000-0003-0000-0000-000002000000}">
          <x14:colorSeries theme="1" tint="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rgb="FFFF0000"/>
          <x14:sparklines>
            <x14:sparkline>
              <xm:f>[0]!direct</xm:f>
              <xm:sqref>I16</xm:sqref>
            </x14:sparkline>
          </x14:sparklines>
        </x14:sparklineGroup>
        <x14:sparklineGroup lineWeight="1" displayEmptyCellsAs="gap" high="1" low="1" xr2:uid="{00000000-0003-0000-0000-000003000000}">
          <x14:colorSeries theme="1" tint="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rgb="FFFF0000"/>
          <x14:sparklines>
            <x14:sparkline>
              <xm:f>[0]!referring</xm:f>
              <xm:sqref>I15</xm:sqref>
            </x14:sparkline>
          </x14:sparklines>
        </x14:sparklineGroup>
        <x14:sparklineGroup lineWeight="1" displayEmptyCellsAs="gap" high="1" low="1" xr2:uid="{00000000-0003-0000-0000-000004000000}">
          <x14:colorSeries theme="1" tint="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rgb="FFFF0000"/>
          <x14:sparklines>
            <x14:sparkline>
              <xm:f>[0]!search</xm:f>
              <xm:sqref>I14</xm:sqref>
            </x14:sparkline>
          </x14:sparklines>
        </x14:sparklineGroup>
        <x14:sparklineGroup lineWeight="1" displayEmptyCellsAs="gap" high="1" low="1" xr2:uid="{00000000-0003-0000-0000-000005000000}">
          <x14:colorSeries theme="1" tint="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rgb="FFFF0000"/>
          <x14:sparklines>
            <x14:sparkline>
              <xm:f>[0]!average_time</xm:f>
              <xm:sqref>I12</xm:sqref>
            </x14:sparkline>
          </x14:sparklines>
        </x14:sparklineGroup>
        <x14:sparklineGroup lineWeight="1" displayEmptyCellsAs="gap" high="1" low="1" xr2:uid="{00000000-0003-0000-0000-000006000000}">
          <x14:colorSeries theme="1" tint="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rgb="FFFF0000"/>
          <x14:sparklines>
            <x14:sparkline>
              <xm:f>[0]!visitors</xm:f>
              <xm:sqref>I8</xm:sqref>
            </x14:sparkline>
          </x14:sparklines>
        </x14:sparklineGroup>
        <x14:sparklineGroup lineWeight="1" displayEmptyCellsAs="gap" high="1" low="1" xr2:uid="{00000000-0003-0000-0000-000007000000}">
          <x14:colorSeries theme="1" tint="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rgb="FFFF0000"/>
          <x14:sparklines>
            <x14:sparkline>
              <xm:f>[0]!new_visits</xm:f>
              <xm:sqref>I13</xm:sqref>
            </x14:sparkline>
          </x14:sparklines>
        </x14:sparklineGroup>
        <x14:sparklineGroup lineWeight="1" displayEmptyCellsAs="gap" high="1" low="1" xr2:uid="{00000000-0003-0000-0000-000008000000}">
          <x14:colorSeries theme="1" tint="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rgb="FFFF0000"/>
          <x14:sparklines>
            <x14:sparkline>
              <xm:f>[0]!visitor_unique</xm:f>
              <xm:sqref>I7</xm:sqref>
            </x14:sparkline>
          </x14:sparklines>
        </x14:sparklineGroup>
        <x14:sparklineGroup lineWeight="1" displayEmptyCellsAs="gap" high="1" low="1" xr2:uid="{00000000-0003-0000-0000-000009000000}">
          <x14:colorSeries theme="1" tint="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rgb="FFFF0000"/>
          <x14:sparklines>
            <x14:sparkline>
              <xm:f>[0]!page_views</xm:f>
              <xm:sqref>I9</xm:sqref>
            </x14:sparkline>
          </x14:sparklines>
        </x14:sparklineGroup>
        <x14:sparklineGroup lineWeight="1" displayEmptyCellsAs="gap" high="1" low="1" xr2:uid="{00000000-0003-0000-0000-00000A000000}">
          <x14:colorSeries theme="1" tint="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rgb="FFFF0000"/>
          <x14:sparklines>
            <x14:sparkline>
              <xm:f>[0]!pages_per_visit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57"/>
  <sheetViews>
    <sheetView workbookViewId="0">
      <selection activeCell="R8" sqref="R8"/>
    </sheetView>
  </sheetViews>
  <sheetFormatPr defaultRowHeight="15" x14ac:dyDescent="0.25"/>
  <cols>
    <col min="1" max="1" width="11.28515625" style="6" customWidth="1"/>
    <col min="2" max="2" width="12.28515625" style="5" customWidth="1"/>
    <col min="3" max="3" width="9.140625" style="6"/>
    <col min="4" max="4" width="12.5703125" style="6" customWidth="1"/>
    <col min="5" max="5" width="12.42578125" style="6" customWidth="1"/>
    <col min="6" max="6" width="15.7109375" style="6" customWidth="1"/>
    <col min="7" max="7" width="13" style="6" customWidth="1"/>
    <col min="8" max="8" width="11.42578125" style="6" customWidth="1"/>
    <col min="9" max="9" width="10.28515625" style="6" bestFit="1" customWidth="1"/>
    <col min="10" max="11" width="14.28515625" style="17" customWidth="1"/>
    <col min="12" max="12" width="13.140625" style="17" customWidth="1"/>
    <col min="13" max="13" width="9.140625" style="18"/>
    <col min="14" max="14" width="13.7109375" customWidth="1"/>
  </cols>
  <sheetData>
    <row r="1" spans="1:16" x14ac:dyDescent="0.2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11" t="s">
        <v>13</v>
      </c>
      <c r="G1" s="9" t="s">
        <v>5</v>
      </c>
      <c r="H1" s="9" t="s">
        <v>6</v>
      </c>
      <c r="I1" s="9" t="s">
        <v>7</v>
      </c>
      <c r="J1" s="15" t="s">
        <v>8</v>
      </c>
      <c r="K1" s="15" t="s">
        <v>9</v>
      </c>
      <c r="L1" s="15" t="s">
        <v>10</v>
      </c>
      <c r="M1" s="16" t="s">
        <v>11</v>
      </c>
      <c r="N1" s="44" t="s">
        <v>24</v>
      </c>
    </row>
    <row r="2" spans="1:16" x14ac:dyDescent="0.25">
      <c r="A2" s="13">
        <v>42005</v>
      </c>
      <c r="B2" s="5">
        <v>337</v>
      </c>
      <c r="C2" s="6">
        <v>369</v>
      </c>
      <c r="D2" s="6">
        <v>1004</v>
      </c>
      <c r="E2" s="14">
        <f>+D2/C2</f>
        <v>2.7208672086720869</v>
      </c>
      <c r="F2" s="4">
        <v>95</v>
      </c>
      <c r="G2" s="7">
        <f t="shared" ref="G2:G48" si="0">F2/C2</f>
        <v>0.25745257452574527</v>
      </c>
      <c r="H2" s="8">
        <v>1.0995370370370371E-3</v>
      </c>
      <c r="I2" s="6">
        <v>402</v>
      </c>
      <c r="J2" s="17">
        <v>292</v>
      </c>
      <c r="K2" s="17">
        <v>42</v>
      </c>
      <c r="L2" s="17">
        <v>37</v>
      </c>
      <c r="M2" s="18">
        <v>26</v>
      </c>
      <c r="N2" s="45">
        <v>1</v>
      </c>
      <c r="O2" s="19"/>
    </row>
    <row r="3" spans="1:16" x14ac:dyDescent="0.25">
      <c r="A3" s="13">
        <v>42006</v>
      </c>
      <c r="B3" s="5">
        <v>387</v>
      </c>
      <c r="C3" s="6">
        <v>228</v>
      </c>
      <c r="D3" s="6">
        <v>872</v>
      </c>
      <c r="E3" s="14">
        <f t="shared" ref="E3:E66" si="1">+D3/C3</f>
        <v>3.8245614035087718</v>
      </c>
      <c r="F3" s="4">
        <v>80</v>
      </c>
      <c r="G3" s="7">
        <f t="shared" si="0"/>
        <v>0.35087719298245612</v>
      </c>
      <c r="H3" s="8">
        <v>8.6805555555555551E-4</v>
      </c>
      <c r="I3" s="6">
        <v>600</v>
      </c>
      <c r="J3" s="17">
        <v>179</v>
      </c>
      <c r="K3" s="17">
        <v>94</v>
      </c>
      <c r="L3" s="17">
        <v>46</v>
      </c>
      <c r="M3" s="18">
        <v>26</v>
      </c>
      <c r="N3" s="45">
        <v>2</v>
      </c>
      <c r="O3" s="19"/>
    </row>
    <row r="4" spans="1:16" x14ac:dyDescent="0.25">
      <c r="A4" s="13">
        <v>42007</v>
      </c>
      <c r="B4" s="5">
        <v>211</v>
      </c>
      <c r="C4" s="6">
        <v>379</v>
      </c>
      <c r="D4" s="6">
        <v>873</v>
      </c>
      <c r="E4" s="14">
        <f t="shared" si="1"/>
        <v>2.3034300791556728</v>
      </c>
      <c r="F4" s="4">
        <v>86</v>
      </c>
      <c r="G4" s="7">
        <f t="shared" si="0"/>
        <v>0.22691292875989447</v>
      </c>
      <c r="H4" s="8">
        <v>8.6805555555555551E-4</v>
      </c>
      <c r="I4" s="6">
        <v>392</v>
      </c>
      <c r="J4" s="17">
        <v>239</v>
      </c>
      <c r="K4" s="17">
        <v>81</v>
      </c>
      <c r="L4" s="17">
        <v>29</v>
      </c>
      <c r="M4" s="18">
        <v>39</v>
      </c>
      <c r="N4" s="45">
        <v>3</v>
      </c>
    </row>
    <row r="5" spans="1:16" x14ac:dyDescent="0.25">
      <c r="A5" s="13">
        <v>42008</v>
      </c>
      <c r="B5" s="5">
        <v>317</v>
      </c>
      <c r="C5" s="6">
        <v>350</v>
      </c>
      <c r="D5" s="6">
        <v>985</v>
      </c>
      <c r="E5" s="14">
        <f t="shared" si="1"/>
        <v>2.8142857142857145</v>
      </c>
      <c r="F5" s="4">
        <v>87</v>
      </c>
      <c r="G5" s="7">
        <f t="shared" si="0"/>
        <v>0.24857142857142858</v>
      </c>
      <c r="H5" s="8">
        <v>1.0185185185185186E-3</v>
      </c>
      <c r="I5" s="6">
        <v>305</v>
      </c>
      <c r="J5" s="17">
        <v>153</v>
      </c>
      <c r="K5" s="17">
        <v>74</v>
      </c>
      <c r="L5" s="17">
        <v>26</v>
      </c>
      <c r="M5" s="18">
        <v>26</v>
      </c>
      <c r="N5" s="45">
        <v>4</v>
      </c>
    </row>
    <row r="6" spans="1:16" x14ac:dyDescent="0.25">
      <c r="A6" s="13">
        <v>42009</v>
      </c>
      <c r="B6" s="5">
        <v>215</v>
      </c>
      <c r="C6" s="6">
        <v>202</v>
      </c>
      <c r="D6" s="6">
        <v>1048</v>
      </c>
      <c r="E6" s="14">
        <f t="shared" si="1"/>
        <v>5.1881188118811883</v>
      </c>
      <c r="F6" s="4">
        <v>94</v>
      </c>
      <c r="G6" s="7">
        <f t="shared" si="0"/>
        <v>0.46534653465346537</v>
      </c>
      <c r="H6" s="8">
        <v>1.1574074074074073E-3</v>
      </c>
      <c r="I6" s="6">
        <v>245</v>
      </c>
      <c r="J6" s="17">
        <v>179</v>
      </c>
      <c r="K6" s="17">
        <v>61</v>
      </c>
      <c r="L6" s="17">
        <v>29</v>
      </c>
      <c r="M6" s="18">
        <v>42</v>
      </c>
      <c r="N6" s="45">
        <v>5</v>
      </c>
    </row>
    <row r="7" spans="1:16" x14ac:dyDescent="0.25">
      <c r="A7" s="13">
        <v>42010</v>
      </c>
      <c r="B7" s="5">
        <v>243</v>
      </c>
      <c r="C7" s="6">
        <v>204</v>
      </c>
      <c r="D7" s="6">
        <v>862</v>
      </c>
      <c r="E7" s="14">
        <f t="shared" si="1"/>
        <v>4.2254901960784315</v>
      </c>
      <c r="F7" s="4">
        <v>81</v>
      </c>
      <c r="G7" s="7">
        <f t="shared" si="0"/>
        <v>0.39705882352941174</v>
      </c>
      <c r="H7" s="8">
        <v>1.0879629629629629E-3</v>
      </c>
      <c r="I7" s="6">
        <v>439</v>
      </c>
      <c r="J7" s="17">
        <v>143</v>
      </c>
      <c r="K7" s="17">
        <v>92</v>
      </c>
      <c r="L7" s="17">
        <v>30</v>
      </c>
      <c r="M7" s="18">
        <v>40</v>
      </c>
      <c r="N7" s="45">
        <v>6</v>
      </c>
      <c r="O7" s="1"/>
      <c r="P7" s="1"/>
    </row>
    <row r="8" spans="1:16" x14ac:dyDescent="0.25">
      <c r="A8" s="13">
        <v>42011</v>
      </c>
      <c r="B8" s="5">
        <v>386</v>
      </c>
      <c r="C8" s="6">
        <v>253</v>
      </c>
      <c r="D8" s="6">
        <v>986</v>
      </c>
      <c r="E8" s="14">
        <f t="shared" si="1"/>
        <v>3.8972332015810278</v>
      </c>
      <c r="F8" s="4">
        <v>97</v>
      </c>
      <c r="G8" s="7">
        <f t="shared" si="0"/>
        <v>0.38339920948616601</v>
      </c>
      <c r="H8" s="8">
        <v>6.4814814814814813E-4</v>
      </c>
      <c r="I8" s="6">
        <v>558</v>
      </c>
      <c r="J8" s="17">
        <v>286</v>
      </c>
      <c r="K8" s="17">
        <v>86</v>
      </c>
      <c r="L8" s="17">
        <v>26</v>
      </c>
      <c r="M8" s="18">
        <v>37</v>
      </c>
      <c r="N8" s="45">
        <v>7</v>
      </c>
      <c r="O8" s="1"/>
      <c r="P8" s="1"/>
    </row>
    <row r="9" spans="1:16" x14ac:dyDescent="0.25">
      <c r="A9" s="13">
        <v>42012</v>
      </c>
      <c r="B9" s="5">
        <v>315</v>
      </c>
      <c r="C9" s="6">
        <v>276</v>
      </c>
      <c r="D9" s="6">
        <v>915</v>
      </c>
      <c r="E9" s="14">
        <f t="shared" si="1"/>
        <v>3.3152173913043477</v>
      </c>
      <c r="F9" s="4">
        <v>80</v>
      </c>
      <c r="G9" s="7">
        <f t="shared" si="0"/>
        <v>0.28985507246376813</v>
      </c>
      <c r="H9" s="8">
        <v>9.9537037037037042E-4</v>
      </c>
      <c r="I9" s="6">
        <v>275</v>
      </c>
      <c r="J9" s="17">
        <v>162</v>
      </c>
      <c r="K9" s="17">
        <v>67</v>
      </c>
      <c r="L9" s="17">
        <v>36</v>
      </c>
      <c r="M9" s="18">
        <v>43</v>
      </c>
      <c r="N9" s="45">
        <v>8</v>
      </c>
    </row>
    <row r="10" spans="1:16" x14ac:dyDescent="0.25">
      <c r="A10" s="13">
        <v>42013</v>
      </c>
      <c r="B10" s="5">
        <v>351</v>
      </c>
      <c r="C10" s="6">
        <v>226</v>
      </c>
      <c r="D10" s="6">
        <v>1071</v>
      </c>
      <c r="E10" s="14">
        <f t="shared" si="1"/>
        <v>4.7389380530973453</v>
      </c>
      <c r="F10" s="4">
        <v>84</v>
      </c>
      <c r="G10" s="7">
        <f t="shared" si="0"/>
        <v>0.37168141592920356</v>
      </c>
      <c r="H10" s="8">
        <v>1.0416666666666667E-3</v>
      </c>
      <c r="I10" s="6">
        <v>320</v>
      </c>
      <c r="J10" s="17">
        <v>244</v>
      </c>
      <c r="K10" s="17">
        <v>51</v>
      </c>
      <c r="L10" s="17">
        <v>21</v>
      </c>
      <c r="M10" s="18">
        <v>33</v>
      </c>
      <c r="N10" s="45">
        <v>9</v>
      </c>
    </row>
    <row r="11" spans="1:16" x14ac:dyDescent="0.25">
      <c r="A11" s="13">
        <v>42014</v>
      </c>
      <c r="B11" s="5">
        <v>345</v>
      </c>
      <c r="C11" s="6">
        <v>242</v>
      </c>
      <c r="D11" s="6">
        <v>1019</v>
      </c>
      <c r="E11" s="14">
        <f t="shared" si="1"/>
        <v>4.2107438016528924</v>
      </c>
      <c r="F11" s="4">
        <v>88</v>
      </c>
      <c r="G11" s="7">
        <f t="shared" si="0"/>
        <v>0.36363636363636365</v>
      </c>
      <c r="H11" s="8">
        <v>9.0277777777777784E-4</v>
      </c>
      <c r="I11" s="6">
        <v>342</v>
      </c>
      <c r="J11" s="17">
        <v>249</v>
      </c>
      <c r="K11" s="17">
        <v>110</v>
      </c>
      <c r="L11" s="17">
        <v>40</v>
      </c>
      <c r="M11" s="18">
        <v>31</v>
      </c>
      <c r="N11" s="45">
        <v>10</v>
      </c>
    </row>
    <row r="12" spans="1:16" x14ac:dyDescent="0.25">
      <c r="A12" s="13">
        <v>42015</v>
      </c>
      <c r="B12" s="5">
        <v>246</v>
      </c>
      <c r="C12" s="6">
        <v>232</v>
      </c>
      <c r="D12" s="6">
        <v>978</v>
      </c>
      <c r="E12" s="14">
        <f t="shared" si="1"/>
        <v>4.2155172413793105</v>
      </c>
      <c r="F12" s="4">
        <v>97</v>
      </c>
      <c r="G12" s="7">
        <f t="shared" si="0"/>
        <v>0.41810344827586204</v>
      </c>
      <c r="H12" s="8">
        <v>1.0300925925925926E-3</v>
      </c>
      <c r="I12" s="6">
        <v>357</v>
      </c>
      <c r="J12" s="17">
        <v>293</v>
      </c>
      <c r="K12" s="17">
        <v>97</v>
      </c>
      <c r="L12" s="17">
        <v>43</v>
      </c>
      <c r="M12" s="18">
        <v>46</v>
      </c>
      <c r="N12" s="45">
        <v>11</v>
      </c>
    </row>
    <row r="13" spans="1:16" x14ac:dyDescent="0.25">
      <c r="A13" s="13">
        <v>42016</v>
      </c>
      <c r="B13" s="5">
        <v>293</v>
      </c>
      <c r="C13" s="6">
        <v>252</v>
      </c>
      <c r="D13" s="6">
        <v>970</v>
      </c>
      <c r="E13" s="14">
        <f t="shared" si="1"/>
        <v>3.8492063492063493</v>
      </c>
      <c r="F13" s="4">
        <v>97</v>
      </c>
      <c r="G13" s="7">
        <f t="shared" si="0"/>
        <v>0.38492063492063494</v>
      </c>
      <c r="H13" s="8">
        <v>7.8703703703703705E-4</v>
      </c>
      <c r="I13" s="6">
        <v>327</v>
      </c>
      <c r="J13" s="17">
        <v>307</v>
      </c>
      <c r="K13" s="17">
        <v>96</v>
      </c>
      <c r="L13" s="17">
        <v>26</v>
      </c>
      <c r="M13" s="18">
        <v>39</v>
      </c>
      <c r="N13" s="45">
        <v>12</v>
      </c>
    </row>
    <row r="14" spans="1:16" x14ac:dyDescent="0.25">
      <c r="A14" s="13">
        <v>42017</v>
      </c>
      <c r="B14" s="5">
        <v>382</v>
      </c>
      <c r="C14" s="6">
        <v>327</v>
      </c>
      <c r="D14" s="6">
        <v>1084</v>
      </c>
      <c r="E14" s="14">
        <f t="shared" si="1"/>
        <v>3.3149847094801221</v>
      </c>
      <c r="F14" s="4">
        <v>97</v>
      </c>
      <c r="G14" s="7">
        <f t="shared" si="0"/>
        <v>0.29663608562691129</v>
      </c>
      <c r="H14" s="8">
        <v>1.0995370370370371E-3</v>
      </c>
      <c r="I14" s="6">
        <v>418</v>
      </c>
      <c r="J14" s="17">
        <v>181</v>
      </c>
      <c r="K14" s="17">
        <v>90</v>
      </c>
      <c r="L14" s="17">
        <v>34</v>
      </c>
      <c r="M14" s="18">
        <v>35</v>
      </c>
      <c r="N14" s="45">
        <v>13</v>
      </c>
    </row>
    <row r="15" spans="1:16" x14ac:dyDescent="0.25">
      <c r="A15" s="13">
        <v>42018</v>
      </c>
      <c r="B15" s="5">
        <v>400</v>
      </c>
      <c r="C15" s="6">
        <v>330</v>
      </c>
      <c r="D15" s="6">
        <v>948</v>
      </c>
      <c r="E15" s="14">
        <f t="shared" si="1"/>
        <v>2.8727272727272726</v>
      </c>
      <c r="F15" s="4">
        <v>100</v>
      </c>
      <c r="G15" s="7">
        <f t="shared" si="0"/>
        <v>0.30303030303030304</v>
      </c>
      <c r="H15" s="8">
        <v>8.6805555555555551E-4</v>
      </c>
      <c r="I15" s="6">
        <v>287</v>
      </c>
      <c r="J15" s="17">
        <v>209</v>
      </c>
      <c r="K15" s="17">
        <v>49</v>
      </c>
      <c r="L15" s="17">
        <v>28</v>
      </c>
      <c r="M15" s="18">
        <v>43</v>
      </c>
      <c r="N15" s="45">
        <v>14</v>
      </c>
    </row>
    <row r="16" spans="1:16" x14ac:dyDescent="0.25">
      <c r="A16" s="13">
        <v>42019</v>
      </c>
      <c r="B16" s="5">
        <v>205</v>
      </c>
      <c r="C16" s="6">
        <v>239</v>
      </c>
      <c r="D16" s="6">
        <v>877</v>
      </c>
      <c r="E16" s="14">
        <f t="shared" si="1"/>
        <v>3.6694560669456067</v>
      </c>
      <c r="F16" s="4">
        <v>88</v>
      </c>
      <c r="G16" s="7">
        <f t="shared" si="0"/>
        <v>0.3682008368200837</v>
      </c>
      <c r="H16" s="8">
        <v>8.6805555555555551E-4</v>
      </c>
      <c r="I16" s="6">
        <v>210</v>
      </c>
      <c r="J16" s="17">
        <v>152</v>
      </c>
      <c r="K16" s="17">
        <v>57</v>
      </c>
      <c r="L16" s="17">
        <v>25</v>
      </c>
      <c r="M16" s="18">
        <v>45</v>
      </c>
      <c r="N16" s="45">
        <v>15</v>
      </c>
    </row>
    <row r="17" spans="1:14" x14ac:dyDescent="0.25">
      <c r="A17" s="13">
        <v>42020</v>
      </c>
      <c r="B17" s="5">
        <v>356</v>
      </c>
      <c r="C17" s="6">
        <v>277</v>
      </c>
      <c r="D17" s="6">
        <v>959</v>
      </c>
      <c r="E17" s="14">
        <f t="shared" si="1"/>
        <v>3.4620938628158844</v>
      </c>
      <c r="F17" s="4">
        <v>95</v>
      </c>
      <c r="G17" s="7">
        <f t="shared" si="0"/>
        <v>0.34296028880866425</v>
      </c>
      <c r="H17" s="8">
        <v>1.0185185185185186E-3</v>
      </c>
      <c r="I17" s="6">
        <v>311</v>
      </c>
      <c r="J17" s="17">
        <v>202</v>
      </c>
      <c r="K17" s="17">
        <v>112</v>
      </c>
      <c r="L17" s="17">
        <v>25</v>
      </c>
      <c r="M17" s="18">
        <v>23</v>
      </c>
      <c r="N17" s="45">
        <v>16</v>
      </c>
    </row>
    <row r="18" spans="1:14" x14ac:dyDescent="0.25">
      <c r="A18" s="13">
        <v>42021</v>
      </c>
      <c r="B18" s="5">
        <v>306</v>
      </c>
      <c r="C18" s="6">
        <v>332</v>
      </c>
      <c r="D18" s="6">
        <v>996</v>
      </c>
      <c r="E18" s="14">
        <f t="shared" si="1"/>
        <v>3</v>
      </c>
      <c r="F18" s="4">
        <v>100</v>
      </c>
      <c r="G18" s="7">
        <f t="shared" si="0"/>
        <v>0.30120481927710846</v>
      </c>
      <c r="H18" s="8">
        <v>1.1574074074074073E-3</v>
      </c>
      <c r="I18" s="6">
        <v>346</v>
      </c>
      <c r="J18" s="17">
        <v>200</v>
      </c>
      <c r="K18" s="17">
        <v>70</v>
      </c>
      <c r="L18" s="17">
        <v>42</v>
      </c>
      <c r="M18" s="18">
        <v>39</v>
      </c>
      <c r="N18" s="45">
        <v>17</v>
      </c>
    </row>
    <row r="19" spans="1:14" x14ac:dyDescent="0.25">
      <c r="A19" s="13">
        <v>42022</v>
      </c>
      <c r="B19" s="5">
        <v>247</v>
      </c>
      <c r="C19" s="6">
        <v>329</v>
      </c>
      <c r="D19" s="6">
        <v>947</v>
      </c>
      <c r="E19" s="14">
        <f t="shared" si="1"/>
        <v>2.8784194528875382</v>
      </c>
      <c r="F19" s="4">
        <v>93</v>
      </c>
      <c r="G19" s="7">
        <f t="shared" si="0"/>
        <v>0.28267477203647418</v>
      </c>
      <c r="H19" s="8">
        <v>1.0879629629629629E-3</v>
      </c>
      <c r="I19" s="6">
        <v>463</v>
      </c>
      <c r="J19" s="17">
        <v>151</v>
      </c>
      <c r="K19" s="17">
        <v>97</v>
      </c>
      <c r="L19" s="17">
        <v>24</v>
      </c>
      <c r="M19" s="18">
        <v>33</v>
      </c>
      <c r="N19" s="45">
        <v>18</v>
      </c>
    </row>
    <row r="20" spans="1:14" x14ac:dyDescent="0.25">
      <c r="A20" s="13">
        <v>42023</v>
      </c>
      <c r="B20" s="5">
        <v>319</v>
      </c>
      <c r="C20" s="6">
        <v>397</v>
      </c>
      <c r="D20" s="6">
        <v>995</v>
      </c>
      <c r="E20" s="14">
        <f t="shared" si="1"/>
        <v>2.5062972292191437</v>
      </c>
      <c r="F20" s="4">
        <v>91</v>
      </c>
      <c r="G20" s="7">
        <f t="shared" si="0"/>
        <v>0.22921914357682618</v>
      </c>
      <c r="H20" s="8">
        <v>6.4814814814814813E-4</v>
      </c>
      <c r="I20" s="6">
        <v>451</v>
      </c>
      <c r="J20" s="17">
        <v>277</v>
      </c>
      <c r="K20" s="17">
        <v>70</v>
      </c>
      <c r="L20" s="17">
        <v>41</v>
      </c>
      <c r="M20" s="18">
        <v>37</v>
      </c>
      <c r="N20" s="45">
        <v>19</v>
      </c>
    </row>
    <row r="21" spans="1:14" x14ac:dyDescent="0.25">
      <c r="A21" s="13">
        <v>42024</v>
      </c>
      <c r="B21" s="5">
        <v>313</v>
      </c>
      <c r="C21" s="6">
        <v>389</v>
      </c>
      <c r="D21" s="6">
        <v>1002</v>
      </c>
      <c r="E21" s="14">
        <f t="shared" si="1"/>
        <v>2.5758354755784061</v>
      </c>
      <c r="F21" s="4">
        <v>100</v>
      </c>
      <c r="G21" s="7">
        <f t="shared" si="0"/>
        <v>0.25706940874035988</v>
      </c>
      <c r="H21" s="8">
        <v>9.9537037037037042E-4</v>
      </c>
      <c r="I21" s="6">
        <v>588</v>
      </c>
      <c r="J21" s="17">
        <v>212</v>
      </c>
      <c r="K21" s="17">
        <v>95</v>
      </c>
      <c r="L21" s="17">
        <v>40</v>
      </c>
      <c r="M21" s="18">
        <v>34</v>
      </c>
      <c r="N21" s="45">
        <v>20</v>
      </c>
    </row>
    <row r="22" spans="1:14" x14ac:dyDescent="0.25">
      <c r="A22" s="13">
        <v>42025</v>
      </c>
      <c r="B22" s="5">
        <v>375</v>
      </c>
      <c r="C22" s="6">
        <v>261</v>
      </c>
      <c r="D22" s="6">
        <v>982</v>
      </c>
      <c r="E22" s="14">
        <f t="shared" si="1"/>
        <v>3.7624521072796937</v>
      </c>
      <c r="F22" s="4">
        <v>90</v>
      </c>
      <c r="G22" s="7">
        <f t="shared" si="0"/>
        <v>0.34482758620689657</v>
      </c>
      <c r="H22" s="8">
        <v>1.0416666666666667E-3</v>
      </c>
      <c r="I22" s="6">
        <v>495</v>
      </c>
      <c r="J22" s="17">
        <v>140</v>
      </c>
      <c r="K22" s="17">
        <v>41</v>
      </c>
      <c r="L22" s="17">
        <v>33</v>
      </c>
      <c r="M22" s="18">
        <v>32</v>
      </c>
      <c r="N22" s="45">
        <v>21</v>
      </c>
    </row>
    <row r="23" spans="1:14" x14ac:dyDescent="0.25">
      <c r="A23" s="13">
        <v>42026</v>
      </c>
      <c r="B23" s="5">
        <v>271</v>
      </c>
      <c r="C23" s="6">
        <v>244</v>
      </c>
      <c r="D23" s="6">
        <v>978</v>
      </c>
      <c r="E23" s="14">
        <f t="shared" si="1"/>
        <v>4.0081967213114753</v>
      </c>
      <c r="F23" s="4">
        <v>99</v>
      </c>
      <c r="G23" s="7">
        <f t="shared" si="0"/>
        <v>0.40573770491803279</v>
      </c>
      <c r="H23" s="8">
        <v>9.0277777777777784E-4</v>
      </c>
      <c r="I23" s="6">
        <v>365</v>
      </c>
      <c r="J23" s="17">
        <v>335</v>
      </c>
      <c r="K23" s="17">
        <v>75</v>
      </c>
      <c r="L23" s="17">
        <v>42</v>
      </c>
      <c r="M23" s="18">
        <v>21</v>
      </c>
      <c r="N23" s="45">
        <v>22</v>
      </c>
    </row>
    <row r="24" spans="1:14" x14ac:dyDescent="0.25">
      <c r="A24" s="13">
        <v>42027</v>
      </c>
      <c r="B24" s="5">
        <v>233</v>
      </c>
      <c r="C24" s="6">
        <v>268</v>
      </c>
      <c r="D24" s="6">
        <v>824</v>
      </c>
      <c r="E24" s="14">
        <f t="shared" si="1"/>
        <v>3.0746268656716418</v>
      </c>
      <c r="F24" s="4">
        <v>82</v>
      </c>
      <c r="G24" s="7">
        <f t="shared" si="0"/>
        <v>0.30597014925373134</v>
      </c>
      <c r="H24" s="8">
        <v>1.0300925925925926E-3</v>
      </c>
      <c r="I24" s="6">
        <v>398</v>
      </c>
      <c r="J24" s="17">
        <v>179</v>
      </c>
      <c r="K24" s="17">
        <v>61</v>
      </c>
      <c r="L24" s="17">
        <v>30</v>
      </c>
      <c r="M24" s="18">
        <v>38</v>
      </c>
      <c r="N24" s="45">
        <v>23</v>
      </c>
    </row>
    <row r="25" spans="1:14" x14ac:dyDescent="0.25">
      <c r="A25" s="13">
        <v>42028</v>
      </c>
      <c r="B25" s="5">
        <v>302</v>
      </c>
      <c r="C25" s="6">
        <v>389</v>
      </c>
      <c r="D25" s="6">
        <v>1042</v>
      </c>
      <c r="E25" s="14">
        <f t="shared" si="1"/>
        <v>2.6786632390745502</v>
      </c>
      <c r="F25" s="4">
        <v>81</v>
      </c>
      <c r="G25" s="7">
        <f t="shared" si="0"/>
        <v>0.20822622107969152</v>
      </c>
      <c r="H25" s="8">
        <v>7.8703703703703705E-4</v>
      </c>
      <c r="I25" s="6">
        <v>284</v>
      </c>
      <c r="J25" s="17">
        <v>257</v>
      </c>
      <c r="K25" s="17">
        <v>90</v>
      </c>
      <c r="L25" s="17">
        <v>44</v>
      </c>
      <c r="M25" s="18">
        <v>38</v>
      </c>
      <c r="N25" s="45">
        <v>24</v>
      </c>
    </row>
    <row r="26" spans="1:14" x14ac:dyDescent="0.25">
      <c r="A26" s="13">
        <v>42029</v>
      </c>
      <c r="B26" s="5">
        <v>309</v>
      </c>
      <c r="C26" s="6">
        <v>369</v>
      </c>
      <c r="D26" s="6">
        <v>984</v>
      </c>
      <c r="E26" s="14">
        <f t="shared" si="1"/>
        <v>2.6666666666666665</v>
      </c>
      <c r="F26" s="4">
        <v>82</v>
      </c>
      <c r="G26" s="7">
        <f t="shared" si="0"/>
        <v>0.22222222222222221</v>
      </c>
      <c r="H26" s="8">
        <v>1.0995370370370371E-3</v>
      </c>
      <c r="I26" s="6">
        <v>354</v>
      </c>
      <c r="J26" s="17">
        <v>125</v>
      </c>
      <c r="K26" s="17">
        <v>48</v>
      </c>
      <c r="L26" s="17">
        <v>27</v>
      </c>
      <c r="M26" s="18">
        <v>41</v>
      </c>
      <c r="N26" s="45">
        <v>25</v>
      </c>
    </row>
    <row r="27" spans="1:14" x14ac:dyDescent="0.25">
      <c r="A27" s="13">
        <v>42030</v>
      </c>
      <c r="B27" s="5">
        <v>396</v>
      </c>
      <c r="C27" s="6">
        <v>395</v>
      </c>
      <c r="D27" s="6">
        <v>906</v>
      </c>
      <c r="E27" s="14">
        <f t="shared" si="1"/>
        <v>2.2936708860759492</v>
      </c>
      <c r="F27" s="4">
        <v>80</v>
      </c>
      <c r="G27" s="7">
        <f t="shared" si="0"/>
        <v>0.20253164556962025</v>
      </c>
      <c r="H27" s="8">
        <v>8.6805555555555551E-4</v>
      </c>
      <c r="I27" s="6">
        <v>366</v>
      </c>
      <c r="J27" s="17">
        <v>252</v>
      </c>
      <c r="K27" s="17">
        <v>54</v>
      </c>
      <c r="L27" s="17">
        <v>31</v>
      </c>
      <c r="M27" s="18">
        <v>20</v>
      </c>
      <c r="N27" s="45">
        <v>26</v>
      </c>
    </row>
    <row r="28" spans="1:14" x14ac:dyDescent="0.25">
      <c r="A28" s="13">
        <v>42031</v>
      </c>
      <c r="B28" s="5">
        <v>345</v>
      </c>
      <c r="C28" s="6">
        <v>244</v>
      </c>
      <c r="D28" s="6">
        <v>911</v>
      </c>
      <c r="E28" s="14">
        <f t="shared" si="1"/>
        <v>3.7336065573770494</v>
      </c>
      <c r="F28" s="4">
        <v>91</v>
      </c>
      <c r="G28" s="7">
        <f t="shared" si="0"/>
        <v>0.37295081967213117</v>
      </c>
      <c r="H28" s="8">
        <v>8.6805555555555551E-4</v>
      </c>
      <c r="I28" s="6">
        <v>486</v>
      </c>
      <c r="J28" s="17">
        <v>235</v>
      </c>
      <c r="K28" s="17">
        <v>98</v>
      </c>
      <c r="L28" s="17">
        <v>35</v>
      </c>
      <c r="M28" s="18">
        <v>25</v>
      </c>
      <c r="N28" s="45">
        <v>27</v>
      </c>
    </row>
    <row r="29" spans="1:14" x14ac:dyDescent="0.25">
      <c r="A29" s="13">
        <v>42032</v>
      </c>
      <c r="B29" s="5">
        <v>393</v>
      </c>
      <c r="C29" s="6">
        <v>364</v>
      </c>
      <c r="D29" s="6">
        <v>928</v>
      </c>
      <c r="E29" s="14">
        <f t="shared" si="1"/>
        <v>2.5494505494505493</v>
      </c>
      <c r="F29" s="4">
        <v>80</v>
      </c>
      <c r="G29" s="7">
        <f t="shared" si="0"/>
        <v>0.21978021978021978</v>
      </c>
      <c r="H29" s="8">
        <v>1.0185185185185186E-3</v>
      </c>
      <c r="I29" s="6">
        <v>259</v>
      </c>
      <c r="J29" s="17">
        <v>192</v>
      </c>
      <c r="K29" s="17">
        <v>51</v>
      </c>
      <c r="L29" s="17">
        <v>26</v>
      </c>
      <c r="M29" s="18">
        <v>30</v>
      </c>
      <c r="N29" s="45">
        <v>28</v>
      </c>
    </row>
    <row r="30" spans="1:14" x14ac:dyDescent="0.25">
      <c r="A30" s="13">
        <v>42033</v>
      </c>
      <c r="B30" s="5">
        <v>239</v>
      </c>
      <c r="C30" s="6">
        <v>397</v>
      </c>
      <c r="D30" s="6">
        <v>864</v>
      </c>
      <c r="E30" s="14">
        <f t="shared" si="1"/>
        <v>2.1763224181360203</v>
      </c>
      <c r="F30" s="4">
        <v>88</v>
      </c>
      <c r="G30" s="7">
        <f t="shared" si="0"/>
        <v>0.22166246851385391</v>
      </c>
      <c r="H30" s="8">
        <v>1.1574074074074073E-3</v>
      </c>
      <c r="I30" s="6">
        <v>355</v>
      </c>
      <c r="J30" s="17">
        <v>192</v>
      </c>
      <c r="K30" s="17">
        <v>77</v>
      </c>
      <c r="L30" s="17">
        <v>27</v>
      </c>
      <c r="M30" s="18">
        <v>21</v>
      </c>
      <c r="N30" s="45">
        <v>29</v>
      </c>
    </row>
    <row r="31" spans="1:14" x14ac:dyDescent="0.25">
      <c r="A31" s="13">
        <v>42034</v>
      </c>
      <c r="B31" s="5">
        <v>331</v>
      </c>
      <c r="C31" s="6">
        <v>227</v>
      </c>
      <c r="D31" s="6">
        <v>826</v>
      </c>
      <c r="E31" s="14">
        <f t="shared" si="1"/>
        <v>3.6387665198237884</v>
      </c>
      <c r="F31" s="4">
        <v>96</v>
      </c>
      <c r="G31" s="7">
        <f t="shared" si="0"/>
        <v>0.42290748898678415</v>
      </c>
      <c r="H31" s="8">
        <v>1.0879629629629629E-3</v>
      </c>
      <c r="I31" s="6">
        <v>291</v>
      </c>
      <c r="J31" s="17">
        <v>123</v>
      </c>
      <c r="K31" s="17">
        <v>89</v>
      </c>
      <c r="L31" s="17">
        <v>25</v>
      </c>
      <c r="M31" s="18">
        <v>26</v>
      </c>
      <c r="N31" s="45">
        <v>30</v>
      </c>
    </row>
    <row r="32" spans="1:14" x14ac:dyDescent="0.25">
      <c r="A32" s="13">
        <v>42035</v>
      </c>
      <c r="B32" s="5">
        <v>264</v>
      </c>
      <c r="C32" s="6">
        <v>396</v>
      </c>
      <c r="D32" s="6">
        <v>866</v>
      </c>
      <c r="E32" s="14">
        <f t="shared" si="1"/>
        <v>2.1868686868686869</v>
      </c>
      <c r="F32" s="4">
        <v>91</v>
      </c>
      <c r="G32" s="7">
        <f t="shared" ref="G32" si="2">F32/C32</f>
        <v>0.22979797979797981</v>
      </c>
      <c r="H32" s="8">
        <v>1.2384259259259258E-3</v>
      </c>
      <c r="I32" s="6">
        <v>323</v>
      </c>
      <c r="J32" s="17">
        <v>205</v>
      </c>
      <c r="K32" s="17">
        <v>49</v>
      </c>
      <c r="L32" s="17">
        <v>31</v>
      </c>
      <c r="M32" s="18">
        <v>46</v>
      </c>
      <c r="N32" s="45">
        <v>31</v>
      </c>
    </row>
    <row r="33" spans="1:14" x14ac:dyDescent="0.25">
      <c r="A33" s="13">
        <v>42036</v>
      </c>
      <c r="B33" s="5">
        <v>382</v>
      </c>
      <c r="C33" s="6">
        <v>337</v>
      </c>
      <c r="D33" s="6">
        <v>879</v>
      </c>
      <c r="E33" s="14">
        <f t="shared" si="1"/>
        <v>2.6083086053412461</v>
      </c>
      <c r="F33" s="4">
        <v>96</v>
      </c>
      <c r="G33" s="7">
        <f t="shared" si="0"/>
        <v>0.28486646884272998</v>
      </c>
      <c r="H33" s="8">
        <v>1.0995370370370371E-3</v>
      </c>
      <c r="I33" s="6">
        <v>480</v>
      </c>
      <c r="J33" s="17">
        <v>160</v>
      </c>
      <c r="K33" s="17">
        <v>117</v>
      </c>
      <c r="L33" s="17">
        <v>25</v>
      </c>
      <c r="M33" s="18">
        <v>39</v>
      </c>
      <c r="N33" s="45">
        <v>32</v>
      </c>
    </row>
    <row r="34" spans="1:14" x14ac:dyDescent="0.25">
      <c r="A34" s="13">
        <v>42037</v>
      </c>
      <c r="B34" s="5">
        <v>329</v>
      </c>
      <c r="C34" s="6">
        <v>251</v>
      </c>
      <c r="D34" s="6">
        <v>905</v>
      </c>
      <c r="E34" s="14">
        <f t="shared" si="1"/>
        <v>3.6055776892430278</v>
      </c>
      <c r="F34" s="4">
        <v>97</v>
      </c>
      <c r="G34" s="7">
        <f t="shared" si="0"/>
        <v>0.38645418326693226</v>
      </c>
      <c r="H34" s="8">
        <v>8.6805555555555551E-4</v>
      </c>
      <c r="I34" s="6">
        <v>547</v>
      </c>
      <c r="J34" s="17">
        <v>270</v>
      </c>
      <c r="K34" s="17">
        <v>109</v>
      </c>
      <c r="L34" s="17">
        <v>32</v>
      </c>
      <c r="M34" s="18">
        <v>42</v>
      </c>
      <c r="N34" s="45">
        <v>33</v>
      </c>
    </row>
    <row r="35" spans="1:14" s="2" customFormat="1" x14ac:dyDescent="0.25">
      <c r="A35" s="13">
        <v>42038</v>
      </c>
      <c r="B35" s="5">
        <v>305</v>
      </c>
      <c r="C35" s="6">
        <v>222</v>
      </c>
      <c r="D35" s="6">
        <v>814</v>
      </c>
      <c r="E35" s="14">
        <f t="shared" si="1"/>
        <v>3.6666666666666665</v>
      </c>
      <c r="F35" s="4">
        <v>93</v>
      </c>
      <c r="G35" s="7">
        <f t="shared" si="0"/>
        <v>0.41891891891891891</v>
      </c>
      <c r="H35" s="8">
        <v>8.6805555555555551E-4</v>
      </c>
      <c r="I35" s="6">
        <v>444</v>
      </c>
      <c r="J35" s="17">
        <v>179</v>
      </c>
      <c r="K35" s="17">
        <v>63</v>
      </c>
      <c r="L35" s="17">
        <v>25</v>
      </c>
      <c r="M35" s="18">
        <v>45</v>
      </c>
      <c r="N35" s="45">
        <v>34</v>
      </c>
    </row>
    <row r="36" spans="1:14" x14ac:dyDescent="0.25">
      <c r="A36" s="13">
        <v>42039</v>
      </c>
      <c r="B36" s="5">
        <v>395</v>
      </c>
      <c r="C36" s="6">
        <v>339</v>
      </c>
      <c r="D36" s="6">
        <v>848</v>
      </c>
      <c r="E36" s="14">
        <f t="shared" si="1"/>
        <v>2.5014749262536875</v>
      </c>
      <c r="F36" s="4">
        <v>83</v>
      </c>
      <c r="G36" s="7">
        <f t="shared" si="0"/>
        <v>0.24483775811209441</v>
      </c>
      <c r="H36" s="8">
        <v>1.0185185185185186E-3</v>
      </c>
      <c r="I36" s="6">
        <v>288</v>
      </c>
      <c r="J36" s="17">
        <v>301</v>
      </c>
      <c r="K36" s="17">
        <v>44</v>
      </c>
      <c r="L36" s="17">
        <v>26</v>
      </c>
      <c r="M36" s="18">
        <v>21</v>
      </c>
      <c r="N36" s="45">
        <v>35</v>
      </c>
    </row>
    <row r="37" spans="1:14" x14ac:dyDescent="0.25">
      <c r="A37" s="13">
        <v>42040</v>
      </c>
      <c r="B37" s="5">
        <v>393</v>
      </c>
      <c r="C37" s="6">
        <v>293</v>
      </c>
      <c r="D37" s="6">
        <v>948</v>
      </c>
      <c r="E37" s="14">
        <f t="shared" si="1"/>
        <v>3.2354948805460753</v>
      </c>
      <c r="F37" s="4">
        <v>100</v>
      </c>
      <c r="G37" s="7">
        <f t="shared" si="0"/>
        <v>0.34129692832764508</v>
      </c>
      <c r="H37" s="8">
        <v>1.1574074074074073E-3</v>
      </c>
      <c r="I37" s="6">
        <v>288</v>
      </c>
      <c r="J37" s="17">
        <v>245</v>
      </c>
      <c r="K37" s="17">
        <v>48</v>
      </c>
      <c r="L37" s="17">
        <v>34</v>
      </c>
      <c r="M37" s="18">
        <v>23</v>
      </c>
      <c r="N37" s="45">
        <v>36</v>
      </c>
    </row>
    <row r="38" spans="1:14" x14ac:dyDescent="0.25">
      <c r="A38" s="13">
        <v>42041</v>
      </c>
      <c r="B38" s="5">
        <v>282</v>
      </c>
      <c r="C38" s="6">
        <v>245</v>
      </c>
      <c r="D38" s="6">
        <v>1078</v>
      </c>
      <c r="E38" s="14">
        <f t="shared" si="1"/>
        <v>4.4000000000000004</v>
      </c>
      <c r="F38" s="4">
        <v>100</v>
      </c>
      <c r="G38" s="7">
        <f t="shared" si="0"/>
        <v>0.40816326530612246</v>
      </c>
      <c r="H38" s="8">
        <v>1.0879629629629629E-3</v>
      </c>
      <c r="I38" s="6">
        <v>398</v>
      </c>
      <c r="J38" s="17">
        <v>211</v>
      </c>
      <c r="K38" s="17">
        <v>78</v>
      </c>
      <c r="L38" s="17">
        <v>29</v>
      </c>
      <c r="M38" s="18">
        <v>36</v>
      </c>
      <c r="N38" s="45">
        <v>37</v>
      </c>
    </row>
    <row r="39" spans="1:14" x14ac:dyDescent="0.25">
      <c r="A39" s="13">
        <v>42042</v>
      </c>
      <c r="B39" s="5">
        <v>268</v>
      </c>
      <c r="C39" s="6">
        <v>299</v>
      </c>
      <c r="D39" s="6">
        <v>812</v>
      </c>
      <c r="E39" s="14">
        <f t="shared" si="1"/>
        <v>2.7157190635451505</v>
      </c>
      <c r="F39" s="4">
        <v>90</v>
      </c>
      <c r="G39" s="7">
        <f t="shared" si="0"/>
        <v>0.30100334448160537</v>
      </c>
      <c r="H39" s="8">
        <v>6.4814814814814813E-4</v>
      </c>
      <c r="I39" s="6">
        <v>327</v>
      </c>
      <c r="J39" s="17">
        <v>269</v>
      </c>
      <c r="K39" s="17">
        <v>73</v>
      </c>
      <c r="L39" s="17">
        <v>40</v>
      </c>
      <c r="M39" s="18">
        <v>46</v>
      </c>
      <c r="N39" s="45">
        <v>38</v>
      </c>
    </row>
    <row r="40" spans="1:14" x14ac:dyDescent="0.25">
      <c r="A40" s="13">
        <v>42043</v>
      </c>
      <c r="B40" s="5">
        <v>225</v>
      </c>
      <c r="C40" s="6">
        <v>215</v>
      </c>
      <c r="D40" s="6">
        <v>1020</v>
      </c>
      <c r="E40" s="14">
        <f t="shared" si="1"/>
        <v>4.7441860465116283</v>
      </c>
      <c r="F40" s="4">
        <v>81</v>
      </c>
      <c r="G40" s="7">
        <f t="shared" si="0"/>
        <v>0.37674418604651161</v>
      </c>
      <c r="H40" s="8">
        <v>9.9537037037037042E-4</v>
      </c>
      <c r="I40" s="6">
        <v>464</v>
      </c>
      <c r="J40" s="17">
        <v>179</v>
      </c>
      <c r="K40" s="17">
        <v>118</v>
      </c>
      <c r="L40" s="17">
        <v>41</v>
      </c>
      <c r="M40" s="18">
        <v>27</v>
      </c>
      <c r="N40" s="45">
        <v>39</v>
      </c>
    </row>
    <row r="41" spans="1:14" x14ac:dyDescent="0.25">
      <c r="A41" s="13">
        <v>42044</v>
      </c>
      <c r="B41" s="5">
        <v>232</v>
      </c>
      <c r="C41" s="6">
        <v>253</v>
      </c>
      <c r="D41" s="6">
        <v>1087</v>
      </c>
      <c r="E41" s="14">
        <f t="shared" si="1"/>
        <v>4.2964426877470352</v>
      </c>
      <c r="F41" s="4">
        <v>82</v>
      </c>
      <c r="G41" s="7">
        <f t="shared" si="0"/>
        <v>0.32411067193675891</v>
      </c>
      <c r="H41" s="8">
        <v>1.0416666666666667E-3</v>
      </c>
      <c r="I41" s="6">
        <v>437</v>
      </c>
      <c r="J41" s="17">
        <v>163</v>
      </c>
      <c r="K41" s="17">
        <v>84</v>
      </c>
      <c r="L41" s="17">
        <v>26</v>
      </c>
      <c r="M41" s="18">
        <v>32</v>
      </c>
      <c r="N41" s="45">
        <v>40</v>
      </c>
    </row>
    <row r="42" spans="1:14" x14ac:dyDescent="0.25">
      <c r="A42" s="13">
        <v>42045</v>
      </c>
      <c r="B42" s="5">
        <v>206</v>
      </c>
      <c r="C42" s="6">
        <v>347</v>
      </c>
      <c r="D42" s="6">
        <v>942</v>
      </c>
      <c r="E42" s="14">
        <f t="shared" si="1"/>
        <v>2.7146974063400577</v>
      </c>
      <c r="F42" s="4">
        <v>84</v>
      </c>
      <c r="G42" s="7">
        <f t="shared" si="0"/>
        <v>0.24207492795389049</v>
      </c>
      <c r="H42" s="8">
        <v>9.0277777777777784E-4</v>
      </c>
      <c r="I42" s="6">
        <v>313</v>
      </c>
      <c r="J42" s="17">
        <v>234</v>
      </c>
      <c r="K42" s="17">
        <v>93</v>
      </c>
      <c r="L42" s="17">
        <v>32</v>
      </c>
      <c r="M42" s="18">
        <v>39</v>
      </c>
      <c r="N42" s="45">
        <v>41</v>
      </c>
    </row>
    <row r="43" spans="1:14" x14ac:dyDescent="0.25">
      <c r="A43" s="13">
        <v>42046</v>
      </c>
      <c r="B43" s="5">
        <v>201</v>
      </c>
      <c r="C43" s="6">
        <v>296</v>
      </c>
      <c r="D43" s="6">
        <v>885</v>
      </c>
      <c r="E43" s="14">
        <f t="shared" si="1"/>
        <v>2.9898648648648649</v>
      </c>
      <c r="F43" s="4">
        <v>92</v>
      </c>
      <c r="G43" s="7">
        <f t="shared" si="0"/>
        <v>0.3108108108108108</v>
      </c>
      <c r="H43" s="8">
        <v>1.0300925925925926E-3</v>
      </c>
      <c r="I43" s="6">
        <v>244</v>
      </c>
      <c r="J43" s="17">
        <v>299</v>
      </c>
      <c r="K43" s="17">
        <v>85</v>
      </c>
      <c r="L43" s="17">
        <v>25</v>
      </c>
      <c r="M43" s="18">
        <v>32</v>
      </c>
      <c r="N43" s="45">
        <v>42</v>
      </c>
    </row>
    <row r="44" spans="1:14" x14ac:dyDescent="0.25">
      <c r="A44" s="13">
        <v>42047</v>
      </c>
      <c r="B44" s="5">
        <v>281</v>
      </c>
      <c r="C44" s="6">
        <v>339</v>
      </c>
      <c r="D44" s="6">
        <v>993</v>
      </c>
      <c r="E44" s="14">
        <f t="shared" si="1"/>
        <v>2.9292035398230087</v>
      </c>
      <c r="F44" s="4">
        <v>81</v>
      </c>
      <c r="G44" s="7">
        <f t="shared" si="0"/>
        <v>0.23893805309734514</v>
      </c>
      <c r="H44" s="8">
        <v>7.8703703703703705E-4</v>
      </c>
      <c r="I44" s="6">
        <v>322</v>
      </c>
      <c r="J44" s="17">
        <v>311</v>
      </c>
      <c r="K44" s="17">
        <v>98</v>
      </c>
      <c r="L44" s="17">
        <v>22</v>
      </c>
      <c r="M44" s="18">
        <v>29</v>
      </c>
      <c r="N44" s="45">
        <v>43</v>
      </c>
    </row>
    <row r="45" spans="1:14" x14ac:dyDescent="0.25">
      <c r="A45" s="13">
        <v>42048</v>
      </c>
      <c r="B45" s="5">
        <v>382</v>
      </c>
      <c r="C45" s="6">
        <v>282</v>
      </c>
      <c r="D45" s="6">
        <v>810</v>
      </c>
      <c r="E45" s="14">
        <f t="shared" si="1"/>
        <v>2.8723404255319149</v>
      </c>
      <c r="F45" s="4">
        <v>83</v>
      </c>
      <c r="G45" s="7">
        <f t="shared" si="0"/>
        <v>0.29432624113475175</v>
      </c>
      <c r="H45" s="8">
        <v>1.0995370370370371E-3</v>
      </c>
      <c r="I45" s="6">
        <v>334</v>
      </c>
      <c r="J45" s="17">
        <v>273</v>
      </c>
      <c r="K45" s="17">
        <v>80</v>
      </c>
      <c r="L45" s="17">
        <v>35</v>
      </c>
      <c r="M45" s="18">
        <v>28</v>
      </c>
      <c r="N45" s="45">
        <v>44</v>
      </c>
    </row>
    <row r="46" spans="1:14" x14ac:dyDescent="0.25">
      <c r="A46" s="13">
        <v>42049</v>
      </c>
      <c r="B46" s="5">
        <v>387</v>
      </c>
      <c r="C46" s="6">
        <v>322</v>
      </c>
      <c r="D46" s="6">
        <v>886</v>
      </c>
      <c r="E46" s="14">
        <f t="shared" si="1"/>
        <v>2.7515527950310559</v>
      </c>
      <c r="F46" s="4">
        <v>96</v>
      </c>
      <c r="G46" s="7">
        <f t="shared" si="0"/>
        <v>0.29813664596273293</v>
      </c>
      <c r="H46" s="8">
        <v>8.6805555555555551E-4</v>
      </c>
      <c r="I46" s="6">
        <v>561</v>
      </c>
      <c r="J46" s="17">
        <v>222</v>
      </c>
      <c r="K46" s="17">
        <v>61</v>
      </c>
      <c r="L46" s="17">
        <v>29</v>
      </c>
      <c r="M46" s="18">
        <v>44</v>
      </c>
      <c r="N46" s="45">
        <v>45</v>
      </c>
    </row>
    <row r="47" spans="1:14" x14ac:dyDescent="0.25">
      <c r="A47" s="13">
        <v>42050</v>
      </c>
      <c r="B47" s="5">
        <v>283</v>
      </c>
      <c r="C47" s="6">
        <v>373</v>
      </c>
      <c r="D47" s="6">
        <v>895</v>
      </c>
      <c r="E47" s="14">
        <f t="shared" si="1"/>
        <v>2.3994638069705094</v>
      </c>
      <c r="F47" s="4">
        <v>100</v>
      </c>
      <c r="G47" s="7">
        <f t="shared" si="0"/>
        <v>0.26809651474530832</v>
      </c>
      <c r="H47" s="8">
        <v>8.6805555555555551E-4</v>
      </c>
      <c r="I47" s="6">
        <v>314</v>
      </c>
      <c r="J47" s="17">
        <v>145</v>
      </c>
      <c r="K47" s="17">
        <v>68</v>
      </c>
      <c r="L47" s="17">
        <v>31</v>
      </c>
      <c r="M47" s="18">
        <v>21</v>
      </c>
      <c r="N47" s="45">
        <v>46</v>
      </c>
    </row>
    <row r="48" spans="1:14" x14ac:dyDescent="0.25">
      <c r="A48" s="13">
        <v>42051</v>
      </c>
      <c r="B48" s="5">
        <v>264</v>
      </c>
      <c r="C48" s="6">
        <v>354</v>
      </c>
      <c r="D48" s="6">
        <v>928</v>
      </c>
      <c r="E48" s="14">
        <f t="shared" si="1"/>
        <v>2.6214689265536721</v>
      </c>
      <c r="F48" s="4">
        <v>96</v>
      </c>
      <c r="G48" s="7">
        <f t="shared" si="0"/>
        <v>0.2711864406779661</v>
      </c>
      <c r="H48" s="8">
        <v>1.0185185185185186E-3</v>
      </c>
      <c r="I48" s="6">
        <v>594</v>
      </c>
      <c r="J48" s="17">
        <v>191</v>
      </c>
      <c r="K48" s="17">
        <v>64</v>
      </c>
      <c r="L48" s="17">
        <v>39</v>
      </c>
      <c r="M48" s="18">
        <v>34</v>
      </c>
      <c r="N48" s="45">
        <v>47</v>
      </c>
    </row>
    <row r="49" spans="1:14" x14ac:dyDescent="0.25">
      <c r="A49" s="13">
        <v>42052</v>
      </c>
      <c r="B49" s="5">
        <v>303</v>
      </c>
      <c r="C49" s="6">
        <v>291</v>
      </c>
      <c r="D49" s="6">
        <v>906</v>
      </c>
      <c r="E49" s="14">
        <f t="shared" si="1"/>
        <v>3.1134020618556701</v>
      </c>
      <c r="F49" s="4">
        <v>87</v>
      </c>
      <c r="G49" s="7">
        <f t="shared" ref="G49:G56" si="3">F49/C49</f>
        <v>0.29896907216494845</v>
      </c>
      <c r="H49" s="8">
        <v>1.1574074074074073E-3</v>
      </c>
      <c r="I49" s="6">
        <v>405</v>
      </c>
      <c r="J49" s="17">
        <v>191</v>
      </c>
      <c r="K49" s="17">
        <v>71</v>
      </c>
      <c r="L49" s="17">
        <v>45</v>
      </c>
      <c r="M49" s="18">
        <v>45</v>
      </c>
      <c r="N49" s="45">
        <v>48</v>
      </c>
    </row>
    <row r="50" spans="1:14" x14ac:dyDescent="0.25">
      <c r="A50" s="13">
        <v>42053</v>
      </c>
      <c r="B50" s="5">
        <v>254</v>
      </c>
      <c r="C50" s="6">
        <v>311</v>
      </c>
      <c r="D50" s="6">
        <v>944</v>
      </c>
      <c r="E50" s="14">
        <f t="shared" si="1"/>
        <v>3.035369774919614</v>
      </c>
      <c r="F50" s="4">
        <v>93</v>
      </c>
      <c r="G50" s="7">
        <f t="shared" si="3"/>
        <v>0.29903536977491962</v>
      </c>
      <c r="H50" s="8">
        <v>1.0879629629629629E-3</v>
      </c>
      <c r="I50" s="6">
        <v>448</v>
      </c>
      <c r="J50" s="17">
        <v>289</v>
      </c>
      <c r="K50" s="17">
        <v>86</v>
      </c>
      <c r="L50" s="17">
        <v>40</v>
      </c>
      <c r="M50" s="18">
        <v>27</v>
      </c>
      <c r="N50" s="45">
        <v>49</v>
      </c>
    </row>
    <row r="51" spans="1:14" x14ac:dyDescent="0.25">
      <c r="A51" s="13">
        <v>42054</v>
      </c>
      <c r="B51" s="5">
        <v>282</v>
      </c>
      <c r="C51" s="6">
        <v>299</v>
      </c>
      <c r="D51" s="6">
        <v>866</v>
      </c>
      <c r="E51" s="14">
        <f t="shared" si="1"/>
        <v>2.8963210702341136</v>
      </c>
      <c r="F51" s="4">
        <v>85</v>
      </c>
      <c r="G51" s="7">
        <f t="shared" si="3"/>
        <v>0.28428093645484948</v>
      </c>
      <c r="H51" s="8">
        <v>6.4814814814814813E-4</v>
      </c>
      <c r="I51" s="6">
        <v>276</v>
      </c>
      <c r="J51" s="17">
        <v>232</v>
      </c>
      <c r="K51" s="17">
        <v>79</v>
      </c>
      <c r="L51" s="17">
        <v>42</v>
      </c>
      <c r="M51" s="18">
        <v>46</v>
      </c>
      <c r="N51" s="45">
        <v>50</v>
      </c>
    </row>
    <row r="52" spans="1:14" x14ac:dyDescent="0.25">
      <c r="A52" s="13">
        <v>42055</v>
      </c>
      <c r="B52" s="5">
        <v>320</v>
      </c>
      <c r="C52" s="6">
        <v>289</v>
      </c>
      <c r="D52" s="6">
        <v>1085</v>
      </c>
      <c r="E52" s="14">
        <f t="shared" si="1"/>
        <v>3.7543252595155709</v>
      </c>
      <c r="F52" s="4">
        <v>100</v>
      </c>
      <c r="G52" s="7">
        <f t="shared" si="3"/>
        <v>0.34602076124567471</v>
      </c>
      <c r="H52" s="8">
        <v>9.9537037037037042E-4</v>
      </c>
      <c r="I52" s="6">
        <v>522</v>
      </c>
      <c r="J52" s="17">
        <v>272</v>
      </c>
      <c r="K52" s="17">
        <v>108</v>
      </c>
      <c r="L52" s="17">
        <v>31</v>
      </c>
      <c r="M52" s="18">
        <v>28</v>
      </c>
      <c r="N52" s="45">
        <v>51</v>
      </c>
    </row>
    <row r="53" spans="1:14" x14ac:dyDescent="0.25">
      <c r="A53" s="13">
        <v>42056</v>
      </c>
      <c r="B53" s="5">
        <v>238</v>
      </c>
      <c r="C53" s="6">
        <v>305</v>
      </c>
      <c r="D53" s="6">
        <v>1084</v>
      </c>
      <c r="E53" s="14">
        <f t="shared" si="1"/>
        <v>3.5540983606557379</v>
      </c>
      <c r="F53" s="4">
        <v>92</v>
      </c>
      <c r="G53" s="7">
        <f t="shared" si="3"/>
        <v>0.30163934426229511</v>
      </c>
      <c r="H53" s="8">
        <v>1.0416666666666667E-3</v>
      </c>
      <c r="I53" s="6">
        <v>475</v>
      </c>
      <c r="J53" s="17">
        <v>157</v>
      </c>
      <c r="K53" s="17">
        <v>51</v>
      </c>
      <c r="L53" s="17">
        <v>22</v>
      </c>
      <c r="M53" s="18">
        <v>31</v>
      </c>
      <c r="N53" s="45">
        <v>52</v>
      </c>
    </row>
    <row r="54" spans="1:14" x14ac:dyDescent="0.25">
      <c r="A54" s="13">
        <v>42057</v>
      </c>
      <c r="B54" s="5">
        <v>218</v>
      </c>
      <c r="C54" s="6">
        <v>355</v>
      </c>
      <c r="D54" s="6">
        <v>884</v>
      </c>
      <c r="E54" s="14">
        <f t="shared" si="1"/>
        <v>2.4901408450704223</v>
      </c>
      <c r="F54" s="4">
        <v>100</v>
      </c>
      <c r="G54" s="7">
        <f t="shared" si="3"/>
        <v>0.28169014084507044</v>
      </c>
      <c r="H54" s="8">
        <v>9.0277777777777784E-4</v>
      </c>
      <c r="I54" s="6">
        <v>233</v>
      </c>
      <c r="J54" s="17">
        <v>285</v>
      </c>
      <c r="K54" s="17">
        <v>101</v>
      </c>
      <c r="L54" s="17">
        <v>35</v>
      </c>
      <c r="M54" s="18">
        <v>29</v>
      </c>
      <c r="N54" s="45">
        <v>53</v>
      </c>
    </row>
    <row r="55" spans="1:14" x14ac:dyDescent="0.25">
      <c r="A55" s="13">
        <v>42058</v>
      </c>
      <c r="B55" s="5">
        <v>262</v>
      </c>
      <c r="C55" s="6">
        <v>367</v>
      </c>
      <c r="D55" s="6">
        <v>842</v>
      </c>
      <c r="E55" s="14">
        <f t="shared" si="1"/>
        <v>2.2942779291553133</v>
      </c>
      <c r="F55" s="4">
        <v>92</v>
      </c>
      <c r="G55" s="7">
        <f t="shared" si="3"/>
        <v>0.25068119891008173</v>
      </c>
      <c r="H55" s="8">
        <v>1.0300925925925926E-3</v>
      </c>
      <c r="I55" s="6">
        <v>209</v>
      </c>
      <c r="J55" s="17">
        <v>162</v>
      </c>
      <c r="K55" s="17">
        <v>109</v>
      </c>
      <c r="L55" s="17">
        <v>46</v>
      </c>
      <c r="M55" s="18">
        <v>37</v>
      </c>
      <c r="N55" s="45">
        <v>54</v>
      </c>
    </row>
    <row r="56" spans="1:14" x14ac:dyDescent="0.25">
      <c r="A56" s="13">
        <v>42059</v>
      </c>
      <c r="B56" s="5">
        <v>325</v>
      </c>
      <c r="C56" s="6">
        <v>261</v>
      </c>
      <c r="D56" s="6">
        <v>1084</v>
      </c>
      <c r="E56" s="14">
        <f t="shared" si="1"/>
        <v>4.1532567049808433</v>
      </c>
      <c r="F56" s="4">
        <v>98</v>
      </c>
      <c r="G56" s="7">
        <f t="shared" si="3"/>
        <v>0.37547892720306514</v>
      </c>
      <c r="H56" s="8">
        <v>7.8703703703703705E-4</v>
      </c>
      <c r="I56" s="6">
        <v>361</v>
      </c>
      <c r="J56" s="17">
        <v>272</v>
      </c>
      <c r="K56" s="17">
        <v>56</v>
      </c>
      <c r="L56" s="17">
        <v>40</v>
      </c>
      <c r="M56" s="18">
        <v>45</v>
      </c>
      <c r="N56" s="45">
        <v>55</v>
      </c>
    </row>
    <row r="57" spans="1:14" x14ac:dyDescent="0.25">
      <c r="A57" s="13">
        <v>42060</v>
      </c>
      <c r="B57" s="5">
        <v>383</v>
      </c>
      <c r="C57" s="6">
        <v>274</v>
      </c>
      <c r="D57" s="6">
        <v>913</v>
      </c>
      <c r="E57" s="14">
        <f t="shared" si="1"/>
        <v>3.332116788321168</v>
      </c>
      <c r="F57" s="4">
        <v>84</v>
      </c>
      <c r="G57" s="7">
        <f t="shared" ref="G57:G59" si="4">F57/C57</f>
        <v>0.30656934306569344</v>
      </c>
      <c r="H57" s="8">
        <v>1.0416666666666667E-3</v>
      </c>
      <c r="I57" s="6">
        <v>218</v>
      </c>
      <c r="J57" s="17">
        <v>281</v>
      </c>
      <c r="K57" s="17">
        <v>49</v>
      </c>
      <c r="L57" s="17">
        <v>26</v>
      </c>
      <c r="M57" s="18">
        <v>23</v>
      </c>
      <c r="N57" s="45">
        <v>56</v>
      </c>
    </row>
    <row r="58" spans="1:14" x14ac:dyDescent="0.25">
      <c r="A58" s="13">
        <v>42061</v>
      </c>
      <c r="B58" s="5">
        <v>348</v>
      </c>
      <c r="C58" s="6">
        <v>318</v>
      </c>
      <c r="D58" s="6">
        <v>920</v>
      </c>
      <c r="E58" s="14">
        <f t="shared" si="1"/>
        <v>2.8930817610062891</v>
      </c>
      <c r="F58" s="4">
        <v>93</v>
      </c>
      <c r="G58" s="7">
        <f t="shared" si="4"/>
        <v>0.29245283018867924</v>
      </c>
      <c r="H58" s="8">
        <v>8.6805555555555551E-4</v>
      </c>
      <c r="I58" s="6">
        <v>546</v>
      </c>
      <c r="J58" s="17">
        <v>321</v>
      </c>
      <c r="K58" s="17">
        <v>100</v>
      </c>
      <c r="L58" s="17">
        <v>34</v>
      </c>
      <c r="M58" s="18">
        <v>27</v>
      </c>
      <c r="N58" s="45">
        <v>57</v>
      </c>
    </row>
    <row r="59" spans="1:14" x14ac:dyDescent="0.25">
      <c r="A59" s="13">
        <v>42062</v>
      </c>
      <c r="B59" s="5">
        <v>341</v>
      </c>
      <c r="C59" s="6">
        <v>356</v>
      </c>
      <c r="D59" s="6">
        <v>898</v>
      </c>
      <c r="E59" s="14">
        <f t="shared" si="1"/>
        <v>2.5224719101123596</v>
      </c>
      <c r="F59" s="4">
        <v>94</v>
      </c>
      <c r="G59" s="7">
        <f t="shared" si="4"/>
        <v>0.2640449438202247</v>
      </c>
      <c r="H59" s="8">
        <v>8.6805555555555551E-4</v>
      </c>
      <c r="I59" s="6">
        <v>335</v>
      </c>
      <c r="J59" s="17">
        <v>296</v>
      </c>
      <c r="K59" s="17">
        <v>66</v>
      </c>
      <c r="L59" s="17">
        <v>45</v>
      </c>
      <c r="M59" s="18">
        <v>22</v>
      </c>
      <c r="N59" s="45">
        <v>58</v>
      </c>
    </row>
    <row r="60" spans="1:14" x14ac:dyDescent="0.25">
      <c r="A60" s="13">
        <v>42063</v>
      </c>
      <c r="B60" s="5">
        <v>210</v>
      </c>
      <c r="C60" s="6">
        <v>287</v>
      </c>
      <c r="D60" s="6">
        <v>1080</v>
      </c>
      <c r="E60" s="14">
        <f t="shared" si="1"/>
        <v>3.7630662020905925</v>
      </c>
      <c r="F60" s="4">
        <v>84</v>
      </c>
      <c r="G60" s="7">
        <f>F60/C60</f>
        <v>0.29268292682926828</v>
      </c>
      <c r="H60" s="8">
        <v>1.0185185185185186E-3</v>
      </c>
      <c r="I60" s="6">
        <v>573</v>
      </c>
      <c r="J60" s="17">
        <v>138</v>
      </c>
      <c r="K60" s="17">
        <v>51</v>
      </c>
      <c r="L60" s="17">
        <v>40</v>
      </c>
      <c r="M60" s="18">
        <v>33</v>
      </c>
      <c r="N60" s="45">
        <v>59</v>
      </c>
    </row>
    <row r="61" spans="1:14" x14ac:dyDescent="0.25">
      <c r="A61" s="13">
        <v>42064</v>
      </c>
      <c r="B61" s="5">
        <v>259</v>
      </c>
      <c r="C61" s="6">
        <v>378</v>
      </c>
      <c r="D61" s="6">
        <v>891</v>
      </c>
      <c r="E61" s="14">
        <f t="shared" si="1"/>
        <v>2.3571428571428572</v>
      </c>
      <c r="F61" s="4">
        <v>97</v>
      </c>
      <c r="G61" s="7">
        <f t="shared" ref="G61:G124" si="5">F61/C61</f>
        <v>0.25661375661375663</v>
      </c>
      <c r="H61" s="8">
        <v>1.1574074074074073E-3</v>
      </c>
      <c r="I61" s="6">
        <v>404</v>
      </c>
      <c r="J61" s="17">
        <v>163</v>
      </c>
      <c r="K61" s="17">
        <v>43</v>
      </c>
      <c r="L61" s="17">
        <v>39</v>
      </c>
      <c r="M61" s="18">
        <v>39</v>
      </c>
      <c r="N61" s="45">
        <v>60</v>
      </c>
    </row>
    <row r="62" spans="1:14" x14ac:dyDescent="0.25">
      <c r="A62" s="13">
        <v>42065</v>
      </c>
      <c r="B62" s="5">
        <v>382</v>
      </c>
      <c r="C62" s="6">
        <v>234</v>
      </c>
      <c r="D62" s="6">
        <v>960</v>
      </c>
      <c r="E62" s="14">
        <f t="shared" si="1"/>
        <v>4.1025641025641022</v>
      </c>
      <c r="F62" s="4">
        <v>80</v>
      </c>
      <c r="G62" s="7">
        <f t="shared" si="5"/>
        <v>0.34188034188034189</v>
      </c>
      <c r="H62" s="8">
        <v>1.0879629629629629E-3</v>
      </c>
      <c r="I62" s="6">
        <v>450</v>
      </c>
      <c r="J62" s="17">
        <v>302</v>
      </c>
      <c r="K62" s="34">
        <v>60</v>
      </c>
      <c r="L62" s="17">
        <v>32</v>
      </c>
      <c r="M62" s="18">
        <v>31</v>
      </c>
      <c r="N62" s="45">
        <v>61</v>
      </c>
    </row>
    <row r="63" spans="1:14" x14ac:dyDescent="0.25">
      <c r="A63" s="13">
        <v>42066</v>
      </c>
      <c r="B63" s="5">
        <v>291</v>
      </c>
      <c r="C63" s="6">
        <v>259</v>
      </c>
      <c r="D63" s="6">
        <v>852</v>
      </c>
      <c r="E63" s="14">
        <f t="shared" si="1"/>
        <v>3.2895752895752897</v>
      </c>
      <c r="F63" s="4">
        <v>86</v>
      </c>
      <c r="G63" s="7">
        <f t="shared" si="5"/>
        <v>0.33204633204633205</v>
      </c>
      <c r="H63" s="8">
        <v>1.2384259259259258E-3</v>
      </c>
      <c r="I63" s="6">
        <v>261</v>
      </c>
      <c r="J63" s="17">
        <v>168</v>
      </c>
      <c r="K63" s="17">
        <v>46</v>
      </c>
      <c r="L63" s="17">
        <v>23</v>
      </c>
      <c r="M63" s="18">
        <v>46</v>
      </c>
      <c r="N63" s="45">
        <v>62</v>
      </c>
    </row>
    <row r="64" spans="1:14" x14ac:dyDescent="0.25">
      <c r="A64" s="13">
        <v>42067</v>
      </c>
      <c r="B64" s="5">
        <v>230</v>
      </c>
      <c r="C64" s="6">
        <v>347</v>
      </c>
      <c r="D64" s="6">
        <v>1086</v>
      </c>
      <c r="E64" s="14">
        <f t="shared" si="1"/>
        <v>3.1296829971181555</v>
      </c>
      <c r="F64" s="4">
        <v>95</v>
      </c>
      <c r="G64" s="7">
        <f t="shared" si="5"/>
        <v>0.2737752161383285</v>
      </c>
      <c r="H64" s="8">
        <v>1.0995370370370371E-3</v>
      </c>
      <c r="I64" s="6">
        <v>411</v>
      </c>
      <c r="J64" s="17">
        <v>346</v>
      </c>
      <c r="K64" s="17">
        <v>100</v>
      </c>
      <c r="L64" s="17">
        <v>40</v>
      </c>
      <c r="M64" s="18">
        <v>30</v>
      </c>
      <c r="N64" s="45">
        <v>63</v>
      </c>
    </row>
    <row r="65" spans="1:14" x14ac:dyDescent="0.25">
      <c r="A65" s="13">
        <v>42068</v>
      </c>
      <c r="B65" s="5">
        <v>370</v>
      </c>
      <c r="C65" s="6">
        <v>400</v>
      </c>
      <c r="D65" s="6">
        <v>1002</v>
      </c>
      <c r="E65" s="14">
        <f t="shared" si="1"/>
        <v>2.5049999999999999</v>
      </c>
      <c r="F65" s="4">
        <v>91</v>
      </c>
      <c r="G65" s="7">
        <f t="shared" si="5"/>
        <v>0.22750000000000001</v>
      </c>
      <c r="H65" s="8">
        <v>8.6805555555555551E-4</v>
      </c>
      <c r="I65" s="6">
        <v>293</v>
      </c>
      <c r="J65" s="17">
        <v>179</v>
      </c>
      <c r="K65" s="17">
        <v>102</v>
      </c>
      <c r="L65" s="17">
        <v>33</v>
      </c>
      <c r="M65" s="18">
        <v>33</v>
      </c>
      <c r="N65" s="45">
        <v>64</v>
      </c>
    </row>
    <row r="66" spans="1:14" x14ac:dyDescent="0.25">
      <c r="A66" s="13">
        <v>42069</v>
      </c>
      <c r="B66" s="5">
        <v>275</v>
      </c>
      <c r="C66" s="6">
        <v>392</v>
      </c>
      <c r="D66" s="6">
        <v>1007</v>
      </c>
      <c r="E66" s="14">
        <f t="shared" si="1"/>
        <v>2.568877551020408</v>
      </c>
      <c r="F66" s="4">
        <v>80</v>
      </c>
      <c r="G66" s="7">
        <f t="shared" si="5"/>
        <v>0.20408163265306123</v>
      </c>
      <c r="H66" s="8">
        <v>8.6805555555555551E-4</v>
      </c>
      <c r="I66" s="6">
        <v>250</v>
      </c>
      <c r="J66" s="17">
        <v>270</v>
      </c>
      <c r="K66" s="17">
        <v>47</v>
      </c>
      <c r="L66" s="17">
        <v>36</v>
      </c>
      <c r="M66" s="18">
        <v>45</v>
      </c>
      <c r="N66" s="45">
        <v>65</v>
      </c>
    </row>
    <row r="67" spans="1:14" x14ac:dyDescent="0.25">
      <c r="A67" s="13">
        <v>42070</v>
      </c>
      <c r="B67" s="5">
        <v>319</v>
      </c>
      <c r="C67" s="6">
        <v>237</v>
      </c>
      <c r="D67" s="6">
        <v>926</v>
      </c>
      <c r="E67" s="14">
        <f t="shared" ref="E67:E130" si="6">+D67/C67</f>
        <v>3.9071729957805905</v>
      </c>
      <c r="F67" s="4">
        <v>90</v>
      </c>
      <c r="G67" s="7">
        <f t="shared" si="5"/>
        <v>0.379746835443038</v>
      </c>
      <c r="H67" s="8">
        <v>1.0185185185185186E-3</v>
      </c>
      <c r="I67" s="6">
        <v>396</v>
      </c>
      <c r="J67" s="17">
        <v>209</v>
      </c>
      <c r="K67" s="17">
        <v>52</v>
      </c>
      <c r="L67" s="17">
        <v>25</v>
      </c>
      <c r="M67" s="18">
        <v>21</v>
      </c>
      <c r="N67" s="45">
        <v>66</v>
      </c>
    </row>
    <row r="68" spans="1:14" x14ac:dyDescent="0.25">
      <c r="A68" s="13">
        <v>42071</v>
      </c>
      <c r="B68" s="5">
        <v>374</v>
      </c>
      <c r="C68" s="6">
        <v>351</v>
      </c>
      <c r="D68" s="6">
        <v>834</v>
      </c>
      <c r="E68" s="14">
        <f t="shared" si="6"/>
        <v>2.3760683760683761</v>
      </c>
      <c r="F68" s="4">
        <v>88</v>
      </c>
      <c r="G68" s="7">
        <f t="shared" si="5"/>
        <v>0.25071225071225073</v>
      </c>
      <c r="H68" s="8">
        <v>1.1574074074074073E-3</v>
      </c>
      <c r="I68" s="6">
        <v>352</v>
      </c>
      <c r="J68" s="17">
        <v>255</v>
      </c>
      <c r="K68" s="17">
        <v>97</v>
      </c>
      <c r="L68" s="17">
        <v>31</v>
      </c>
      <c r="M68" s="18">
        <v>20</v>
      </c>
      <c r="N68" s="45">
        <v>67</v>
      </c>
    </row>
    <row r="69" spans="1:14" x14ac:dyDescent="0.25">
      <c r="A69" s="13">
        <v>42072</v>
      </c>
      <c r="B69" s="5">
        <v>322</v>
      </c>
      <c r="C69" s="6">
        <v>336</v>
      </c>
      <c r="D69" s="6">
        <v>1095</v>
      </c>
      <c r="E69" s="14">
        <f t="shared" si="6"/>
        <v>3.2589285714285716</v>
      </c>
      <c r="F69" s="4">
        <v>91</v>
      </c>
      <c r="G69" s="7">
        <f t="shared" si="5"/>
        <v>0.27083333333333331</v>
      </c>
      <c r="H69" s="8">
        <v>1.0879629629629629E-3</v>
      </c>
      <c r="I69" s="6">
        <v>223</v>
      </c>
      <c r="J69" s="17">
        <v>237</v>
      </c>
      <c r="K69" s="17">
        <v>109</v>
      </c>
      <c r="L69" s="17">
        <v>30</v>
      </c>
      <c r="M69" s="18">
        <v>35</v>
      </c>
      <c r="N69" s="45">
        <v>68</v>
      </c>
    </row>
    <row r="70" spans="1:14" x14ac:dyDescent="0.25">
      <c r="A70" s="13">
        <v>42073</v>
      </c>
      <c r="B70" s="5">
        <v>324</v>
      </c>
      <c r="C70" s="6">
        <v>262</v>
      </c>
      <c r="D70" s="6">
        <v>1027</v>
      </c>
      <c r="E70" s="14">
        <f t="shared" si="6"/>
        <v>3.9198473282442747</v>
      </c>
      <c r="F70" s="4">
        <v>91</v>
      </c>
      <c r="G70" s="7">
        <f t="shared" si="5"/>
        <v>0.34732824427480918</v>
      </c>
      <c r="H70" s="8">
        <v>6.4814814814814813E-4</v>
      </c>
      <c r="I70" s="6">
        <v>451</v>
      </c>
      <c r="J70" s="17">
        <v>228</v>
      </c>
      <c r="K70" s="17">
        <v>110</v>
      </c>
      <c r="L70" s="17">
        <v>40</v>
      </c>
      <c r="M70" s="18">
        <v>36</v>
      </c>
      <c r="N70" s="45">
        <v>69</v>
      </c>
    </row>
    <row r="71" spans="1:14" x14ac:dyDescent="0.25">
      <c r="A71" s="13">
        <v>42074</v>
      </c>
      <c r="B71" s="5">
        <v>240</v>
      </c>
      <c r="C71" s="6">
        <v>364</v>
      </c>
      <c r="D71" s="6">
        <v>811</v>
      </c>
      <c r="E71" s="14">
        <f t="shared" si="6"/>
        <v>2.2280219780219781</v>
      </c>
      <c r="F71" s="4">
        <v>96</v>
      </c>
      <c r="G71" s="7">
        <f t="shared" si="5"/>
        <v>0.26373626373626374</v>
      </c>
      <c r="H71" s="8">
        <v>9.9537037037037042E-4</v>
      </c>
      <c r="I71" s="6">
        <v>214</v>
      </c>
      <c r="J71" s="17">
        <v>268</v>
      </c>
      <c r="K71" s="17">
        <v>65</v>
      </c>
      <c r="L71" s="17">
        <v>34</v>
      </c>
      <c r="M71" s="18">
        <v>46</v>
      </c>
      <c r="N71" s="45">
        <v>70</v>
      </c>
    </row>
    <row r="72" spans="1:14" x14ac:dyDescent="0.25">
      <c r="A72" s="13">
        <v>42075</v>
      </c>
      <c r="B72" s="5">
        <v>285</v>
      </c>
      <c r="C72" s="6">
        <v>234</v>
      </c>
      <c r="D72" s="6">
        <v>949</v>
      </c>
      <c r="E72" s="14">
        <f t="shared" si="6"/>
        <v>4.0555555555555554</v>
      </c>
      <c r="F72" s="4">
        <v>91</v>
      </c>
      <c r="G72" s="7">
        <f t="shared" si="5"/>
        <v>0.3888888888888889</v>
      </c>
      <c r="H72" s="8">
        <v>8.6805555555555551E-4</v>
      </c>
      <c r="I72" s="6">
        <v>216</v>
      </c>
      <c r="J72" s="17">
        <v>204</v>
      </c>
      <c r="K72" s="17">
        <v>91</v>
      </c>
      <c r="L72" s="17">
        <v>31</v>
      </c>
      <c r="M72" s="18">
        <v>32</v>
      </c>
      <c r="N72" s="45">
        <v>71</v>
      </c>
    </row>
    <row r="73" spans="1:14" x14ac:dyDescent="0.25">
      <c r="A73" s="13">
        <v>42076</v>
      </c>
      <c r="B73" s="5">
        <v>206</v>
      </c>
      <c r="C73" s="6">
        <v>287</v>
      </c>
      <c r="D73" s="6">
        <v>1016</v>
      </c>
      <c r="E73" s="14">
        <f t="shared" si="6"/>
        <v>3.5400696864111496</v>
      </c>
      <c r="F73" s="4">
        <v>84</v>
      </c>
      <c r="G73" s="7">
        <f t="shared" si="5"/>
        <v>0.29268292682926828</v>
      </c>
      <c r="H73" s="8">
        <v>8.6805555555555551E-4</v>
      </c>
      <c r="I73" s="6">
        <v>476</v>
      </c>
      <c r="J73" s="17">
        <v>163</v>
      </c>
      <c r="K73" s="17">
        <v>87</v>
      </c>
      <c r="L73" s="17">
        <v>45</v>
      </c>
      <c r="M73" s="18">
        <v>43</v>
      </c>
      <c r="N73" s="45">
        <v>72</v>
      </c>
    </row>
    <row r="74" spans="1:14" x14ac:dyDescent="0.25">
      <c r="A74" s="13">
        <v>42077</v>
      </c>
      <c r="B74" s="5">
        <v>224</v>
      </c>
      <c r="C74" s="6">
        <v>215</v>
      </c>
      <c r="D74" s="6">
        <v>938</v>
      </c>
      <c r="E74" s="14">
        <f t="shared" si="6"/>
        <v>4.3627906976744182</v>
      </c>
      <c r="F74" s="4">
        <v>88</v>
      </c>
      <c r="G74" s="7">
        <f t="shared" si="5"/>
        <v>0.40930232558139534</v>
      </c>
      <c r="H74" s="8">
        <v>1.0185185185185186E-3</v>
      </c>
      <c r="I74" s="6">
        <v>536</v>
      </c>
      <c r="J74" s="17">
        <v>191</v>
      </c>
      <c r="K74" s="17">
        <v>90</v>
      </c>
      <c r="L74" s="17">
        <v>31</v>
      </c>
      <c r="M74" s="18">
        <v>30</v>
      </c>
      <c r="N74" s="45">
        <v>73</v>
      </c>
    </row>
    <row r="75" spans="1:14" x14ac:dyDescent="0.25">
      <c r="A75" s="13">
        <v>42078</v>
      </c>
      <c r="B75" s="5">
        <v>270</v>
      </c>
      <c r="C75" s="6">
        <v>230</v>
      </c>
      <c r="D75" s="6">
        <v>1058</v>
      </c>
      <c r="E75" s="14">
        <f t="shared" si="6"/>
        <v>4.5999999999999996</v>
      </c>
      <c r="F75" s="4">
        <v>83</v>
      </c>
      <c r="G75" s="7">
        <f t="shared" si="5"/>
        <v>0.36086956521739133</v>
      </c>
      <c r="H75" s="8">
        <v>1.1574074074074073E-3</v>
      </c>
      <c r="I75" s="6">
        <v>405</v>
      </c>
      <c r="J75" s="17">
        <v>135</v>
      </c>
      <c r="K75" s="17">
        <v>57</v>
      </c>
      <c r="L75" s="17">
        <v>25</v>
      </c>
      <c r="M75" s="18">
        <v>38</v>
      </c>
      <c r="N75" s="45">
        <v>74</v>
      </c>
    </row>
    <row r="76" spans="1:14" x14ac:dyDescent="0.25">
      <c r="A76" s="35">
        <v>42079</v>
      </c>
      <c r="B76" s="36">
        <v>325</v>
      </c>
      <c r="C76" s="37">
        <v>331</v>
      </c>
      <c r="D76" s="37">
        <v>883</v>
      </c>
      <c r="E76" s="38">
        <f t="shared" si="6"/>
        <v>2.6676737160120845</v>
      </c>
      <c r="F76" s="39">
        <v>87</v>
      </c>
      <c r="G76" s="40">
        <f t="shared" si="5"/>
        <v>0.26283987915407853</v>
      </c>
      <c r="H76" s="41">
        <v>1.0879629629629629E-3</v>
      </c>
      <c r="I76" s="37">
        <v>333</v>
      </c>
      <c r="J76" s="42">
        <v>209</v>
      </c>
      <c r="K76" s="42">
        <v>40</v>
      </c>
      <c r="L76" s="42">
        <v>42</v>
      </c>
      <c r="M76" s="43">
        <v>44</v>
      </c>
      <c r="N76" s="45">
        <v>75</v>
      </c>
    </row>
    <row r="77" spans="1:14" x14ac:dyDescent="0.25">
      <c r="A77" s="13">
        <v>42080</v>
      </c>
      <c r="B77" s="5">
        <v>210</v>
      </c>
      <c r="C77" s="6">
        <v>259</v>
      </c>
      <c r="D77" s="6">
        <v>1038</v>
      </c>
      <c r="E77" s="14">
        <f t="shared" si="6"/>
        <v>4.0077220077220082</v>
      </c>
      <c r="F77" s="4">
        <v>95</v>
      </c>
      <c r="G77" s="7">
        <f t="shared" si="5"/>
        <v>0.36679536679536678</v>
      </c>
      <c r="H77" s="8">
        <v>1.2384259259259258E-3</v>
      </c>
      <c r="I77" s="6">
        <v>597</v>
      </c>
      <c r="J77" s="17">
        <v>326</v>
      </c>
      <c r="K77" s="17">
        <v>109</v>
      </c>
      <c r="L77" s="17">
        <v>41</v>
      </c>
      <c r="M77" s="18">
        <v>34</v>
      </c>
      <c r="N77" s="45">
        <v>76</v>
      </c>
    </row>
    <row r="78" spans="1:14" x14ac:dyDescent="0.25">
      <c r="A78" s="13">
        <v>42081</v>
      </c>
      <c r="B78" s="5">
        <v>289</v>
      </c>
      <c r="C78" s="6">
        <v>241</v>
      </c>
      <c r="D78" s="6">
        <v>821</v>
      </c>
      <c r="E78" s="14">
        <f t="shared" si="6"/>
        <v>3.4066390041493775</v>
      </c>
      <c r="F78" s="4">
        <v>90</v>
      </c>
      <c r="G78" s="7">
        <f t="shared" si="5"/>
        <v>0.37344398340248963</v>
      </c>
      <c r="H78" s="8">
        <v>1.0995370370370371E-3</v>
      </c>
      <c r="I78" s="6">
        <v>469</v>
      </c>
      <c r="J78" s="17">
        <v>249</v>
      </c>
      <c r="K78" s="17">
        <v>72</v>
      </c>
      <c r="L78" s="17">
        <v>37</v>
      </c>
      <c r="M78" s="18">
        <v>43</v>
      </c>
      <c r="N78" s="45">
        <v>77</v>
      </c>
    </row>
    <row r="79" spans="1:14" x14ac:dyDescent="0.25">
      <c r="A79" s="13">
        <v>42082</v>
      </c>
      <c r="B79" s="5">
        <v>250</v>
      </c>
      <c r="C79" s="6">
        <v>368</v>
      </c>
      <c r="D79" s="6">
        <v>1063</v>
      </c>
      <c r="E79" s="14">
        <f t="shared" si="6"/>
        <v>2.8885869565217392</v>
      </c>
      <c r="F79" s="4">
        <v>87</v>
      </c>
      <c r="G79" s="7">
        <f t="shared" si="5"/>
        <v>0.23641304347826086</v>
      </c>
      <c r="H79" s="8">
        <v>8.6805555555555551E-4</v>
      </c>
      <c r="I79" s="6">
        <v>204</v>
      </c>
      <c r="J79" s="17">
        <v>298</v>
      </c>
      <c r="K79" s="17">
        <v>84</v>
      </c>
      <c r="L79" s="17">
        <v>23</v>
      </c>
      <c r="M79" s="18">
        <v>38</v>
      </c>
      <c r="N79" s="45">
        <v>78</v>
      </c>
    </row>
    <row r="80" spans="1:14" x14ac:dyDescent="0.25">
      <c r="A80" s="13">
        <v>42083</v>
      </c>
      <c r="B80" s="5">
        <v>384</v>
      </c>
      <c r="C80" s="6">
        <v>249</v>
      </c>
      <c r="D80" s="6">
        <v>879</v>
      </c>
      <c r="E80" s="14">
        <f t="shared" si="6"/>
        <v>3.5301204819277108</v>
      </c>
      <c r="F80" s="4">
        <v>82</v>
      </c>
      <c r="G80" s="7">
        <f t="shared" si="5"/>
        <v>0.32931726907630521</v>
      </c>
      <c r="H80" s="8">
        <v>8.6805555555555551E-4</v>
      </c>
      <c r="I80" s="6">
        <v>213</v>
      </c>
      <c r="J80" s="17">
        <v>354</v>
      </c>
      <c r="K80" s="17">
        <v>80</v>
      </c>
      <c r="L80" s="17">
        <v>26</v>
      </c>
      <c r="M80" s="18">
        <v>36</v>
      </c>
      <c r="N80" s="45">
        <v>79</v>
      </c>
    </row>
    <row r="81" spans="1:14" x14ac:dyDescent="0.25">
      <c r="A81" s="13">
        <v>42084</v>
      </c>
      <c r="B81" s="5">
        <v>374</v>
      </c>
      <c r="C81" s="6">
        <v>291</v>
      </c>
      <c r="D81" s="6">
        <v>996</v>
      </c>
      <c r="E81" s="14">
        <f t="shared" si="6"/>
        <v>3.4226804123711339</v>
      </c>
      <c r="F81" s="4">
        <v>89</v>
      </c>
      <c r="G81" s="7">
        <f t="shared" si="5"/>
        <v>0.30584192439862545</v>
      </c>
      <c r="H81" s="8">
        <v>1.0185185185185186E-3</v>
      </c>
      <c r="I81" s="6">
        <v>203</v>
      </c>
      <c r="J81" s="17">
        <v>327</v>
      </c>
      <c r="K81" s="17">
        <v>113</v>
      </c>
      <c r="L81" s="17">
        <v>30</v>
      </c>
      <c r="M81" s="18">
        <v>41</v>
      </c>
      <c r="N81" s="45">
        <v>80</v>
      </c>
    </row>
    <row r="82" spans="1:14" x14ac:dyDescent="0.25">
      <c r="A82" s="13">
        <v>42085</v>
      </c>
      <c r="B82" s="5">
        <v>244</v>
      </c>
      <c r="C82" s="6">
        <v>301</v>
      </c>
      <c r="D82" s="6">
        <v>995</v>
      </c>
      <c r="E82" s="14">
        <f t="shared" si="6"/>
        <v>3.3056478405315612</v>
      </c>
      <c r="F82" s="4">
        <v>88</v>
      </c>
      <c r="G82" s="7">
        <f t="shared" si="5"/>
        <v>0.29235880398671099</v>
      </c>
      <c r="H82" s="8">
        <v>1.1574074074074073E-3</v>
      </c>
      <c r="I82" s="6">
        <v>472</v>
      </c>
      <c r="J82" s="17">
        <v>323</v>
      </c>
      <c r="K82" s="17">
        <v>55</v>
      </c>
      <c r="L82" s="17">
        <v>24</v>
      </c>
      <c r="M82" s="18">
        <v>45</v>
      </c>
      <c r="N82" s="45">
        <v>81</v>
      </c>
    </row>
    <row r="83" spans="1:14" x14ac:dyDescent="0.25">
      <c r="A83" s="13">
        <v>42086</v>
      </c>
      <c r="B83" s="5">
        <v>324</v>
      </c>
      <c r="C83" s="6">
        <v>385</v>
      </c>
      <c r="D83" s="6">
        <v>937</v>
      </c>
      <c r="E83" s="14">
        <f t="shared" si="6"/>
        <v>2.4337662337662338</v>
      </c>
      <c r="F83" s="4">
        <v>90</v>
      </c>
      <c r="G83" s="7">
        <f t="shared" si="5"/>
        <v>0.23376623376623376</v>
      </c>
      <c r="H83" s="8">
        <v>1.0879629629629629E-3</v>
      </c>
      <c r="I83" s="6">
        <v>238</v>
      </c>
      <c r="J83" s="17">
        <v>295</v>
      </c>
      <c r="K83" s="17">
        <v>56</v>
      </c>
      <c r="L83" s="17">
        <v>21</v>
      </c>
      <c r="M83" s="18">
        <v>23</v>
      </c>
      <c r="N83" s="45">
        <v>82</v>
      </c>
    </row>
    <row r="84" spans="1:14" x14ac:dyDescent="0.25">
      <c r="A84" s="13">
        <v>42087</v>
      </c>
      <c r="B84" s="5">
        <v>280</v>
      </c>
      <c r="C84" s="6">
        <v>369</v>
      </c>
      <c r="D84" s="6">
        <v>1014</v>
      </c>
      <c r="E84" s="14">
        <f t="shared" si="6"/>
        <v>2.7479674796747968</v>
      </c>
      <c r="F84" s="4">
        <v>87</v>
      </c>
      <c r="G84" s="7">
        <f t="shared" si="5"/>
        <v>0.23577235772357724</v>
      </c>
      <c r="H84" s="8">
        <v>6.4814814814814813E-4</v>
      </c>
      <c r="I84" s="6">
        <v>417</v>
      </c>
      <c r="J84" s="17">
        <v>146</v>
      </c>
      <c r="K84" s="17">
        <v>85</v>
      </c>
      <c r="L84" s="17">
        <v>37</v>
      </c>
      <c r="M84" s="18">
        <v>45</v>
      </c>
      <c r="N84" s="45">
        <v>83</v>
      </c>
    </row>
    <row r="85" spans="1:14" x14ac:dyDescent="0.25">
      <c r="A85" s="13">
        <v>42088</v>
      </c>
      <c r="B85" s="5">
        <v>357</v>
      </c>
      <c r="C85" s="6">
        <v>260</v>
      </c>
      <c r="D85" s="6">
        <v>1047</v>
      </c>
      <c r="E85" s="14">
        <f t="shared" si="6"/>
        <v>4.0269230769230768</v>
      </c>
      <c r="F85" s="4">
        <v>91</v>
      </c>
      <c r="G85" s="7">
        <f t="shared" si="5"/>
        <v>0.35</v>
      </c>
      <c r="H85" s="8">
        <v>9.9537037037037042E-4</v>
      </c>
      <c r="I85" s="6">
        <v>580</v>
      </c>
      <c r="J85" s="17">
        <v>221</v>
      </c>
      <c r="K85" s="17">
        <v>50</v>
      </c>
      <c r="L85" s="17">
        <v>34</v>
      </c>
      <c r="M85" s="18">
        <v>38</v>
      </c>
      <c r="N85" s="45">
        <v>84</v>
      </c>
    </row>
    <row r="86" spans="1:14" x14ac:dyDescent="0.25">
      <c r="A86" s="13">
        <v>42089</v>
      </c>
      <c r="B86" s="5">
        <v>347</v>
      </c>
      <c r="C86" s="6">
        <v>278</v>
      </c>
      <c r="D86" s="6">
        <v>911</v>
      </c>
      <c r="E86" s="14">
        <f t="shared" si="6"/>
        <v>3.2769784172661871</v>
      </c>
      <c r="F86" s="4">
        <v>90</v>
      </c>
      <c r="G86" s="7">
        <f t="shared" si="5"/>
        <v>0.32374100719424459</v>
      </c>
      <c r="H86" s="8">
        <v>1.0416666666666667E-3</v>
      </c>
      <c r="I86" s="6">
        <v>261</v>
      </c>
      <c r="J86" s="17">
        <v>128</v>
      </c>
      <c r="K86" s="17">
        <v>110</v>
      </c>
      <c r="L86" s="17">
        <v>35</v>
      </c>
      <c r="M86" s="18">
        <v>34</v>
      </c>
      <c r="N86" s="45">
        <v>85</v>
      </c>
    </row>
    <row r="87" spans="1:14" x14ac:dyDescent="0.25">
      <c r="A87" s="13">
        <v>42090</v>
      </c>
      <c r="B87" s="5">
        <v>288</v>
      </c>
      <c r="C87" s="6">
        <v>254</v>
      </c>
      <c r="D87" s="6">
        <v>874</v>
      </c>
      <c r="E87" s="14">
        <f t="shared" si="6"/>
        <v>3.4409448818897639</v>
      </c>
      <c r="F87" s="4">
        <v>81</v>
      </c>
      <c r="G87" s="7">
        <f t="shared" si="5"/>
        <v>0.31889763779527558</v>
      </c>
      <c r="H87" s="8">
        <v>9.0277777777777784E-4</v>
      </c>
      <c r="I87" s="6">
        <v>368</v>
      </c>
      <c r="J87" s="17">
        <v>210</v>
      </c>
      <c r="K87" s="17">
        <v>49</v>
      </c>
      <c r="L87" s="17">
        <v>38</v>
      </c>
      <c r="M87" s="18">
        <v>46</v>
      </c>
      <c r="N87" s="45">
        <v>86</v>
      </c>
    </row>
    <row r="88" spans="1:14" x14ac:dyDescent="0.25">
      <c r="A88" s="13">
        <v>42091</v>
      </c>
      <c r="B88" s="5">
        <v>303</v>
      </c>
      <c r="C88" s="6">
        <v>341</v>
      </c>
      <c r="D88" s="6">
        <v>840</v>
      </c>
      <c r="E88" s="14">
        <f t="shared" si="6"/>
        <v>2.4633431085043989</v>
      </c>
      <c r="F88" s="4">
        <v>93</v>
      </c>
      <c r="G88" s="7">
        <f t="shared" si="5"/>
        <v>0.27272727272727271</v>
      </c>
      <c r="H88" s="8">
        <v>1.0300925925925926E-3</v>
      </c>
      <c r="I88" s="6">
        <v>385</v>
      </c>
      <c r="J88" s="17">
        <v>127</v>
      </c>
      <c r="K88" s="17">
        <v>101</v>
      </c>
      <c r="L88" s="17">
        <v>20</v>
      </c>
      <c r="M88" s="18">
        <v>39</v>
      </c>
      <c r="N88" s="45">
        <v>87</v>
      </c>
    </row>
    <row r="89" spans="1:14" x14ac:dyDescent="0.25">
      <c r="A89" s="13">
        <v>42092</v>
      </c>
      <c r="B89" s="5">
        <v>362</v>
      </c>
      <c r="C89" s="6">
        <v>233</v>
      </c>
      <c r="D89" s="6">
        <v>986</v>
      </c>
      <c r="E89" s="14">
        <f t="shared" si="6"/>
        <v>4.2317596566523603</v>
      </c>
      <c r="F89" s="4">
        <v>87</v>
      </c>
      <c r="G89" s="7">
        <f t="shared" si="5"/>
        <v>0.37339055793991416</v>
      </c>
      <c r="H89" s="8">
        <v>7.8703703703703705E-4</v>
      </c>
      <c r="I89" s="6">
        <v>555</v>
      </c>
      <c r="J89" s="17">
        <v>208</v>
      </c>
      <c r="K89" s="17">
        <v>59</v>
      </c>
      <c r="L89" s="17">
        <v>32</v>
      </c>
      <c r="M89" s="18">
        <v>34</v>
      </c>
      <c r="N89" s="45">
        <v>88</v>
      </c>
    </row>
    <row r="90" spans="1:14" x14ac:dyDescent="0.25">
      <c r="A90" s="13">
        <v>42093</v>
      </c>
      <c r="B90" s="5">
        <v>360</v>
      </c>
      <c r="C90" s="6">
        <v>215</v>
      </c>
      <c r="D90" s="6">
        <v>943</v>
      </c>
      <c r="E90" s="14">
        <f t="shared" si="6"/>
        <v>4.3860465116279066</v>
      </c>
      <c r="F90" s="4">
        <v>97</v>
      </c>
      <c r="G90" s="7">
        <f t="shared" si="5"/>
        <v>0.4511627906976744</v>
      </c>
      <c r="H90" s="8">
        <v>1.0995370370370371E-3</v>
      </c>
      <c r="I90" s="6">
        <v>595</v>
      </c>
      <c r="J90" s="17">
        <v>250</v>
      </c>
      <c r="K90" s="17">
        <v>43</v>
      </c>
      <c r="L90" s="17">
        <v>20</v>
      </c>
      <c r="M90" s="18">
        <v>46</v>
      </c>
      <c r="N90" s="45">
        <v>89</v>
      </c>
    </row>
    <row r="91" spans="1:14" x14ac:dyDescent="0.25">
      <c r="A91" s="13">
        <v>42094</v>
      </c>
      <c r="B91" s="5">
        <v>234</v>
      </c>
      <c r="C91" s="6">
        <v>208</v>
      </c>
      <c r="D91" s="6">
        <v>810</v>
      </c>
      <c r="E91" s="14">
        <f t="shared" si="6"/>
        <v>3.8942307692307692</v>
      </c>
      <c r="F91" s="4">
        <v>81</v>
      </c>
      <c r="G91" s="7">
        <f t="shared" si="5"/>
        <v>0.38942307692307693</v>
      </c>
      <c r="H91" s="8">
        <v>8.6805555555555551E-4</v>
      </c>
      <c r="I91" s="6">
        <v>549</v>
      </c>
      <c r="J91" s="17">
        <v>148</v>
      </c>
      <c r="K91" s="33">
        <v>116</v>
      </c>
      <c r="L91" s="17">
        <v>27</v>
      </c>
      <c r="M91" s="18">
        <v>42</v>
      </c>
      <c r="N91" s="45">
        <v>90</v>
      </c>
    </row>
    <row r="92" spans="1:14" x14ac:dyDescent="0.25">
      <c r="A92" s="24">
        <v>42095</v>
      </c>
      <c r="B92" s="25">
        <v>241</v>
      </c>
      <c r="C92" s="26">
        <v>385</v>
      </c>
      <c r="D92" s="26">
        <v>1088</v>
      </c>
      <c r="E92" s="27">
        <f t="shared" si="6"/>
        <v>2.825974025974026</v>
      </c>
      <c r="F92" s="28">
        <v>82</v>
      </c>
      <c r="G92" s="29">
        <f t="shared" si="5"/>
        <v>0.21298701298701297</v>
      </c>
      <c r="H92" s="30">
        <v>8.6805555555555551E-4</v>
      </c>
      <c r="I92" s="26">
        <v>504</v>
      </c>
      <c r="J92" s="31">
        <v>313</v>
      </c>
      <c r="K92" s="31">
        <v>109</v>
      </c>
      <c r="L92" s="31">
        <v>39</v>
      </c>
      <c r="M92" s="32">
        <v>42</v>
      </c>
      <c r="N92" s="45">
        <v>91</v>
      </c>
    </row>
    <row r="93" spans="1:14" x14ac:dyDescent="0.25">
      <c r="A93" s="13">
        <v>42096</v>
      </c>
      <c r="B93" s="5">
        <v>369</v>
      </c>
      <c r="C93" s="6">
        <v>268</v>
      </c>
      <c r="D93" s="6">
        <v>1022</v>
      </c>
      <c r="E93" s="14">
        <f t="shared" si="6"/>
        <v>3.8134328358208953</v>
      </c>
      <c r="F93" s="4">
        <v>84</v>
      </c>
      <c r="G93" s="7">
        <f t="shared" si="5"/>
        <v>0.31343283582089554</v>
      </c>
      <c r="H93" s="8">
        <v>8.6805555555555551E-4</v>
      </c>
      <c r="I93" s="6">
        <v>376</v>
      </c>
      <c r="J93" s="17">
        <v>318</v>
      </c>
      <c r="K93" s="17">
        <v>59</v>
      </c>
      <c r="L93" s="17">
        <v>20</v>
      </c>
      <c r="M93" s="18">
        <v>25</v>
      </c>
      <c r="N93" s="45">
        <v>92</v>
      </c>
    </row>
    <row r="94" spans="1:14" x14ac:dyDescent="0.25">
      <c r="A94" s="13">
        <v>42097</v>
      </c>
      <c r="B94" s="5">
        <v>319</v>
      </c>
      <c r="C94" s="6">
        <v>319</v>
      </c>
      <c r="D94" s="6">
        <v>981</v>
      </c>
      <c r="E94" s="14">
        <f t="shared" si="6"/>
        <v>3.0752351097178683</v>
      </c>
      <c r="F94" s="4">
        <v>82</v>
      </c>
      <c r="G94" s="7">
        <f t="shared" si="5"/>
        <v>0.25705329153605017</v>
      </c>
      <c r="H94" s="8">
        <v>1.0185185185185186E-3</v>
      </c>
      <c r="I94" s="6">
        <v>571</v>
      </c>
      <c r="J94" s="17">
        <v>292</v>
      </c>
      <c r="K94" s="17">
        <v>115</v>
      </c>
      <c r="L94" s="17">
        <v>25</v>
      </c>
      <c r="M94" s="18">
        <v>44</v>
      </c>
      <c r="N94" s="45">
        <v>93</v>
      </c>
    </row>
    <row r="95" spans="1:14" x14ac:dyDescent="0.25">
      <c r="A95" s="13">
        <v>42098</v>
      </c>
      <c r="B95" s="5">
        <v>388</v>
      </c>
      <c r="C95" s="6">
        <v>308</v>
      </c>
      <c r="D95" s="6">
        <v>879</v>
      </c>
      <c r="E95" s="14">
        <f t="shared" si="6"/>
        <v>2.8538961038961039</v>
      </c>
      <c r="F95" s="4">
        <v>90</v>
      </c>
      <c r="G95" s="7">
        <f t="shared" si="5"/>
        <v>0.29220779220779219</v>
      </c>
      <c r="H95" s="8">
        <v>1.1574074074074073E-3</v>
      </c>
      <c r="I95" s="6">
        <v>370</v>
      </c>
      <c r="J95" s="17">
        <v>331</v>
      </c>
      <c r="K95" s="17">
        <v>70</v>
      </c>
      <c r="L95" s="17">
        <v>26</v>
      </c>
      <c r="M95" s="18">
        <v>22</v>
      </c>
      <c r="N95" s="45">
        <v>94</v>
      </c>
    </row>
    <row r="96" spans="1:14" x14ac:dyDescent="0.25">
      <c r="A96" s="13">
        <v>42099</v>
      </c>
      <c r="B96" s="5">
        <v>239</v>
      </c>
      <c r="C96" s="6">
        <v>202</v>
      </c>
      <c r="D96" s="6">
        <v>1080</v>
      </c>
      <c r="E96" s="14">
        <f t="shared" si="6"/>
        <v>5.3465346534653468</v>
      </c>
      <c r="F96" s="4">
        <v>94</v>
      </c>
      <c r="G96" s="7">
        <f t="shared" si="5"/>
        <v>0.46534653465346537</v>
      </c>
      <c r="H96" s="8">
        <v>1.0879629629629629E-3</v>
      </c>
      <c r="I96" s="6">
        <v>543</v>
      </c>
      <c r="J96" s="17">
        <v>331</v>
      </c>
      <c r="K96" s="17">
        <v>57</v>
      </c>
      <c r="L96" s="17">
        <v>37</v>
      </c>
      <c r="M96" s="18">
        <v>24</v>
      </c>
      <c r="N96" s="45">
        <v>95</v>
      </c>
    </row>
    <row r="97" spans="1:14" x14ac:dyDescent="0.25">
      <c r="A97" s="13">
        <v>42100</v>
      </c>
      <c r="B97" s="5">
        <v>320</v>
      </c>
      <c r="C97" s="6">
        <v>398</v>
      </c>
      <c r="D97" s="6">
        <v>971</v>
      </c>
      <c r="E97" s="14">
        <f t="shared" si="6"/>
        <v>2.4396984924623117</v>
      </c>
      <c r="F97" s="4">
        <v>96</v>
      </c>
      <c r="G97" s="7">
        <f t="shared" si="5"/>
        <v>0.24120603015075376</v>
      </c>
      <c r="H97" s="8">
        <v>1.2384259259259258E-3</v>
      </c>
      <c r="I97" s="6">
        <v>257</v>
      </c>
      <c r="J97" s="17">
        <v>314</v>
      </c>
      <c r="K97" s="17">
        <v>99</v>
      </c>
      <c r="L97" s="17">
        <v>34</v>
      </c>
      <c r="M97" s="18">
        <v>45</v>
      </c>
      <c r="N97" s="45">
        <v>96</v>
      </c>
    </row>
    <row r="98" spans="1:14" x14ac:dyDescent="0.25">
      <c r="A98" s="13">
        <v>42101</v>
      </c>
      <c r="B98" s="5">
        <v>375</v>
      </c>
      <c r="C98" s="6">
        <v>330</v>
      </c>
      <c r="D98" s="6">
        <v>911</v>
      </c>
      <c r="E98" s="14">
        <f t="shared" si="6"/>
        <v>2.7606060606060607</v>
      </c>
      <c r="F98" s="4">
        <v>82</v>
      </c>
      <c r="G98" s="7">
        <f t="shared" si="5"/>
        <v>0.24848484848484848</v>
      </c>
      <c r="H98" s="8">
        <v>1.0995370370370371E-3</v>
      </c>
      <c r="I98" s="6">
        <v>269</v>
      </c>
      <c r="J98" s="17">
        <v>141</v>
      </c>
      <c r="K98" s="17">
        <v>115</v>
      </c>
      <c r="L98" s="17">
        <v>23</v>
      </c>
      <c r="M98" s="18">
        <v>37</v>
      </c>
      <c r="N98" s="45">
        <v>97</v>
      </c>
    </row>
    <row r="99" spans="1:14" x14ac:dyDescent="0.25">
      <c r="A99" s="13">
        <v>42102</v>
      </c>
      <c r="B99" s="5">
        <v>379</v>
      </c>
      <c r="C99" s="6">
        <v>296</v>
      </c>
      <c r="D99" s="6">
        <v>906</v>
      </c>
      <c r="E99" s="14">
        <f t="shared" si="6"/>
        <v>3.060810810810811</v>
      </c>
      <c r="F99" s="4">
        <v>85</v>
      </c>
      <c r="G99" s="7">
        <f t="shared" si="5"/>
        <v>0.28716216216216217</v>
      </c>
      <c r="H99" s="8">
        <v>8.6805555555555551E-4</v>
      </c>
      <c r="I99" s="6">
        <v>555</v>
      </c>
      <c r="J99" s="17">
        <v>268</v>
      </c>
      <c r="K99" s="17">
        <v>98</v>
      </c>
      <c r="L99" s="17">
        <v>42</v>
      </c>
      <c r="M99" s="18">
        <v>35</v>
      </c>
      <c r="N99" s="45">
        <v>98</v>
      </c>
    </row>
    <row r="100" spans="1:14" x14ac:dyDescent="0.25">
      <c r="A100" s="13">
        <v>42103</v>
      </c>
      <c r="B100" s="5">
        <v>279</v>
      </c>
      <c r="C100" s="6">
        <v>212</v>
      </c>
      <c r="D100" s="6">
        <v>1042</v>
      </c>
      <c r="E100" s="14">
        <f t="shared" si="6"/>
        <v>4.9150943396226419</v>
      </c>
      <c r="F100" s="4">
        <v>99</v>
      </c>
      <c r="G100" s="7">
        <f t="shared" si="5"/>
        <v>0.46698113207547171</v>
      </c>
      <c r="H100" s="8">
        <v>8.6805555555555551E-4</v>
      </c>
      <c r="I100" s="6">
        <v>461</v>
      </c>
      <c r="J100" s="17">
        <v>254</v>
      </c>
      <c r="K100" s="17">
        <v>81</v>
      </c>
      <c r="L100" s="17">
        <v>33</v>
      </c>
      <c r="M100" s="18">
        <v>22</v>
      </c>
      <c r="N100" s="45">
        <v>99</v>
      </c>
    </row>
    <row r="101" spans="1:14" x14ac:dyDescent="0.25">
      <c r="A101" s="13">
        <v>42104</v>
      </c>
      <c r="B101" s="5">
        <v>324</v>
      </c>
      <c r="C101" s="6">
        <v>365</v>
      </c>
      <c r="D101" s="6">
        <v>1002</v>
      </c>
      <c r="E101" s="14">
        <f t="shared" si="6"/>
        <v>2.7452054794520548</v>
      </c>
      <c r="F101" s="4">
        <v>90</v>
      </c>
      <c r="G101" s="7">
        <f t="shared" si="5"/>
        <v>0.24657534246575341</v>
      </c>
      <c r="H101" s="8">
        <v>1.0185185185185186E-3</v>
      </c>
      <c r="I101" s="6">
        <v>537</v>
      </c>
      <c r="J101" s="17">
        <v>200</v>
      </c>
      <c r="K101" s="17">
        <v>54</v>
      </c>
      <c r="L101" s="17">
        <v>20</v>
      </c>
      <c r="M101" s="18">
        <v>36</v>
      </c>
      <c r="N101" s="45">
        <v>100</v>
      </c>
    </row>
    <row r="102" spans="1:14" x14ac:dyDescent="0.25">
      <c r="A102" s="13">
        <v>42105</v>
      </c>
      <c r="B102" s="5">
        <v>324</v>
      </c>
      <c r="C102" s="6">
        <v>226</v>
      </c>
      <c r="D102" s="6">
        <v>1014</v>
      </c>
      <c r="E102" s="14">
        <f t="shared" si="6"/>
        <v>4.4867256637168138</v>
      </c>
      <c r="F102" s="4">
        <v>95</v>
      </c>
      <c r="G102" s="7">
        <f t="shared" si="5"/>
        <v>0.42035398230088494</v>
      </c>
      <c r="H102" s="8">
        <v>1.1574074074074073E-3</v>
      </c>
      <c r="I102" s="6">
        <v>258</v>
      </c>
      <c r="J102" s="17">
        <v>126</v>
      </c>
      <c r="K102" s="17">
        <v>94</v>
      </c>
      <c r="L102" s="17">
        <v>37</v>
      </c>
      <c r="M102" s="18">
        <v>36</v>
      </c>
      <c r="N102" s="45">
        <v>101</v>
      </c>
    </row>
    <row r="103" spans="1:14" x14ac:dyDescent="0.25">
      <c r="A103" s="13">
        <v>42106</v>
      </c>
      <c r="B103" s="5">
        <v>239</v>
      </c>
      <c r="C103" s="6">
        <v>293</v>
      </c>
      <c r="D103" s="6">
        <v>989</v>
      </c>
      <c r="E103" s="14">
        <f t="shared" si="6"/>
        <v>3.3754266211604094</v>
      </c>
      <c r="F103" s="4">
        <v>82</v>
      </c>
      <c r="G103" s="7">
        <f t="shared" si="5"/>
        <v>0.27986348122866894</v>
      </c>
      <c r="H103" s="8">
        <v>1.0879629629629629E-3</v>
      </c>
      <c r="I103" s="6">
        <v>534</v>
      </c>
      <c r="J103" s="17">
        <v>297</v>
      </c>
      <c r="K103" s="17">
        <v>61</v>
      </c>
      <c r="L103" s="17">
        <v>46</v>
      </c>
      <c r="M103" s="18">
        <v>42</v>
      </c>
      <c r="N103" s="45">
        <v>102</v>
      </c>
    </row>
    <row r="104" spans="1:14" x14ac:dyDescent="0.25">
      <c r="A104" s="13">
        <v>42107</v>
      </c>
      <c r="B104" s="5">
        <v>378</v>
      </c>
      <c r="C104" s="6">
        <v>267</v>
      </c>
      <c r="D104" s="6">
        <v>1009</v>
      </c>
      <c r="E104" s="14">
        <f t="shared" si="6"/>
        <v>3.7790262172284645</v>
      </c>
      <c r="F104" s="4">
        <v>86</v>
      </c>
      <c r="G104" s="7">
        <f t="shared" si="5"/>
        <v>0.32209737827715357</v>
      </c>
      <c r="H104" s="8">
        <v>6.4814814814814813E-4</v>
      </c>
      <c r="I104" s="6">
        <v>588</v>
      </c>
      <c r="J104" s="17">
        <v>235</v>
      </c>
      <c r="K104" s="17">
        <v>96</v>
      </c>
      <c r="L104" s="17">
        <v>44</v>
      </c>
      <c r="M104" s="18">
        <v>43</v>
      </c>
      <c r="N104" s="45">
        <v>103</v>
      </c>
    </row>
    <row r="105" spans="1:14" x14ac:dyDescent="0.25">
      <c r="A105" s="13">
        <v>42108</v>
      </c>
      <c r="B105" s="5">
        <v>300</v>
      </c>
      <c r="C105" s="6">
        <v>303</v>
      </c>
      <c r="D105" s="6">
        <v>853</v>
      </c>
      <c r="E105" s="14">
        <f t="shared" si="6"/>
        <v>2.8151815181518152</v>
      </c>
      <c r="F105" s="4">
        <v>87</v>
      </c>
      <c r="G105" s="7">
        <f t="shared" si="5"/>
        <v>0.28712871287128711</v>
      </c>
      <c r="H105" s="8">
        <v>9.9537037037037042E-4</v>
      </c>
      <c r="I105" s="6">
        <v>515</v>
      </c>
      <c r="J105" s="17">
        <v>236</v>
      </c>
      <c r="K105" s="17">
        <v>57</v>
      </c>
      <c r="L105" s="17">
        <v>40</v>
      </c>
      <c r="M105" s="18">
        <v>31</v>
      </c>
      <c r="N105" s="45">
        <v>104</v>
      </c>
    </row>
    <row r="106" spans="1:14" x14ac:dyDescent="0.25">
      <c r="A106" s="35">
        <v>42109</v>
      </c>
      <c r="B106" s="36">
        <v>318</v>
      </c>
      <c r="C106" s="37">
        <v>332</v>
      </c>
      <c r="D106" s="37">
        <v>1042</v>
      </c>
      <c r="E106" s="38">
        <f t="shared" si="6"/>
        <v>3.1385542168674698</v>
      </c>
      <c r="F106" s="39">
        <v>89</v>
      </c>
      <c r="G106" s="40">
        <f t="shared" si="5"/>
        <v>0.26807228915662651</v>
      </c>
      <c r="H106" s="41">
        <v>1.0416666666666667E-3</v>
      </c>
      <c r="I106" s="37">
        <v>531</v>
      </c>
      <c r="J106" s="42">
        <v>292</v>
      </c>
      <c r="K106" s="42">
        <v>55</v>
      </c>
      <c r="L106" s="42">
        <v>39</v>
      </c>
      <c r="M106" s="43">
        <v>33</v>
      </c>
      <c r="N106" s="45">
        <v>105</v>
      </c>
    </row>
    <row r="107" spans="1:14" x14ac:dyDescent="0.25">
      <c r="A107" s="13">
        <v>42110</v>
      </c>
      <c r="B107" s="5">
        <v>375</v>
      </c>
      <c r="C107" s="6">
        <v>295</v>
      </c>
      <c r="D107" s="6">
        <v>947</v>
      </c>
      <c r="E107" s="14">
        <f t="shared" si="6"/>
        <v>3.2101694915254235</v>
      </c>
      <c r="F107" s="4">
        <v>89</v>
      </c>
      <c r="G107" s="7">
        <f t="shared" si="5"/>
        <v>0.30169491525423731</v>
      </c>
      <c r="H107" s="8">
        <v>9.0277777777777784E-4</v>
      </c>
      <c r="I107" s="6">
        <v>445</v>
      </c>
      <c r="J107" s="17">
        <v>331</v>
      </c>
      <c r="K107" s="17">
        <v>66</v>
      </c>
      <c r="L107" s="17">
        <v>25</v>
      </c>
      <c r="M107" s="18">
        <v>24</v>
      </c>
      <c r="N107" s="45">
        <v>106</v>
      </c>
    </row>
    <row r="108" spans="1:14" x14ac:dyDescent="0.25">
      <c r="A108" s="13">
        <v>42111</v>
      </c>
      <c r="B108" s="5">
        <v>244</v>
      </c>
      <c r="C108" s="6">
        <v>305</v>
      </c>
      <c r="D108" s="6">
        <v>860</v>
      </c>
      <c r="E108" s="14">
        <f t="shared" si="6"/>
        <v>2.819672131147541</v>
      </c>
      <c r="F108" s="4">
        <v>84</v>
      </c>
      <c r="G108" s="7">
        <f t="shared" si="5"/>
        <v>0.27540983606557379</v>
      </c>
      <c r="H108" s="8">
        <v>1.0300925925925926E-3</v>
      </c>
      <c r="I108" s="6">
        <v>323</v>
      </c>
      <c r="J108" s="17">
        <v>304</v>
      </c>
      <c r="K108" s="17">
        <v>65</v>
      </c>
      <c r="L108" s="17">
        <v>38</v>
      </c>
      <c r="M108" s="18">
        <v>42</v>
      </c>
      <c r="N108" s="45">
        <v>107</v>
      </c>
    </row>
    <row r="109" spans="1:14" x14ac:dyDescent="0.25">
      <c r="A109" s="13">
        <v>42112</v>
      </c>
      <c r="B109" s="5">
        <v>315</v>
      </c>
      <c r="C109" s="6">
        <v>345</v>
      </c>
      <c r="D109" s="6">
        <v>835</v>
      </c>
      <c r="E109" s="14">
        <f t="shared" si="6"/>
        <v>2.4202898550724639</v>
      </c>
      <c r="F109" s="4">
        <v>87</v>
      </c>
      <c r="G109" s="7">
        <f t="shared" si="5"/>
        <v>0.25217391304347825</v>
      </c>
      <c r="H109" s="8">
        <v>7.8703703703703705E-4</v>
      </c>
      <c r="I109" s="6">
        <v>362</v>
      </c>
      <c r="J109" s="17">
        <v>178</v>
      </c>
      <c r="K109" s="17">
        <v>79</v>
      </c>
      <c r="L109" s="17">
        <v>46</v>
      </c>
      <c r="M109" s="18">
        <v>40</v>
      </c>
      <c r="N109" s="45">
        <v>108</v>
      </c>
    </row>
    <row r="110" spans="1:14" x14ac:dyDescent="0.25">
      <c r="A110" s="13">
        <v>42113</v>
      </c>
      <c r="B110" s="5">
        <v>203</v>
      </c>
      <c r="C110" s="6">
        <v>397</v>
      </c>
      <c r="D110" s="6">
        <v>1015</v>
      </c>
      <c r="E110" s="14">
        <f t="shared" si="6"/>
        <v>2.5566750629722921</v>
      </c>
      <c r="F110" s="4">
        <v>84</v>
      </c>
      <c r="G110" s="7">
        <f t="shared" si="5"/>
        <v>0.21158690176322417</v>
      </c>
      <c r="H110" s="8">
        <v>1.0995370370370371E-3</v>
      </c>
      <c r="I110" s="6">
        <v>371</v>
      </c>
      <c r="J110" s="17">
        <v>163</v>
      </c>
      <c r="K110" s="17">
        <v>115</v>
      </c>
      <c r="L110" s="17">
        <v>34</v>
      </c>
      <c r="M110" s="18">
        <v>22</v>
      </c>
      <c r="N110" s="45">
        <v>109</v>
      </c>
    </row>
    <row r="111" spans="1:14" x14ac:dyDescent="0.25">
      <c r="A111" s="13">
        <v>42114</v>
      </c>
      <c r="B111" s="5">
        <v>214</v>
      </c>
      <c r="C111" s="6">
        <v>330</v>
      </c>
      <c r="D111" s="6">
        <v>1016</v>
      </c>
      <c r="E111" s="14">
        <f t="shared" si="6"/>
        <v>3.0787878787878786</v>
      </c>
      <c r="F111" s="4">
        <v>85</v>
      </c>
      <c r="G111" s="7">
        <f t="shared" si="5"/>
        <v>0.25757575757575757</v>
      </c>
      <c r="H111" s="8">
        <v>8.6805555555555551E-4</v>
      </c>
      <c r="I111" s="6">
        <v>286</v>
      </c>
      <c r="J111" s="17">
        <v>222</v>
      </c>
      <c r="K111" s="17">
        <v>40</v>
      </c>
      <c r="L111" s="17">
        <v>24</v>
      </c>
      <c r="M111" s="18">
        <v>41</v>
      </c>
      <c r="N111" s="45">
        <v>110</v>
      </c>
    </row>
    <row r="112" spans="1:14" x14ac:dyDescent="0.25">
      <c r="A112" s="13">
        <v>42115</v>
      </c>
      <c r="B112" s="5">
        <v>211</v>
      </c>
      <c r="C112" s="6">
        <v>236</v>
      </c>
      <c r="D112" s="6">
        <v>1073</v>
      </c>
      <c r="E112" s="14">
        <f t="shared" si="6"/>
        <v>4.5466101694915251</v>
      </c>
      <c r="F112" s="4">
        <v>97</v>
      </c>
      <c r="G112" s="7">
        <f t="shared" si="5"/>
        <v>0.41101694915254239</v>
      </c>
      <c r="H112" s="8">
        <v>8.6805555555555551E-4</v>
      </c>
      <c r="I112" s="6">
        <v>564</v>
      </c>
      <c r="J112" s="17">
        <v>312</v>
      </c>
      <c r="K112" s="17">
        <v>108</v>
      </c>
      <c r="L112" s="17">
        <v>21</v>
      </c>
      <c r="M112" s="18">
        <v>28</v>
      </c>
      <c r="N112" s="45">
        <v>111</v>
      </c>
    </row>
    <row r="113" spans="1:14" x14ac:dyDescent="0.25">
      <c r="A113" s="13">
        <v>42116</v>
      </c>
      <c r="B113" s="5">
        <v>302</v>
      </c>
      <c r="C113" s="6">
        <v>277</v>
      </c>
      <c r="D113" s="6">
        <v>951</v>
      </c>
      <c r="E113" s="14">
        <f t="shared" si="6"/>
        <v>3.4332129963898916</v>
      </c>
      <c r="F113" s="4">
        <v>99</v>
      </c>
      <c r="G113" s="7">
        <f t="shared" si="5"/>
        <v>0.35740072202166068</v>
      </c>
      <c r="H113" s="8">
        <v>8.6805555555555551E-4</v>
      </c>
      <c r="I113" s="6">
        <v>362</v>
      </c>
      <c r="J113" s="17">
        <v>227</v>
      </c>
      <c r="K113" s="17">
        <v>61</v>
      </c>
      <c r="L113" s="17">
        <v>45</v>
      </c>
      <c r="M113" s="18">
        <v>37</v>
      </c>
      <c r="N113" s="45">
        <v>112</v>
      </c>
    </row>
    <row r="114" spans="1:14" x14ac:dyDescent="0.25">
      <c r="A114" s="13">
        <v>42117</v>
      </c>
      <c r="B114" s="5">
        <v>358</v>
      </c>
      <c r="C114" s="6">
        <v>292</v>
      </c>
      <c r="D114" s="6">
        <v>833</v>
      </c>
      <c r="E114" s="14">
        <f t="shared" si="6"/>
        <v>2.8527397260273974</v>
      </c>
      <c r="F114" s="4">
        <v>100</v>
      </c>
      <c r="G114" s="7">
        <f t="shared" si="5"/>
        <v>0.34246575342465752</v>
      </c>
      <c r="H114" s="8">
        <v>1.0185185185185186E-3</v>
      </c>
      <c r="I114" s="6">
        <v>457</v>
      </c>
      <c r="J114" s="17">
        <v>248</v>
      </c>
      <c r="K114" s="17">
        <v>54</v>
      </c>
      <c r="L114" s="17">
        <v>25</v>
      </c>
      <c r="M114" s="18">
        <v>27</v>
      </c>
      <c r="N114" s="45">
        <v>113</v>
      </c>
    </row>
    <row r="115" spans="1:14" x14ac:dyDescent="0.25">
      <c r="A115" s="13">
        <v>42118</v>
      </c>
      <c r="B115" s="5">
        <v>223</v>
      </c>
      <c r="C115" s="6">
        <v>203</v>
      </c>
      <c r="D115" s="6">
        <v>1059</v>
      </c>
      <c r="E115" s="14">
        <f t="shared" si="6"/>
        <v>5.2167487684729066</v>
      </c>
      <c r="F115" s="4">
        <v>98</v>
      </c>
      <c r="G115" s="7">
        <f t="shared" si="5"/>
        <v>0.48275862068965519</v>
      </c>
      <c r="H115" s="8">
        <v>1.1574074074074073E-3</v>
      </c>
      <c r="I115" s="6">
        <v>352</v>
      </c>
      <c r="J115" s="17">
        <v>305</v>
      </c>
      <c r="K115" s="17">
        <v>71</v>
      </c>
      <c r="L115" s="17">
        <v>43</v>
      </c>
      <c r="M115" s="18">
        <v>40</v>
      </c>
      <c r="N115" s="45">
        <v>114</v>
      </c>
    </row>
    <row r="116" spans="1:14" x14ac:dyDescent="0.25">
      <c r="A116" s="13">
        <v>42119</v>
      </c>
      <c r="B116" s="5">
        <v>248</v>
      </c>
      <c r="C116" s="6">
        <v>260</v>
      </c>
      <c r="D116" s="6">
        <v>937</v>
      </c>
      <c r="E116" s="14">
        <f t="shared" si="6"/>
        <v>3.6038461538461539</v>
      </c>
      <c r="F116" s="4">
        <v>98</v>
      </c>
      <c r="G116" s="7">
        <f t="shared" si="5"/>
        <v>0.37692307692307692</v>
      </c>
      <c r="H116" s="8">
        <v>1.0879629629629629E-3</v>
      </c>
      <c r="I116" s="6">
        <v>316</v>
      </c>
      <c r="J116" s="17">
        <v>134</v>
      </c>
      <c r="K116" s="17">
        <v>108</v>
      </c>
      <c r="L116" s="17">
        <v>30</v>
      </c>
      <c r="M116" s="18">
        <v>42</v>
      </c>
      <c r="N116" s="45">
        <v>115</v>
      </c>
    </row>
    <row r="117" spans="1:14" x14ac:dyDescent="0.25">
      <c r="A117" s="13">
        <v>42120</v>
      </c>
      <c r="B117" s="5">
        <v>340</v>
      </c>
      <c r="C117" s="6">
        <v>247</v>
      </c>
      <c r="D117" s="6">
        <v>957</v>
      </c>
      <c r="E117" s="14">
        <f t="shared" si="6"/>
        <v>3.8744939271255059</v>
      </c>
      <c r="F117" s="4">
        <v>100</v>
      </c>
      <c r="G117" s="7">
        <f t="shared" si="5"/>
        <v>0.40485829959514169</v>
      </c>
      <c r="H117" s="8">
        <v>1.2384259259259258E-3</v>
      </c>
      <c r="I117" s="6">
        <v>446</v>
      </c>
      <c r="J117" s="17">
        <v>208</v>
      </c>
      <c r="K117" s="17">
        <v>113</v>
      </c>
      <c r="L117" s="17">
        <v>32</v>
      </c>
      <c r="M117" s="18">
        <v>37</v>
      </c>
      <c r="N117" s="45">
        <v>116</v>
      </c>
    </row>
    <row r="118" spans="1:14" x14ac:dyDescent="0.25">
      <c r="A118" s="13">
        <v>42121</v>
      </c>
      <c r="B118" s="5">
        <v>397</v>
      </c>
      <c r="C118" s="6">
        <v>253</v>
      </c>
      <c r="D118" s="6">
        <v>970</v>
      </c>
      <c r="E118" s="14">
        <f t="shared" si="6"/>
        <v>3.8339920948616601</v>
      </c>
      <c r="F118" s="4">
        <v>96</v>
      </c>
      <c r="G118" s="7">
        <f t="shared" si="5"/>
        <v>0.37944664031620551</v>
      </c>
      <c r="H118" s="8">
        <v>1.0995370370370371E-3</v>
      </c>
      <c r="I118" s="6">
        <v>214</v>
      </c>
      <c r="J118" s="17">
        <v>226</v>
      </c>
      <c r="K118" s="17">
        <v>54</v>
      </c>
      <c r="L118" s="17">
        <v>34</v>
      </c>
      <c r="M118" s="18">
        <v>39</v>
      </c>
      <c r="N118" s="45">
        <v>117</v>
      </c>
    </row>
    <row r="119" spans="1:14" x14ac:dyDescent="0.25">
      <c r="A119" s="13">
        <v>42122</v>
      </c>
      <c r="B119" s="5">
        <v>229</v>
      </c>
      <c r="C119" s="6">
        <v>283</v>
      </c>
      <c r="D119" s="6">
        <v>940</v>
      </c>
      <c r="E119" s="14">
        <f t="shared" si="6"/>
        <v>3.3215547703180213</v>
      </c>
      <c r="F119" s="4">
        <v>80</v>
      </c>
      <c r="G119" s="7">
        <f t="shared" si="5"/>
        <v>0.28268551236749118</v>
      </c>
      <c r="H119" s="8">
        <v>8.6805555555555551E-4</v>
      </c>
      <c r="I119" s="6">
        <v>579</v>
      </c>
      <c r="J119" s="17">
        <v>157</v>
      </c>
      <c r="K119" s="17">
        <v>59</v>
      </c>
      <c r="L119" s="17">
        <v>26</v>
      </c>
      <c r="M119" s="18">
        <v>34</v>
      </c>
      <c r="N119" s="45">
        <v>118</v>
      </c>
    </row>
    <row r="120" spans="1:14" x14ac:dyDescent="0.25">
      <c r="A120" s="13">
        <v>42123</v>
      </c>
      <c r="B120" s="5">
        <v>371</v>
      </c>
      <c r="C120" s="6">
        <v>339</v>
      </c>
      <c r="D120" s="6">
        <v>1028</v>
      </c>
      <c r="E120" s="14">
        <f t="shared" si="6"/>
        <v>3.0324483775811211</v>
      </c>
      <c r="F120" s="4">
        <v>80</v>
      </c>
      <c r="G120" s="7">
        <f t="shared" si="5"/>
        <v>0.2359882005899705</v>
      </c>
      <c r="H120" s="8">
        <v>8.6805555555555551E-4</v>
      </c>
      <c r="I120" s="6">
        <v>551</v>
      </c>
      <c r="J120" s="17">
        <v>203</v>
      </c>
      <c r="K120" s="17">
        <v>119</v>
      </c>
      <c r="L120" s="17">
        <v>33</v>
      </c>
      <c r="M120" s="18">
        <v>27</v>
      </c>
      <c r="N120" s="45">
        <v>119</v>
      </c>
    </row>
    <row r="121" spans="1:14" x14ac:dyDescent="0.25">
      <c r="A121" s="13">
        <v>42124</v>
      </c>
      <c r="B121" s="5">
        <v>240</v>
      </c>
      <c r="C121" s="6">
        <v>257</v>
      </c>
      <c r="D121" s="6">
        <v>902</v>
      </c>
      <c r="E121" s="14">
        <f t="shared" si="6"/>
        <v>3.5097276264591439</v>
      </c>
      <c r="F121" s="4">
        <v>91</v>
      </c>
      <c r="G121" s="7">
        <f t="shared" si="5"/>
        <v>0.35408560311284049</v>
      </c>
      <c r="H121" s="8">
        <v>1.0185185185185186E-3</v>
      </c>
      <c r="I121" s="6">
        <v>219</v>
      </c>
      <c r="J121" s="17">
        <v>224</v>
      </c>
      <c r="K121" s="17">
        <v>118</v>
      </c>
      <c r="L121" s="17">
        <v>27</v>
      </c>
      <c r="M121" s="18">
        <v>42</v>
      </c>
      <c r="N121" s="45">
        <v>120</v>
      </c>
    </row>
    <row r="122" spans="1:14" x14ac:dyDescent="0.25">
      <c r="A122" s="13">
        <v>42125</v>
      </c>
      <c r="B122" s="5">
        <v>213</v>
      </c>
      <c r="C122" s="6">
        <v>356</v>
      </c>
      <c r="D122" s="6">
        <v>941</v>
      </c>
      <c r="E122" s="14">
        <f t="shared" si="6"/>
        <v>2.643258426966292</v>
      </c>
      <c r="F122" s="4">
        <v>81</v>
      </c>
      <c r="G122" s="7">
        <f t="shared" si="5"/>
        <v>0.22752808988764045</v>
      </c>
      <c r="H122" s="8">
        <v>1.1574074074074073E-3</v>
      </c>
      <c r="I122" s="6">
        <v>491</v>
      </c>
      <c r="J122" s="17">
        <v>184</v>
      </c>
      <c r="K122" s="17">
        <v>71</v>
      </c>
      <c r="L122" s="17">
        <v>38</v>
      </c>
      <c r="M122" s="18">
        <v>46</v>
      </c>
      <c r="N122" s="45">
        <v>121</v>
      </c>
    </row>
    <row r="123" spans="1:14" x14ac:dyDescent="0.25">
      <c r="A123" s="13">
        <v>42126</v>
      </c>
      <c r="B123" s="5">
        <v>380</v>
      </c>
      <c r="C123" s="6">
        <v>342</v>
      </c>
      <c r="D123" s="6">
        <v>925</v>
      </c>
      <c r="E123" s="14">
        <f t="shared" si="6"/>
        <v>2.7046783625730995</v>
      </c>
      <c r="F123" s="4">
        <v>98</v>
      </c>
      <c r="G123" s="7">
        <f t="shared" si="5"/>
        <v>0.28654970760233917</v>
      </c>
      <c r="H123" s="8">
        <v>1.0879629629629629E-3</v>
      </c>
      <c r="I123" s="6">
        <v>385</v>
      </c>
      <c r="J123" s="17">
        <v>254</v>
      </c>
      <c r="K123" s="17">
        <v>118</v>
      </c>
      <c r="L123" s="17">
        <v>29</v>
      </c>
      <c r="M123" s="18">
        <v>23</v>
      </c>
      <c r="N123" s="45">
        <v>122</v>
      </c>
    </row>
    <row r="124" spans="1:14" x14ac:dyDescent="0.25">
      <c r="A124" s="13">
        <v>42127</v>
      </c>
      <c r="B124" s="5">
        <v>202</v>
      </c>
      <c r="C124" s="6">
        <v>325</v>
      </c>
      <c r="D124" s="6">
        <v>1066</v>
      </c>
      <c r="E124" s="14">
        <f t="shared" si="6"/>
        <v>3.28</v>
      </c>
      <c r="F124" s="4">
        <v>94</v>
      </c>
      <c r="G124" s="7">
        <f t="shared" si="5"/>
        <v>0.28923076923076924</v>
      </c>
      <c r="H124" s="8">
        <v>6.4814814814814813E-4</v>
      </c>
      <c r="I124" s="6">
        <v>275</v>
      </c>
      <c r="J124" s="17">
        <v>321</v>
      </c>
      <c r="K124" s="17">
        <v>42</v>
      </c>
      <c r="L124" s="17">
        <v>44</v>
      </c>
      <c r="M124" s="18">
        <v>36</v>
      </c>
      <c r="N124" s="45">
        <v>123</v>
      </c>
    </row>
    <row r="125" spans="1:14" x14ac:dyDescent="0.25">
      <c r="A125" s="13">
        <v>42128</v>
      </c>
      <c r="B125" s="5">
        <v>282</v>
      </c>
      <c r="C125" s="6">
        <v>270</v>
      </c>
      <c r="D125" s="6">
        <v>914</v>
      </c>
      <c r="E125" s="14">
        <f t="shared" si="6"/>
        <v>3.3851851851851853</v>
      </c>
      <c r="F125" s="4">
        <v>94</v>
      </c>
      <c r="G125" s="7">
        <f t="shared" ref="G125:G188" si="7">F125/C125</f>
        <v>0.34814814814814815</v>
      </c>
      <c r="H125" s="8">
        <v>8.6805555555555551E-4</v>
      </c>
      <c r="I125" s="6">
        <v>543</v>
      </c>
      <c r="J125" s="17">
        <v>168</v>
      </c>
      <c r="K125" s="17">
        <v>41</v>
      </c>
      <c r="L125" s="17">
        <v>46</v>
      </c>
      <c r="M125" s="18">
        <v>29</v>
      </c>
      <c r="N125" s="45">
        <v>124</v>
      </c>
    </row>
    <row r="126" spans="1:14" x14ac:dyDescent="0.25">
      <c r="A126" s="13">
        <v>42129</v>
      </c>
      <c r="B126" s="5">
        <v>318</v>
      </c>
      <c r="C126" s="6">
        <v>323</v>
      </c>
      <c r="D126" s="6">
        <v>1090</v>
      </c>
      <c r="E126" s="14">
        <f t="shared" si="6"/>
        <v>3.3746130030959751</v>
      </c>
      <c r="F126" s="4">
        <v>87</v>
      </c>
      <c r="G126" s="7">
        <f t="shared" si="7"/>
        <v>0.26934984520123839</v>
      </c>
      <c r="H126" s="8">
        <v>8.6805555555555551E-4</v>
      </c>
      <c r="I126" s="6">
        <v>216</v>
      </c>
      <c r="J126" s="17">
        <v>186</v>
      </c>
      <c r="K126" s="17">
        <v>48</v>
      </c>
      <c r="L126" s="17">
        <v>20</v>
      </c>
      <c r="M126" s="18">
        <v>25</v>
      </c>
      <c r="N126" s="45">
        <v>125</v>
      </c>
    </row>
    <row r="127" spans="1:14" x14ac:dyDescent="0.25">
      <c r="A127" s="13">
        <v>42130</v>
      </c>
      <c r="B127" s="5">
        <v>281</v>
      </c>
      <c r="C127" s="6">
        <v>327</v>
      </c>
      <c r="D127" s="6">
        <v>1019</v>
      </c>
      <c r="E127" s="14">
        <f t="shared" si="6"/>
        <v>3.1162079510703364</v>
      </c>
      <c r="F127" s="4">
        <v>99</v>
      </c>
      <c r="G127" s="7">
        <f t="shared" si="7"/>
        <v>0.30275229357798167</v>
      </c>
      <c r="H127" s="8">
        <v>1.0185185185185186E-3</v>
      </c>
      <c r="I127" s="6">
        <v>322</v>
      </c>
      <c r="J127" s="17">
        <v>327</v>
      </c>
      <c r="K127" s="17">
        <v>93</v>
      </c>
      <c r="L127" s="17">
        <v>39</v>
      </c>
      <c r="M127" s="18">
        <v>42</v>
      </c>
      <c r="N127" s="45">
        <v>126</v>
      </c>
    </row>
    <row r="128" spans="1:14" x14ac:dyDescent="0.25">
      <c r="A128" s="13">
        <v>42131</v>
      </c>
      <c r="B128" s="5">
        <v>396</v>
      </c>
      <c r="C128" s="6">
        <v>376</v>
      </c>
      <c r="D128" s="6">
        <v>980</v>
      </c>
      <c r="E128" s="14">
        <f t="shared" si="6"/>
        <v>2.6063829787234041</v>
      </c>
      <c r="F128" s="4">
        <v>90</v>
      </c>
      <c r="G128" s="7">
        <f t="shared" si="7"/>
        <v>0.23936170212765959</v>
      </c>
      <c r="H128" s="8">
        <v>1.1574074074074073E-3</v>
      </c>
      <c r="I128" s="6">
        <v>372</v>
      </c>
      <c r="J128" s="17">
        <v>344</v>
      </c>
      <c r="K128" s="17">
        <v>107</v>
      </c>
      <c r="L128" s="17">
        <v>28</v>
      </c>
      <c r="M128" s="18">
        <v>33</v>
      </c>
      <c r="N128" s="45">
        <v>127</v>
      </c>
    </row>
    <row r="129" spans="1:14" x14ac:dyDescent="0.25">
      <c r="A129" s="13">
        <v>42132</v>
      </c>
      <c r="B129" s="5">
        <v>287</v>
      </c>
      <c r="C129" s="6">
        <v>397</v>
      </c>
      <c r="D129" s="6">
        <v>981</v>
      </c>
      <c r="E129" s="14">
        <f t="shared" si="6"/>
        <v>2.4710327455919394</v>
      </c>
      <c r="F129" s="4">
        <v>84</v>
      </c>
      <c r="G129" s="7">
        <f t="shared" si="7"/>
        <v>0.21158690176322417</v>
      </c>
      <c r="H129" s="8">
        <v>1.0879629629629629E-3</v>
      </c>
      <c r="I129" s="6">
        <v>394</v>
      </c>
      <c r="J129" s="17">
        <v>132</v>
      </c>
      <c r="K129" s="17">
        <v>80</v>
      </c>
      <c r="L129" s="17">
        <v>30</v>
      </c>
      <c r="M129" s="18">
        <v>34</v>
      </c>
      <c r="N129" s="45">
        <v>128</v>
      </c>
    </row>
    <row r="130" spans="1:14" x14ac:dyDescent="0.25">
      <c r="A130" s="13">
        <v>42133</v>
      </c>
      <c r="B130" s="5">
        <v>296</v>
      </c>
      <c r="C130" s="6">
        <v>287</v>
      </c>
      <c r="D130" s="6">
        <v>831</v>
      </c>
      <c r="E130" s="14">
        <f t="shared" si="6"/>
        <v>2.8954703832752613</v>
      </c>
      <c r="F130" s="4">
        <v>88</v>
      </c>
      <c r="G130" s="7">
        <f t="shared" si="7"/>
        <v>0.30662020905923343</v>
      </c>
      <c r="H130" s="8">
        <v>1.2384259259259258E-3</v>
      </c>
      <c r="I130" s="6">
        <v>352</v>
      </c>
      <c r="J130" s="17">
        <v>185</v>
      </c>
      <c r="K130" s="17">
        <v>66</v>
      </c>
      <c r="L130" s="17">
        <v>24</v>
      </c>
      <c r="M130" s="18">
        <v>44</v>
      </c>
      <c r="N130" s="45">
        <v>129</v>
      </c>
    </row>
    <row r="131" spans="1:14" x14ac:dyDescent="0.25">
      <c r="A131" s="13">
        <v>42134</v>
      </c>
      <c r="B131" s="5">
        <v>288</v>
      </c>
      <c r="C131" s="6">
        <v>319</v>
      </c>
      <c r="D131" s="6">
        <v>851</v>
      </c>
      <c r="E131" s="14">
        <f t="shared" ref="E131:E194" si="8">+D131/C131</f>
        <v>2.6677115987460813</v>
      </c>
      <c r="F131" s="4">
        <v>91</v>
      </c>
      <c r="G131" s="7">
        <f t="shared" si="7"/>
        <v>0.28526645768025077</v>
      </c>
      <c r="H131" s="8">
        <v>1.0995370370370371E-3</v>
      </c>
      <c r="I131" s="6">
        <v>481</v>
      </c>
      <c r="J131" s="17">
        <v>132</v>
      </c>
      <c r="K131" s="17">
        <v>67</v>
      </c>
      <c r="L131" s="17">
        <v>45</v>
      </c>
      <c r="M131" s="18">
        <v>37</v>
      </c>
      <c r="N131" s="45">
        <v>130</v>
      </c>
    </row>
    <row r="132" spans="1:14" x14ac:dyDescent="0.25">
      <c r="A132" s="13">
        <v>42135</v>
      </c>
      <c r="B132" s="5">
        <v>398</v>
      </c>
      <c r="C132" s="6">
        <v>329</v>
      </c>
      <c r="D132" s="6">
        <v>1000</v>
      </c>
      <c r="E132" s="14">
        <f t="shared" si="8"/>
        <v>3.0395136778115504</v>
      </c>
      <c r="F132" s="4">
        <v>87</v>
      </c>
      <c r="G132" s="7">
        <f t="shared" si="7"/>
        <v>0.26443768996960487</v>
      </c>
      <c r="H132" s="8">
        <v>8.6805555555555551E-4</v>
      </c>
      <c r="I132" s="6">
        <v>253</v>
      </c>
      <c r="J132" s="17">
        <v>228</v>
      </c>
      <c r="K132" s="17">
        <v>58</v>
      </c>
      <c r="L132" s="17">
        <v>44</v>
      </c>
      <c r="M132" s="18">
        <v>28</v>
      </c>
      <c r="N132" s="45">
        <v>131</v>
      </c>
    </row>
    <row r="133" spans="1:14" x14ac:dyDescent="0.25">
      <c r="A133" s="13">
        <v>42136</v>
      </c>
      <c r="B133" s="5">
        <v>209</v>
      </c>
      <c r="C133" s="6">
        <v>229</v>
      </c>
      <c r="D133" s="6">
        <v>800</v>
      </c>
      <c r="E133" s="14">
        <f t="shared" si="8"/>
        <v>3.4934497816593888</v>
      </c>
      <c r="F133" s="4">
        <v>95</v>
      </c>
      <c r="G133" s="7">
        <f t="shared" si="7"/>
        <v>0.41484716157205243</v>
      </c>
      <c r="H133" s="8">
        <v>8.6805555555555551E-4</v>
      </c>
      <c r="I133" s="6">
        <v>572</v>
      </c>
      <c r="J133" s="17">
        <v>223</v>
      </c>
      <c r="K133" s="17">
        <v>61</v>
      </c>
      <c r="L133" s="17">
        <v>42</v>
      </c>
      <c r="M133" s="18">
        <v>33</v>
      </c>
      <c r="N133" s="45">
        <v>132</v>
      </c>
    </row>
    <row r="134" spans="1:14" x14ac:dyDescent="0.25">
      <c r="A134" s="13">
        <v>42137</v>
      </c>
      <c r="B134" s="5">
        <v>208</v>
      </c>
      <c r="C134" s="6">
        <v>219</v>
      </c>
      <c r="D134" s="6">
        <v>944</v>
      </c>
      <c r="E134" s="14">
        <f t="shared" si="8"/>
        <v>4.3105022831050226</v>
      </c>
      <c r="F134" s="4">
        <v>80</v>
      </c>
      <c r="G134" s="7">
        <f t="shared" si="7"/>
        <v>0.36529680365296802</v>
      </c>
      <c r="H134" s="8">
        <v>1.0185185185185186E-3</v>
      </c>
      <c r="I134" s="6">
        <v>411</v>
      </c>
      <c r="J134" s="17">
        <v>319</v>
      </c>
      <c r="K134" s="17">
        <v>117</v>
      </c>
      <c r="L134" s="17">
        <v>42</v>
      </c>
      <c r="M134" s="18">
        <v>42</v>
      </c>
      <c r="N134" s="45">
        <v>133</v>
      </c>
    </row>
    <row r="135" spans="1:14" x14ac:dyDescent="0.25">
      <c r="A135" s="13">
        <v>42138</v>
      </c>
      <c r="B135" s="5">
        <v>371</v>
      </c>
      <c r="C135" s="6">
        <v>280</v>
      </c>
      <c r="D135" s="6">
        <v>953</v>
      </c>
      <c r="E135" s="14">
        <f t="shared" si="8"/>
        <v>3.4035714285714285</v>
      </c>
      <c r="F135" s="4">
        <v>99</v>
      </c>
      <c r="G135" s="7">
        <f t="shared" si="7"/>
        <v>0.35357142857142859</v>
      </c>
      <c r="H135" s="8">
        <v>1.1574074074074073E-3</v>
      </c>
      <c r="I135" s="6">
        <v>213</v>
      </c>
      <c r="J135" s="17">
        <v>137</v>
      </c>
      <c r="K135" s="17">
        <v>79</v>
      </c>
      <c r="L135" s="17">
        <v>46</v>
      </c>
      <c r="M135" s="18">
        <v>21</v>
      </c>
      <c r="N135" s="45">
        <v>134</v>
      </c>
    </row>
    <row r="136" spans="1:14" x14ac:dyDescent="0.25">
      <c r="A136" s="13">
        <v>42139</v>
      </c>
      <c r="B136" s="5">
        <v>280</v>
      </c>
      <c r="C136" s="6">
        <v>228</v>
      </c>
      <c r="D136" s="6">
        <v>910</v>
      </c>
      <c r="E136" s="14">
        <f t="shared" si="8"/>
        <v>3.9912280701754388</v>
      </c>
      <c r="F136" s="4">
        <v>85</v>
      </c>
      <c r="G136" s="7">
        <f t="shared" si="7"/>
        <v>0.37280701754385964</v>
      </c>
      <c r="H136" s="8">
        <v>1.0879629629629629E-3</v>
      </c>
      <c r="I136" s="6">
        <v>355</v>
      </c>
      <c r="J136" s="17">
        <v>140</v>
      </c>
      <c r="K136" s="17">
        <v>116</v>
      </c>
      <c r="L136" s="17">
        <v>42</v>
      </c>
      <c r="M136" s="18">
        <v>40</v>
      </c>
      <c r="N136" s="45">
        <v>135</v>
      </c>
    </row>
    <row r="137" spans="1:14" x14ac:dyDescent="0.25">
      <c r="A137" s="13">
        <v>42140</v>
      </c>
      <c r="B137" s="5">
        <v>246</v>
      </c>
      <c r="C137" s="6">
        <v>235</v>
      </c>
      <c r="D137" s="6">
        <v>1041</v>
      </c>
      <c r="E137" s="14">
        <f t="shared" si="8"/>
        <v>4.4297872340425535</v>
      </c>
      <c r="F137" s="4">
        <v>93</v>
      </c>
      <c r="G137" s="7">
        <f t="shared" si="7"/>
        <v>0.39574468085106385</v>
      </c>
      <c r="H137" s="8">
        <v>6.4814814814814813E-4</v>
      </c>
      <c r="I137" s="6">
        <v>534</v>
      </c>
      <c r="J137" s="17">
        <v>236</v>
      </c>
      <c r="K137" s="17">
        <v>44</v>
      </c>
      <c r="L137" s="17">
        <v>43</v>
      </c>
      <c r="M137" s="18">
        <v>42</v>
      </c>
      <c r="N137" s="45">
        <v>136</v>
      </c>
    </row>
    <row r="138" spans="1:14" x14ac:dyDescent="0.25">
      <c r="A138" s="13">
        <v>42141</v>
      </c>
      <c r="B138" s="5">
        <v>314</v>
      </c>
      <c r="C138" s="6">
        <v>311</v>
      </c>
      <c r="D138" s="6">
        <v>1018</v>
      </c>
      <c r="E138" s="14">
        <f t="shared" si="8"/>
        <v>3.2733118971061095</v>
      </c>
      <c r="F138" s="4">
        <v>81</v>
      </c>
      <c r="G138" s="7">
        <f t="shared" si="7"/>
        <v>0.26045016077170419</v>
      </c>
      <c r="H138" s="8">
        <v>9.9537037037037042E-4</v>
      </c>
      <c r="I138" s="6">
        <v>425</v>
      </c>
      <c r="J138" s="17">
        <v>197</v>
      </c>
      <c r="K138" s="17">
        <v>86</v>
      </c>
      <c r="L138" s="17">
        <v>40</v>
      </c>
      <c r="M138" s="18">
        <v>32</v>
      </c>
      <c r="N138" s="45">
        <v>137</v>
      </c>
    </row>
    <row r="139" spans="1:14" x14ac:dyDescent="0.25">
      <c r="A139" s="13">
        <v>42142</v>
      </c>
      <c r="B139" s="5">
        <v>264</v>
      </c>
      <c r="C139" s="6">
        <v>267</v>
      </c>
      <c r="D139" s="6">
        <v>914</v>
      </c>
      <c r="E139" s="14">
        <f t="shared" si="8"/>
        <v>3.4232209737827715</v>
      </c>
      <c r="F139" s="4">
        <v>91</v>
      </c>
      <c r="G139" s="7">
        <f t="shared" si="7"/>
        <v>0.34082397003745318</v>
      </c>
      <c r="H139" s="8">
        <v>1.0416666666666667E-3</v>
      </c>
      <c r="I139" s="6">
        <v>217</v>
      </c>
      <c r="J139" s="17">
        <v>297</v>
      </c>
      <c r="K139" s="17">
        <v>73</v>
      </c>
      <c r="L139" s="17">
        <v>26</v>
      </c>
      <c r="M139" s="18">
        <v>29</v>
      </c>
      <c r="N139" s="45">
        <v>138</v>
      </c>
    </row>
    <row r="140" spans="1:14" x14ac:dyDescent="0.25">
      <c r="A140" s="13">
        <v>42143</v>
      </c>
      <c r="B140" s="5">
        <v>398</v>
      </c>
      <c r="C140" s="6">
        <v>313</v>
      </c>
      <c r="D140" s="6">
        <v>917</v>
      </c>
      <c r="E140" s="14">
        <f t="shared" si="8"/>
        <v>2.929712460063898</v>
      </c>
      <c r="F140" s="4">
        <v>81</v>
      </c>
      <c r="G140" s="7">
        <f t="shared" si="7"/>
        <v>0.25878594249201275</v>
      </c>
      <c r="H140" s="8">
        <v>9.0277777777777784E-4</v>
      </c>
      <c r="I140" s="6">
        <v>356</v>
      </c>
      <c r="J140" s="17">
        <v>330</v>
      </c>
      <c r="K140" s="17">
        <v>76</v>
      </c>
      <c r="L140" s="17">
        <v>33</v>
      </c>
      <c r="M140" s="18">
        <v>38</v>
      </c>
      <c r="N140" s="45">
        <v>139</v>
      </c>
    </row>
    <row r="141" spans="1:14" x14ac:dyDescent="0.25">
      <c r="A141" s="13">
        <v>42144</v>
      </c>
      <c r="B141" s="5">
        <v>341</v>
      </c>
      <c r="C141" s="6">
        <v>235</v>
      </c>
      <c r="D141" s="6">
        <v>951</v>
      </c>
      <c r="E141" s="14">
        <f t="shared" si="8"/>
        <v>4.0468085106382983</v>
      </c>
      <c r="F141" s="4">
        <v>84</v>
      </c>
      <c r="G141" s="7">
        <f t="shared" si="7"/>
        <v>0.35744680851063831</v>
      </c>
      <c r="H141" s="8">
        <v>1.0300925925925926E-3</v>
      </c>
      <c r="I141" s="6">
        <v>598</v>
      </c>
      <c r="J141" s="17">
        <v>135</v>
      </c>
      <c r="K141" s="17">
        <v>94</v>
      </c>
      <c r="L141" s="17">
        <v>23</v>
      </c>
      <c r="M141" s="18">
        <v>21</v>
      </c>
      <c r="N141" s="45">
        <v>140</v>
      </c>
    </row>
    <row r="142" spans="1:14" x14ac:dyDescent="0.25">
      <c r="A142" s="13">
        <v>42145</v>
      </c>
      <c r="B142" s="5">
        <v>381</v>
      </c>
      <c r="C142" s="6">
        <v>261</v>
      </c>
      <c r="D142" s="6">
        <v>863</v>
      </c>
      <c r="E142" s="14">
        <f t="shared" si="8"/>
        <v>3.3065134099616857</v>
      </c>
      <c r="F142" s="4">
        <v>86</v>
      </c>
      <c r="G142" s="7">
        <f t="shared" si="7"/>
        <v>0.32950191570881227</v>
      </c>
      <c r="H142" s="8">
        <v>7.8703703703703705E-4</v>
      </c>
      <c r="I142" s="6">
        <v>352</v>
      </c>
      <c r="J142" s="17">
        <v>182</v>
      </c>
      <c r="K142" s="17">
        <v>67</v>
      </c>
      <c r="L142" s="17">
        <v>28</v>
      </c>
      <c r="M142" s="18">
        <v>20</v>
      </c>
      <c r="N142" s="45">
        <v>141</v>
      </c>
    </row>
    <row r="143" spans="1:14" x14ac:dyDescent="0.25">
      <c r="A143" s="13">
        <v>42146</v>
      </c>
      <c r="B143" s="5">
        <v>342</v>
      </c>
      <c r="C143" s="6">
        <v>209</v>
      </c>
      <c r="D143" s="6">
        <v>997</v>
      </c>
      <c r="E143" s="14">
        <f t="shared" si="8"/>
        <v>4.7703349282296648</v>
      </c>
      <c r="F143" s="4">
        <v>97</v>
      </c>
      <c r="G143" s="7">
        <f t="shared" si="7"/>
        <v>0.46411483253588515</v>
      </c>
      <c r="H143" s="8">
        <v>1.0995370370370371E-3</v>
      </c>
      <c r="I143" s="6">
        <v>493</v>
      </c>
      <c r="J143" s="17">
        <v>298</v>
      </c>
      <c r="K143" s="17">
        <v>40</v>
      </c>
      <c r="L143" s="17">
        <v>38</v>
      </c>
      <c r="M143" s="18">
        <v>22</v>
      </c>
      <c r="N143" s="45">
        <v>142</v>
      </c>
    </row>
    <row r="144" spans="1:14" x14ac:dyDescent="0.25">
      <c r="A144" s="13">
        <v>42147</v>
      </c>
      <c r="B144" s="5">
        <v>304</v>
      </c>
      <c r="C144" s="6">
        <v>323</v>
      </c>
      <c r="D144" s="6">
        <v>967</v>
      </c>
      <c r="E144" s="14">
        <f t="shared" si="8"/>
        <v>2.9938080495356036</v>
      </c>
      <c r="F144" s="4">
        <v>97</v>
      </c>
      <c r="G144" s="7">
        <f t="shared" si="7"/>
        <v>0.30030959752321984</v>
      </c>
      <c r="H144" s="8">
        <v>8.6805555555555551E-4</v>
      </c>
      <c r="I144" s="6">
        <v>522</v>
      </c>
      <c r="J144" s="17">
        <v>300</v>
      </c>
      <c r="K144" s="17">
        <v>83</v>
      </c>
      <c r="L144" s="17">
        <v>31</v>
      </c>
      <c r="M144" s="18">
        <v>42</v>
      </c>
      <c r="N144" s="45">
        <v>143</v>
      </c>
    </row>
    <row r="145" spans="1:14" x14ac:dyDescent="0.25">
      <c r="A145" s="13">
        <v>42148</v>
      </c>
      <c r="B145" s="5">
        <v>342</v>
      </c>
      <c r="C145" s="6">
        <v>296</v>
      </c>
      <c r="D145" s="6">
        <v>1082</v>
      </c>
      <c r="E145" s="14">
        <f t="shared" si="8"/>
        <v>3.6554054054054053</v>
      </c>
      <c r="F145" s="4">
        <v>83</v>
      </c>
      <c r="G145" s="7">
        <f t="shared" si="7"/>
        <v>0.28040540540540543</v>
      </c>
      <c r="H145" s="8">
        <v>8.6805555555555551E-4</v>
      </c>
      <c r="I145" s="6">
        <v>486</v>
      </c>
      <c r="J145" s="17">
        <v>227</v>
      </c>
      <c r="K145" s="17">
        <v>107</v>
      </c>
      <c r="L145" s="17">
        <v>37</v>
      </c>
      <c r="M145" s="18">
        <v>29</v>
      </c>
      <c r="N145" s="45">
        <v>144</v>
      </c>
    </row>
    <row r="146" spans="1:14" x14ac:dyDescent="0.25">
      <c r="A146" s="13">
        <v>42149</v>
      </c>
      <c r="B146" s="5">
        <v>309</v>
      </c>
      <c r="C146" s="6">
        <v>397</v>
      </c>
      <c r="D146" s="6">
        <v>808</v>
      </c>
      <c r="E146" s="14">
        <f t="shared" si="8"/>
        <v>2.0352644836272042</v>
      </c>
      <c r="F146" s="4">
        <v>83</v>
      </c>
      <c r="G146" s="7">
        <f t="shared" si="7"/>
        <v>0.20906801007556675</v>
      </c>
      <c r="H146" s="8">
        <v>1.0185185185185186E-3</v>
      </c>
      <c r="I146" s="6">
        <v>599</v>
      </c>
      <c r="J146" s="17">
        <v>192</v>
      </c>
      <c r="K146" s="17">
        <v>55</v>
      </c>
      <c r="L146" s="17">
        <v>43</v>
      </c>
      <c r="M146" s="18">
        <v>28</v>
      </c>
      <c r="N146" s="45">
        <v>145</v>
      </c>
    </row>
    <row r="147" spans="1:14" x14ac:dyDescent="0.25">
      <c r="A147" s="13">
        <v>42150</v>
      </c>
      <c r="B147" s="5">
        <v>340</v>
      </c>
      <c r="C147" s="6">
        <v>338</v>
      </c>
      <c r="D147" s="6">
        <v>1027</v>
      </c>
      <c r="E147" s="14">
        <f t="shared" si="8"/>
        <v>3.0384615384615383</v>
      </c>
      <c r="F147" s="4">
        <v>83</v>
      </c>
      <c r="G147" s="7">
        <f t="shared" si="7"/>
        <v>0.2455621301775148</v>
      </c>
      <c r="H147" s="8">
        <v>1.1574074074074073E-3</v>
      </c>
      <c r="I147" s="6">
        <v>527</v>
      </c>
      <c r="J147" s="17">
        <v>327</v>
      </c>
      <c r="K147" s="17">
        <v>59</v>
      </c>
      <c r="L147" s="17">
        <v>41</v>
      </c>
      <c r="M147" s="18">
        <v>30</v>
      </c>
      <c r="N147" s="45">
        <v>146</v>
      </c>
    </row>
    <row r="148" spans="1:14" x14ac:dyDescent="0.25">
      <c r="A148" s="13">
        <v>42151</v>
      </c>
      <c r="B148" s="5">
        <v>340</v>
      </c>
      <c r="C148" s="6">
        <v>240</v>
      </c>
      <c r="D148" s="6">
        <v>1057</v>
      </c>
      <c r="E148" s="14">
        <f t="shared" si="8"/>
        <v>4.4041666666666668</v>
      </c>
      <c r="F148" s="4">
        <v>98</v>
      </c>
      <c r="G148" s="7">
        <f t="shared" si="7"/>
        <v>0.40833333333333333</v>
      </c>
      <c r="H148" s="8">
        <v>8.6805555555555551E-4</v>
      </c>
      <c r="I148" s="6">
        <v>286</v>
      </c>
      <c r="J148" s="17">
        <v>267</v>
      </c>
      <c r="K148" s="17">
        <v>88</v>
      </c>
      <c r="L148" s="17">
        <v>43</v>
      </c>
      <c r="M148" s="18">
        <v>41</v>
      </c>
      <c r="N148" s="45">
        <v>147</v>
      </c>
    </row>
    <row r="149" spans="1:14" x14ac:dyDescent="0.25">
      <c r="A149" s="13">
        <v>42152</v>
      </c>
      <c r="B149" s="5">
        <v>267</v>
      </c>
      <c r="C149" s="6">
        <v>239</v>
      </c>
      <c r="D149" s="6">
        <v>869</v>
      </c>
      <c r="E149" s="14">
        <f t="shared" si="8"/>
        <v>3.6359832635983262</v>
      </c>
      <c r="F149" s="4">
        <v>89</v>
      </c>
      <c r="G149" s="7">
        <f t="shared" si="7"/>
        <v>0.3723849372384937</v>
      </c>
      <c r="H149" s="8">
        <v>8.6805555555555551E-4</v>
      </c>
      <c r="I149" s="6">
        <v>222</v>
      </c>
      <c r="J149" s="17">
        <v>187</v>
      </c>
      <c r="K149" s="17">
        <v>56</v>
      </c>
      <c r="L149" s="17">
        <v>26</v>
      </c>
      <c r="M149" s="18">
        <v>43</v>
      </c>
      <c r="N149" s="45">
        <v>148</v>
      </c>
    </row>
    <row r="150" spans="1:14" x14ac:dyDescent="0.25">
      <c r="A150" s="13">
        <v>42153</v>
      </c>
      <c r="B150" s="5">
        <v>336</v>
      </c>
      <c r="C150" s="6">
        <v>241</v>
      </c>
      <c r="D150" s="6">
        <v>863</v>
      </c>
      <c r="E150" s="14">
        <f t="shared" si="8"/>
        <v>3.5809128630705396</v>
      </c>
      <c r="F150" s="4">
        <v>94</v>
      </c>
      <c r="G150" s="7">
        <f t="shared" si="7"/>
        <v>0.39004149377593361</v>
      </c>
      <c r="H150" s="8">
        <v>1.0185185185185186E-3</v>
      </c>
      <c r="I150" s="6">
        <v>548</v>
      </c>
      <c r="J150" s="17">
        <v>214</v>
      </c>
      <c r="K150" s="17">
        <v>40</v>
      </c>
      <c r="L150" s="17">
        <v>40</v>
      </c>
      <c r="M150" s="18">
        <v>42</v>
      </c>
      <c r="N150" s="45">
        <v>149</v>
      </c>
    </row>
    <row r="151" spans="1:14" x14ac:dyDescent="0.25">
      <c r="A151" s="13">
        <v>42154</v>
      </c>
      <c r="B151" s="5">
        <v>262</v>
      </c>
      <c r="C151" s="6">
        <v>315</v>
      </c>
      <c r="D151" s="6">
        <v>1068</v>
      </c>
      <c r="E151" s="14">
        <f t="shared" si="8"/>
        <v>3.3904761904761904</v>
      </c>
      <c r="F151" s="4">
        <v>96</v>
      </c>
      <c r="G151" s="7">
        <f t="shared" si="7"/>
        <v>0.30476190476190479</v>
      </c>
      <c r="H151" s="8">
        <v>1.1574074074074073E-3</v>
      </c>
      <c r="I151" s="6">
        <v>383</v>
      </c>
      <c r="J151" s="17">
        <v>347</v>
      </c>
      <c r="K151" s="17">
        <v>104</v>
      </c>
      <c r="L151" s="17">
        <v>28</v>
      </c>
      <c r="M151" s="18">
        <v>22</v>
      </c>
      <c r="N151" s="45">
        <v>150</v>
      </c>
    </row>
    <row r="152" spans="1:14" x14ac:dyDescent="0.25">
      <c r="A152" s="13">
        <v>42155</v>
      </c>
      <c r="B152" s="5">
        <v>229</v>
      </c>
      <c r="C152" s="6">
        <v>317</v>
      </c>
      <c r="D152" s="6">
        <v>1070</v>
      </c>
      <c r="E152" s="14">
        <f t="shared" si="8"/>
        <v>3.3753943217665614</v>
      </c>
      <c r="F152" s="4">
        <v>94</v>
      </c>
      <c r="G152" s="7">
        <f t="shared" si="7"/>
        <v>0.29652996845425866</v>
      </c>
      <c r="H152" s="8">
        <v>1.0879629629629629E-3</v>
      </c>
      <c r="I152" s="6">
        <v>371</v>
      </c>
      <c r="J152" s="17">
        <v>295</v>
      </c>
      <c r="K152" s="17">
        <v>84</v>
      </c>
      <c r="L152" s="17">
        <v>31</v>
      </c>
      <c r="M152" s="18">
        <v>44</v>
      </c>
      <c r="N152" s="45">
        <v>151</v>
      </c>
    </row>
    <row r="153" spans="1:14" x14ac:dyDescent="0.25">
      <c r="A153" s="13">
        <v>42156</v>
      </c>
      <c r="B153" s="5">
        <v>243</v>
      </c>
      <c r="C153" s="6">
        <v>364</v>
      </c>
      <c r="D153" s="6">
        <v>985</v>
      </c>
      <c r="E153" s="14">
        <f t="shared" si="8"/>
        <v>2.7060439560439562</v>
      </c>
      <c r="F153" s="4">
        <v>95</v>
      </c>
      <c r="G153" s="7">
        <f t="shared" si="7"/>
        <v>0.26098901098901101</v>
      </c>
      <c r="H153" s="8">
        <v>1.2384259259259258E-3</v>
      </c>
      <c r="I153" s="6">
        <v>294</v>
      </c>
      <c r="J153" s="17">
        <v>136</v>
      </c>
      <c r="K153" s="17">
        <v>113</v>
      </c>
      <c r="L153" s="17">
        <v>33</v>
      </c>
      <c r="M153" s="18">
        <v>43</v>
      </c>
      <c r="N153" s="45">
        <v>152</v>
      </c>
    </row>
    <row r="154" spans="1:14" x14ac:dyDescent="0.25">
      <c r="A154" s="13">
        <v>42157</v>
      </c>
      <c r="B154" s="5">
        <v>311</v>
      </c>
      <c r="C154" s="6">
        <v>322</v>
      </c>
      <c r="D154" s="6">
        <v>1052</v>
      </c>
      <c r="E154" s="14">
        <f t="shared" si="8"/>
        <v>3.2670807453416151</v>
      </c>
      <c r="F154" s="4">
        <v>82</v>
      </c>
      <c r="G154" s="7">
        <f t="shared" si="7"/>
        <v>0.25465838509316768</v>
      </c>
      <c r="H154" s="8">
        <v>1.0995370370370371E-3</v>
      </c>
      <c r="I154" s="6">
        <v>520</v>
      </c>
      <c r="J154" s="17">
        <v>221</v>
      </c>
      <c r="K154" s="17">
        <v>104</v>
      </c>
      <c r="L154" s="17">
        <v>33</v>
      </c>
      <c r="M154" s="18">
        <v>42</v>
      </c>
      <c r="N154" s="45">
        <v>153</v>
      </c>
    </row>
    <row r="155" spans="1:14" x14ac:dyDescent="0.25">
      <c r="A155" s="13">
        <v>42158</v>
      </c>
      <c r="B155" s="5">
        <v>355</v>
      </c>
      <c r="C155" s="6">
        <v>254</v>
      </c>
      <c r="D155" s="6">
        <v>1024</v>
      </c>
      <c r="E155" s="14">
        <f t="shared" si="8"/>
        <v>4.0314960629921259</v>
      </c>
      <c r="F155" s="4">
        <v>82</v>
      </c>
      <c r="G155" s="7">
        <f t="shared" si="7"/>
        <v>0.32283464566929132</v>
      </c>
      <c r="H155" s="8">
        <v>8.6805555555555551E-4</v>
      </c>
      <c r="I155" s="6">
        <v>586</v>
      </c>
      <c r="J155" s="17">
        <v>287</v>
      </c>
      <c r="K155" s="17">
        <v>84</v>
      </c>
      <c r="L155" s="17">
        <v>23</v>
      </c>
      <c r="M155" s="18">
        <v>22</v>
      </c>
      <c r="N155" s="45">
        <v>154</v>
      </c>
    </row>
    <row r="156" spans="1:14" x14ac:dyDescent="0.25">
      <c r="A156" s="13">
        <v>42159</v>
      </c>
      <c r="B156" s="5">
        <v>203</v>
      </c>
      <c r="C156" s="6">
        <v>213</v>
      </c>
      <c r="D156" s="6">
        <v>1086</v>
      </c>
      <c r="E156" s="14">
        <f t="shared" si="8"/>
        <v>5.098591549295775</v>
      </c>
      <c r="F156" s="4">
        <v>97</v>
      </c>
      <c r="G156" s="7">
        <f t="shared" si="7"/>
        <v>0.45539906103286387</v>
      </c>
      <c r="H156" s="8">
        <v>8.6805555555555551E-4</v>
      </c>
      <c r="I156" s="6">
        <v>341</v>
      </c>
      <c r="J156" s="17">
        <v>166</v>
      </c>
      <c r="K156" s="17">
        <v>75</v>
      </c>
      <c r="L156" s="17">
        <v>41</v>
      </c>
      <c r="M156" s="18">
        <v>37</v>
      </c>
      <c r="N156" s="45">
        <v>155</v>
      </c>
    </row>
    <row r="157" spans="1:14" x14ac:dyDescent="0.25">
      <c r="A157" s="13">
        <v>42160</v>
      </c>
      <c r="B157" s="5">
        <v>386</v>
      </c>
      <c r="C157" s="6">
        <v>374</v>
      </c>
      <c r="D157" s="6">
        <v>1030</v>
      </c>
      <c r="E157" s="14">
        <f t="shared" si="8"/>
        <v>2.7540106951871657</v>
      </c>
      <c r="F157" s="4">
        <v>82</v>
      </c>
      <c r="G157" s="7">
        <f t="shared" si="7"/>
        <v>0.21925133689839571</v>
      </c>
      <c r="H157" s="8">
        <v>1.0185185185185186E-3</v>
      </c>
      <c r="I157" s="6">
        <v>283</v>
      </c>
      <c r="J157" s="17">
        <v>194</v>
      </c>
      <c r="K157" s="17">
        <v>83</v>
      </c>
      <c r="L157" s="17">
        <v>30</v>
      </c>
      <c r="M157" s="18">
        <v>25</v>
      </c>
      <c r="N157" s="45">
        <v>156</v>
      </c>
    </row>
    <row r="158" spans="1:14" x14ac:dyDescent="0.25">
      <c r="A158" s="13">
        <v>42161</v>
      </c>
      <c r="B158" s="5">
        <v>290</v>
      </c>
      <c r="C158" s="6">
        <v>294</v>
      </c>
      <c r="D158" s="6">
        <v>1098</v>
      </c>
      <c r="E158" s="14">
        <f t="shared" si="8"/>
        <v>3.7346938775510203</v>
      </c>
      <c r="F158" s="4">
        <v>100</v>
      </c>
      <c r="G158" s="7">
        <f t="shared" si="7"/>
        <v>0.3401360544217687</v>
      </c>
      <c r="H158" s="8">
        <v>1.1574074074074073E-3</v>
      </c>
      <c r="I158" s="6">
        <v>585</v>
      </c>
      <c r="J158" s="17">
        <v>124</v>
      </c>
      <c r="K158" s="17">
        <v>114</v>
      </c>
      <c r="L158" s="17">
        <v>45</v>
      </c>
      <c r="M158" s="18">
        <v>38</v>
      </c>
      <c r="N158" s="45">
        <v>157</v>
      </c>
    </row>
    <row r="159" spans="1:14" x14ac:dyDescent="0.25">
      <c r="A159" s="13">
        <v>42162</v>
      </c>
      <c r="B159" s="5">
        <v>252</v>
      </c>
      <c r="C159" s="6">
        <v>262</v>
      </c>
      <c r="D159" s="6">
        <v>933</v>
      </c>
      <c r="E159" s="14">
        <f t="shared" si="8"/>
        <v>3.5610687022900764</v>
      </c>
      <c r="F159" s="4">
        <v>81</v>
      </c>
      <c r="G159" s="7">
        <f t="shared" si="7"/>
        <v>0.30916030534351147</v>
      </c>
      <c r="H159" s="8">
        <v>1.0879629629629629E-3</v>
      </c>
      <c r="I159" s="6">
        <v>371</v>
      </c>
      <c r="J159" s="17">
        <v>290</v>
      </c>
      <c r="K159" s="17">
        <v>42</v>
      </c>
      <c r="L159" s="17">
        <v>37</v>
      </c>
      <c r="M159" s="18">
        <v>36</v>
      </c>
      <c r="N159" s="45">
        <v>158</v>
      </c>
    </row>
    <row r="160" spans="1:14" x14ac:dyDescent="0.25">
      <c r="A160" s="13">
        <v>42163</v>
      </c>
      <c r="B160" s="5">
        <v>227</v>
      </c>
      <c r="C160" s="6">
        <v>384</v>
      </c>
      <c r="D160" s="6">
        <v>891</v>
      </c>
      <c r="E160" s="14">
        <f t="shared" si="8"/>
        <v>2.3203125</v>
      </c>
      <c r="F160" s="4">
        <v>95</v>
      </c>
      <c r="G160" s="7">
        <f t="shared" si="7"/>
        <v>0.24739583333333334</v>
      </c>
      <c r="H160" s="8">
        <v>6.4814814814814813E-4</v>
      </c>
      <c r="I160" s="6">
        <v>452</v>
      </c>
      <c r="J160" s="17">
        <v>180</v>
      </c>
      <c r="K160" s="17">
        <v>48</v>
      </c>
      <c r="L160" s="17">
        <v>43</v>
      </c>
      <c r="M160" s="18">
        <v>22</v>
      </c>
      <c r="N160" s="45">
        <v>159</v>
      </c>
    </row>
    <row r="161" spans="1:14" x14ac:dyDescent="0.25">
      <c r="A161" s="13">
        <v>42164</v>
      </c>
      <c r="B161" s="5">
        <v>300</v>
      </c>
      <c r="C161" s="6">
        <v>295</v>
      </c>
      <c r="D161" s="6">
        <v>959</v>
      </c>
      <c r="E161" s="14">
        <f t="shared" si="8"/>
        <v>3.2508474576271187</v>
      </c>
      <c r="F161" s="4">
        <v>82</v>
      </c>
      <c r="G161" s="7">
        <f t="shared" si="7"/>
        <v>0.27796610169491526</v>
      </c>
      <c r="H161" s="8">
        <v>9.9537037037037042E-4</v>
      </c>
      <c r="I161" s="6">
        <v>431</v>
      </c>
      <c r="J161" s="17">
        <v>323</v>
      </c>
      <c r="K161" s="17">
        <v>119</v>
      </c>
      <c r="L161" s="17">
        <v>36</v>
      </c>
      <c r="M161" s="18">
        <v>46</v>
      </c>
      <c r="N161" s="45">
        <v>160</v>
      </c>
    </row>
    <row r="162" spans="1:14" x14ac:dyDescent="0.25">
      <c r="A162" s="13">
        <v>42165</v>
      </c>
      <c r="B162" s="5">
        <v>207</v>
      </c>
      <c r="C162" s="6">
        <v>239</v>
      </c>
      <c r="D162" s="6">
        <v>838</v>
      </c>
      <c r="E162" s="14">
        <f t="shared" si="8"/>
        <v>3.506276150627615</v>
      </c>
      <c r="F162" s="4">
        <v>80</v>
      </c>
      <c r="G162" s="7">
        <f t="shared" si="7"/>
        <v>0.33472803347280333</v>
      </c>
      <c r="H162" s="8">
        <v>1.0416666666666667E-3</v>
      </c>
      <c r="I162" s="6">
        <v>430</v>
      </c>
      <c r="J162" s="17">
        <v>164</v>
      </c>
      <c r="K162" s="17">
        <v>68</v>
      </c>
      <c r="L162" s="17">
        <v>35</v>
      </c>
      <c r="M162" s="18">
        <v>21</v>
      </c>
      <c r="N162" s="45">
        <v>161</v>
      </c>
    </row>
    <row r="163" spans="1:14" x14ac:dyDescent="0.25">
      <c r="A163" s="13">
        <v>42166</v>
      </c>
      <c r="B163" s="5">
        <v>262</v>
      </c>
      <c r="C163" s="6">
        <v>370</v>
      </c>
      <c r="D163" s="6">
        <v>1087</v>
      </c>
      <c r="E163" s="14">
        <f t="shared" si="8"/>
        <v>2.9378378378378378</v>
      </c>
      <c r="F163" s="4">
        <v>95</v>
      </c>
      <c r="G163" s="7">
        <f t="shared" si="7"/>
        <v>0.25675675675675674</v>
      </c>
      <c r="H163" s="8">
        <v>9.0277777777777784E-4</v>
      </c>
      <c r="I163" s="6">
        <v>429</v>
      </c>
      <c r="J163" s="17">
        <v>132</v>
      </c>
      <c r="K163" s="17">
        <v>54</v>
      </c>
      <c r="L163" s="17">
        <v>34</v>
      </c>
      <c r="M163" s="18">
        <v>44</v>
      </c>
      <c r="N163" s="45">
        <v>162</v>
      </c>
    </row>
    <row r="164" spans="1:14" x14ac:dyDescent="0.25">
      <c r="A164" s="13">
        <v>42167</v>
      </c>
      <c r="B164" s="5">
        <v>264</v>
      </c>
      <c r="C164" s="6">
        <v>200</v>
      </c>
      <c r="D164" s="6">
        <v>1087</v>
      </c>
      <c r="E164" s="14">
        <f t="shared" si="8"/>
        <v>5.4349999999999996</v>
      </c>
      <c r="F164" s="4">
        <v>98</v>
      </c>
      <c r="G164" s="7">
        <f t="shared" si="7"/>
        <v>0.49</v>
      </c>
      <c r="H164" s="8">
        <v>1.0300925925925926E-3</v>
      </c>
      <c r="I164" s="6">
        <v>425</v>
      </c>
      <c r="J164" s="17">
        <v>198</v>
      </c>
      <c r="K164" s="17">
        <v>87</v>
      </c>
      <c r="L164" s="17">
        <v>46</v>
      </c>
      <c r="M164" s="18">
        <v>29</v>
      </c>
      <c r="N164" s="45">
        <v>163</v>
      </c>
    </row>
    <row r="165" spans="1:14" x14ac:dyDescent="0.25">
      <c r="A165" s="13">
        <v>42168</v>
      </c>
      <c r="B165" s="5">
        <v>241</v>
      </c>
      <c r="C165" s="6">
        <v>397</v>
      </c>
      <c r="D165" s="6">
        <v>1047</v>
      </c>
      <c r="E165" s="14">
        <f t="shared" si="8"/>
        <v>2.6372795969773302</v>
      </c>
      <c r="F165" s="4">
        <v>88</v>
      </c>
      <c r="G165" s="7">
        <f t="shared" si="7"/>
        <v>0.22166246851385391</v>
      </c>
      <c r="H165" s="8">
        <v>7.8703703703703705E-4</v>
      </c>
      <c r="I165" s="6">
        <v>442</v>
      </c>
      <c r="J165" s="17">
        <v>330</v>
      </c>
      <c r="K165" s="17">
        <v>65</v>
      </c>
      <c r="L165" s="17">
        <v>38</v>
      </c>
      <c r="M165" s="18">
        <v>34</v>
      </c>
      <c r="N165" s="45">
        <v>164</v>
      </c>
    </row>
    <row r="166" spans="1:14" x14ac:dyDescent="0.25">
      <c r="A166" s="13">
        <v>42169</v>
      </c>
      <c r="B166" s="5">
        <v>389</v>
      </c>
      <c r="C166" s="6">
        <v>234</v>
      </c>
      <c r="D166" s="6">
        <v>1062</v>
      </c>
      <c r="E166" s="14">
        <f t="shared" si="8"/>
        <v>4.5384615384615383</v>
      </c>
      <c r="F166" s="4">
        <v>86</v>
      </c>
      <c r="G166" s="7">
        <f t="shared" si="7"/>
        <v>0.36752136752136755</v>
      </c>
      <c r="H166" s="8">
        <v>8.6805555555555551E-4</v>
      </c>
      <c r="I166" s="6">
        <v>566</v>
      </c>
      <c r="J166" s="17">
        <v>314</v>
      </c>
      <c r="K166" s="17">
        <v>69</v>
      </c>
      <c r="L166" s="17">
        <v>36</v>
      </c>
      <c r="M166" s="18">
        <v>39</v>
      </c>
      <c r="N166" s="45">
        <v>165</v>
      </c>
    </row>
    <row r="167" spans="1:14" x14ac:dyDescent="0.25">
      <c r="A167" s="13">
        <v>42170</v>
      </c>
      <c r="B167" s="5">
        <v>334</v>
      </c>
      <c r="C167" s="6">
        <v>319</v>
      </c>
      <c r="D167" s="6">
        <v>1002</v>
      </c>
      <c r="E167" s="14">
        <f t="shared" si="8"/>
        <v>3.1410658307210033</v>
      </c>
      <c r="F167" s="4">
        <v>88</v>
      </c>
      <c r="G167" s="7">
        <f t="shared" si="7"/>
        <v>0.27586206896551724</v>
      </c>
      <c r="H167" s="8">
        <v>8.6805555555555551E-4</v>
      </c>
      <c r="I167" s="6">
        <v>293</v>
      </c>
      <c r="J167" s="17">
        <v>296</v>
      </c>
      <c r="K167" s="17">
        <v>87</v>
      </c>
      <c r="L167" s="17">
        <v>42</v>
      </c>
      <c r="M167" s="18">
        <v>23</v>
      </c>
      <c r="N167" s="45">
        <v>166</v>
      </c>
    </row>
    <row r="168" spans="1:14" x14ac:dyDescent="0.25">
      <c r="A168" s="13">
        <v>42171</v>
      </c>
      <c r="B168" s="5">
        <v>290</v>
      </c>
      <c r="C168" s="6">
        <v>343</v>
      </c>
      <c r="D168" s="6">
        <v>879</v>
      </c>
      <c r="E168" s="14">
        <f t="shared" si="8"/>
        <v>2.5626822157434401</v>
      </c>
      <c r="F168" s="4">
        <v>92</v>
      </c>
      <c r="G168" s="7">
        <f t="shared" si="7"/>
        <v>0.26822157434402333</v>
      </c>
      <c r="H168" s="8">
        <v>1.0185185185185186E-3</v>
      </c>
      <c r="I168" s="6">
        <v>535</v>
      </c>
      <c r="J168" s="17">
        <v>216</v>
      </c>
      <c r="K168" s="17">
        <v>118</v>
      </c>
      <c r="L168" s="17">
        <v>39</v>
      </c>
      <c r="M168" s="18">
        <v>26</v>
      </c>
      <c r="N168" s="45">
        <v>167</v>
      </c>
    </row>
    <row r="169" spans="1:14" x14ac:dyDescent="0.25">
      <c r="A169" s="13">
        <v>42172</v>
      </c>
      <c r="B169" s="5">
        <v>246</v>
      </c>
      <c r="C169" s="6">
        <v>291</v>
      </c>
      <c r="D169" s="6">
        <v>884</v>
      </c>
      <c r="E169" s="14">
        <f t="shared" si="8"/>
        <v>3.0378006872852232</v>
      </c>
      <c r="F169" s="4">
        <v>81</v>
      </c>
      <c r="G169" s="7">
        <f t="shared" si="7"/>
        <v>0.27835051546391754</v>
      </c>
      <c r="H169" s="8">
        <v>1.1574074074074073E-3</v>
      </c>
      <c r="I169" s="6">
        <v>547</v>
      </c>
      <c r="J169" s="17">
        <v>312</v>
      </c>
      <c r="K169" s="17">
        <v>114</v>
      </c>
      <c r="L169" s="17">
        <v>42</v>
      </c>
      <c r="M169" s="18">
        <v>20</v>
      </c>
      <c r="N169" s="45">
        <v>168</v>
      </c>
    </row>
    <row r="170" spans="1:14" x14ac:dyDescent="0.25">
      <c r="A170" s="13">
        <v>42173</v>
      </c>
      <c r="B170" s="5">
        <v>369</v>
      </c>
      <c r="C170" s="6">
        <v>240</v>
      </c>
      <c r="D170" s="6">
        <v>1099</v>
      </c>
      <c r="E170" s="14">
        <f t="shared" si="8"/>
        <v>4.5791666666666666</v>
      </c>
      <c r="F170" s="4">
        <v>95</v>
      </c>
      <c r="G170" s="7">
        <f t="shared" si="7"/>
        <v>0.39583333333333331</v>
      </c>
      <c r="H170" s="8">
        <v>1.0879629629629629E-3</v>
      </c>
      <c r="I170" s="6">
        <v>200</v>
      </c>
      <c r="J170" s="17">
        <v>357</v>
      </c>
      <c r="K170" s="17">
        <v>64</v>
      </c>
      <c r="L170" s="17">
        <v>21</v>
      </c>
      <c r="M170" s="18">
        <v>20</v>
      </c>
      <c r="N170" s="45">
        <v>169</v>
      </c>
    </row>
    <row r="171" spans="1:14" x14ac:dyDescent="0.25">
      <c r="A171" s="13">
        <v>42174</v>
      </c>
      <c r="B171" s="5">
        <v>306</v>
      </c>
      <c r="C171" s="6">
        <v>302</v>
      </c>
      <c r="D171" s="6">
        <v>885</v>
      </c>
      <c r="E171" s="14">
        <f t="shared" si="8"/>
        <v>2.9304635761589406</v>
      </c>
      <c r="F171" s="4">
        <v>86</v>
      </c>
      <c r="G171" s="7">
        <f t="shared" si="7"/>
        <v>0.28476821192052981</v>
      </c>
      <c r="H171" s="8">
        <v>1.2384259259259258E-3</v>
      </c>
      <c r="I171" s="6">
        <v>581</v>
      </c>
      <c r="J171" s="17">
        <v>233</v>
      </c>
      <c r="K171" s="17">
        <v>109</v>
      </c>
      <c r="L171" s="17">
        <v>39</v>
      </c>
      <c r="M171" s="18">
        <v>31</v>
      </c>
      <c r="N171" s="45">
        <v>170</v>
      </c>
    </row>
    <row r="172" spans="1:14" x14ac:dyDescent="0.25">
      <c r="A172" s="13">
        <v>42175</v>
      </c>
      <c r="B172" s="5">
        <v>284</v>
      </c>
      <c r="C172" s="6">
        <v>307</v>
      </c>
      <c r="D172" s="6">
        <v>926</v>
      </c>
      <c r="E172" s="14">
        <f t="shared" si="8"/>
        <v>3.0162866449511401</v>
      </c>
      <c r="F172" s="4">
        <v>100</v>
      </c>
      <c r="G172" s="7">
        <f t="shared" si="7"/>
        <v>0.32573289902280128</v>
      </c>
      <c r="H172" s="8">
        <v>1.0995370370370371E-3</v>
      </c>
      <c r="I172" s="6">
        <v>225</v>
      </c>
      <c r="J172" s="17">
        <v>271</v>
      </c>
      <c r="K172" s="17">
        <v>84</v>
      </c>
      <c r="L172" s="17">
        <v>37</v>
      </c>
      <c r="M172" s="18">
        <v>38</v>
      </c>
      <c r="N172" s="45">
        <v>171</v>
      </c>
    </row>
    <row r="173" spans="1:14" x14ac:dyDescent="0.25">
      <c r="A173" s="13">
        <v>42176</v>
      </c>
      <c r="B173" s="5">
        <v>388</v>
      </c>
      <c r="C173" s="6">
        <v>336</v>
      </c>
      <c r="D173" s="6">
        <v>970</v>
      </c>
      <c r="E173" s="14">
        <f t="shared" si="8"/>
        <v>2.8869047619047619</v>
      </c>
      <c r="F173" s="4">
        <v>97</v>
      </c>
      <c r="G173" s="7">
        <f t="shared" si="7"/>
        <v>0.28869047619047616</v>
      </c>
      <c r="H173" s="8">
        <v>8.6805555555555551E-4</v>
      </c>
      <c r="I173" s="6">
        <v>360</v>
      </c>
      <c r="J173" s="17">
        <v>155</v>
      </c>
      <c r="K173" s="17">
        <v>49</v>
      </c>
      <c r="L173" s="17">
        <v>35</v>
      </c>
      <c r="M173" s="18">
        <v>22</v>
      </c>
      <c r="N173" s="45">
        <v>172</v>
      </c>
    </row>
    <row r="174" spans="1:14" x14ac:dyDescent="0.25">
      <c r="A174" s="13">
        <v>42177</v>
      </c>
      <c r="B174" s="5">
        <v>341</v>
      </c>
      <c r="C174" s="6">
        <v>335</v>
      </c>
      <c r="D174" s="6">
        <v>813</v>
      </c>
      <c r="E174" s="14">
        <f t="shared" si="8"/>
        <v>2.4268656716417909</v>
      </c>
      <c r="F174" s="4">
        <v>88</v>
      </c>
      <c r="G174" s="7">
        <f t="shared" si="7"/>
        <v>0.2626865671641791</v>
      </c>
      <c r="H174" s="8">
        <v>8.6805555555555551E-4</v>
      </c>
      <c r="I174" s="6">
        <v>328</v>
      </c>
      <c r="J174" s="17">
        <v>242</v>
      </c>
      <c r="K174" s="17">
        <v>52</v>
      </c>
      <c r="L174" s="17">
        <v>40</v>
      </c>
      <c r="M174" s="18">
        <v>46</v>
      </c>
      <c r="N174" s="45">
        <v>173</v>
      </c>
    </row>
    <row r="175" spans="1:14" x14ac:dyDescent="0.25">
      <c r="A175" s="13">
        <v>42178</v>
      </c>
      <c r="B175" s="5">
        <v>276</v>
      </c>
      <c r="C175" s="6">
        <v>364</v>
      </c>
      <c r="D175" s="6">
        <v>870</v>
      </c>
      <c r="E175" s="14">
        <f t="shared" si="8"/>
        <v>2.3901098901098901</v>
      </c>
      <c r="F175" s="4">
        <v>85</v>
      </c>
      <c r="G175" s="7">
        <f t="shared" si="7"/>
        <v>0.23351648351648352</v>
      </c>
      <c r="H175" s="8">
        <v>1.0185185185185186E-3</v>
      </c>
      <c r="I175" s="6">
        <v>336</v>
      </c>
      <c r="J175" s="17">
        <v>127</v>
      </c>
      <c r="K175" s="17">
        <v>46</v>
      </c>
      <c r="L175" s="17">
        <v>44</v>
      </c>
      <c r="M175" s="18">
        <v>44</v>
      </c>
      <c r="N175" s="45">
        <v>174</v>
      </c>
    </row>
    <row r="176" spans="1:14" x14ac:dyDescent="0.25">
      <c r="A176" s="13">
        <v>42179</v>
      </c>
      <c r="B176" s="5">
        <v>213</v>
      </c>
      <c r="C176" s="6">
        <v>393</v>
      </c>
      <c r="D176" s="6">
        <v>1027</v>
      </c>
      <c r="E176" s="14">
        <f t="shared" si="8"/>
        <v>2.61323155216285</v>
      </c>
      <c r="F176" s="4">
        <v>81</v>
      </c>
      <c r="G176" s="7">
        <f t="shared" si="7"/>
        <v>0.20610687022900764</v>
      </c>
      <c r="H176" s="8">
        <v>1.1574074074074073E-3</v>
      </c>
      <c r="I176" s="6">
        <v>329</v>
      </c>
      <c r="J176" s="17">
        <v>199</v>
      </c>
      <c r="K176" s="17">
        <v>66</v>
      </c>
      <c r="L176" s="17">
        <v>24</v>
      </c>
      <c r="M176" s="18">
        <v>30</v>
      </c>
      <c r="N176" s="45">
        <v>175</v>
      </c>
    </row>
    <row r="177" spans="1:14" x14ac:dyDescent="0.25">
      <c r="A177" s="13">
        <v>42180</v>
      </c>
      <c r="B177" s="5">
        <v>302</v>
      </c>
      <c r="C177" s="6">
        <v>308</v>
      </c>
      <c r="D177" s="6">
        <v>852</v>
      </c>
      <c r="E177" s="14">
        <f t="shared" si="8"/>
        <v>2.7662337662337664</v>
      </c>
      <c r="F177" s="4">
        <v>86</v>
      </c>
      <c r="G177" s="7">
        <f t="shared" si="7"/>
        <v>0.2792207792207792</v>
      </c>
      <c r="H177" s="8">
        <v>1.0879629629629629E-3</v>
      </c>
      <c r="I177" s="6">
        <v>421</v>
      </c>
      <c r="J177" s="17">
        <v>309</v>
      </c>
      <c r="K177" s="17">
        <v>79</v>
      </c>
      <c r="L177" s="17">
        <v>34</v>
      </c>
      <c r="M177" s="18">
        <v>41</v>
      </c>
      <c r="N177" s="45">
        <v>176</v>
      </c>
    </row>
    <row r="178" spans="1:14" x14ac:dyDescent="0.25">
      <c r="A178" s="13">
        <v>42181</v>
      </c>
      <c r="B178" s="5">
        <v>312</v>
      </c>
      <c r="C178" s="6">
        <v>379</v>
      </c>
      <c r="D178" s="6">
        <v>824</v>
      </c>
      <c r="E178" s="14">
        <f t="shared" si="8"/>
        <v>2.1741424802110818</v>
      </c>
      <c r="F178" s="4">
        <v>100</v>
      </c>
      <c r="G178" s="7">
        <f t="shared" si="7"/>
        <v>0.26385224274406333</v>
      </c>
      <c r="H178" s="8">
        <v>6.4814814814814813E-4</v>
      </c>
      <c r="I178" s="6">
        <v>322</v>
      </c>
      <c r="J178" s="17">
        <v>164</v>
      </c>
      <c r="K178" s="17">
        <v>86</v>
      </c>
      <c r="L178" s="17">
        <v>46</v>
      </c>
      <c r="M178" s="18">
        <v>27</v>
      </c>
      <c r="N178" s="45">
        <v>177</v>
      </c>
    </row>
    <row r="179" spans="1:14" x14ac:dyDescent="0.25">
      <c r="A179" s="13">
        <v>42182</v>
      </c>
      <c r="B179" s="5">
        <v>227</v>
      </c>
      <c r="C179" s="6">
        <v>364</v>
      </c>
      <c r="D179" s="6">
        <v>810</v>
      </c>
      <c r="E179" s="14">
        <f t="shared" si="8"/>
        <v>2.2252747252747254</v>
      </c>
      <c r="F179" s="4">
        <v>83</v>
      </c>
      <c r="G179" s="7">
        <f t="shared" si="7"/>
        <v>0.22802197802197802</v>
      </c>
      <c r="H179" s="8">
        <v>9.9537037037037042E-4</v>
      </c>
      <c r="I179" s="6">
        <v>390</v>
      </c>
      <c r="J179" s="17">
        <v>320</v>
      </c>
      <c r="K179" s="17">
        <v>97</v>
      </c>
      <c r="L179" s="17">
        <v>33</v>
      </c>
      <c r="M179" s="18">
        <v>28</v>
      </c>
      <c r="N179" s="45">
        <v>178</v>
      </c>
    </row>
    <row r="180" spans="1:14" x14ac:dyDescent="0.25">
      <c r="A180" s="13">
        <v>42183</v>
      </c>
      <c r="B180" s="5">
        <v>317</v>
      </c>
      <c r="C180" s="6">
        <v>324</v>
      </c>
      <c r="D180" s="6">
        <v>821</v>
      </c>
      <c r="E180" s="14">
        <f t="shared" si="8"/>
        <v>2.5339506172839505</v>
      </c>
      <c r="F180" s="4">
        <v>83</v>
      </c>
      <c r="G180" s="7">
        <f t="shared" si="7"/>
        <v>0.25617283950617287</v>
      </c>
      <c r="H180" s="8">
        <v>1.0416666666666667E-3</v>
      </c>
      <c r="I180" s="6">
        <v>554</v>
      </c>
      <c r="J180" s="17">
        <v>356</v>
      </c>
      <c r="K180" s="17">
        <v>40</v>
      </c>
      <c r="L180" s="17">
        <v>38</v>
      </c>
      <c r="M180" s="18">
        <v>26</v>
      </c>
      <c r="N180" s="45">
        <v>179</v>
      </c>
    </row>
    <row r="181" spans="1:14" x14ac:dyDescent="0.25">
      <c r="A181" s="13">
        <v>42184</v>
      </c>
      <c r="B181" s="5">
        <v>316</v>
      </c>
      <c r="C181" s="6">
        <v>229</v>
      </c>
      <c r="D181" s="6">
        <v>987</v>
      </c>
      <c r="E181" s="14">
        <f t="shared" si="8"/>
        <v>4.3100436681222707</v>
      </c>
      <c r="F181" s="4">
        <v>91</v>
      </c>
      <c r="G181" s="7">
        <f t="shared" si="7"/>
        <v>0.39737991266375544</v>
      </c>
      <c r="H181" s="8">
        <v>9.0277777777777784E-4</v>
      </c>
      <c r="I181" s="6">
        <v>210</v>
      </c>
      <c r="J181" s="17">
        <v>302</v>
      </c>
      <c r="K181" s="17">
        <v>96</v>
      </c>
      <c r="L181" s="17">
        <v>37</v>
      </c>
      <c r="M181" s="18">
        <v>25</v>
      </c>
      <c r="N181" s="45">
        <v>180</v>
      </c>
    </row>
    <row r="182" spans="1:14" x14ac:dyDescent="0.25">
      <c r="A182" s="13">
        <v>42185</v>
      </c>
      <c r="B182" s="5">
        <v>285</v>
      </c>
      <c r="C182" s="6">
        <v>357</v>
      </c>
      <c r="D182" s="6">
        <v>1095</v>
      </c>
      <c r="E182" s="14">
        <f t="shared" si="8"/>
        <v>3.0672268907563027</v>
      </c>
      <c r="F182" s="4">
        <v>92</v>
      </c>
      <c r="G182" s="7">
        <f t="shared" si="7"/>
        <v>0.25770308123249297</v>
      </c>
      <c r="H182" s="8">
        <v>1.0300925925925926E-3</v>
      </c>
      <c r="I182" s="6">
        <v>264</v>
      </c>
      <c r="J182" s="17">
        <v>127</v>
      </c>
      <c r="K182" s="17">
        <v>47</v>
      </c>
      <c r="L182" s="17">
        <v>46</v>
      </c>
      <c r="M182" s="18">
        <v>40</v>
      </c>
      <c r="N182" s="45">
        <v>181</v>
      </c>
    </row>
    <row r="183" spans="1:14" x14ac:dyDescent="0.25">
      <c r="A183" s="13">
        <v>42186</v>
      </c>
      <c r="B183" s="5">
        <v>312</v>
      </c>
      <c r="C183" s="6">
        <v>285</v>
      </c>
      <c r="D183" s="6">
        <v>931</v>
      </c>
      <c r="E183" s="14">
        <f t="shared" si="8"/>
        <v>3.2666666666666666</v>
      </c>
      <c r="F183" s="4">
        <v>81</v>
      </c>
      <c r="G183" s="7">
        <f t="shared" si="7"/>
        <v>0.28421052631578947</v>
      </c>
      <c r="H183" s="8">
        <v>7.8703703703703705E-4</v>
      </c>
      <c r="I183" s="6">
        <v>272</v>
      </c>
      <c r="J183" s="17">
        <v>308</v>
      </c>
      <c r="K183" s="17">
        <v>74</v>
      </c>
      <c r="L183" s="17">
        <v>34</v>
      </c>
      <c r="M183" s="18">
        <v>34</v>
      </c>
      <c r="N183" s="45">
        <v>182</v>
      </c>
    </row>
    <row r="184" spans="1:14" x14ac:dyDescent="0.25">
      <c r="A184" s="13">
        <v>42187</v>
      </c>
      <c r="B184" s="5">
        <v>388</v>
      </c>
      <c r="C184" s="6">
        <v>343</v>
      </c>
      <c r="D184" s="6">
        <v>910</v>
      </c>
      <c r="E184" s="14">
        <f t="shared" si="8"/>
        <v>2.6530612244897958</v>
      </c>
      <c r="F184" s="4">
        <v>86</v>
      </c>
      <c r="G184" s="7">
        <f t="shared" si="7"/>
        <v>0.25072886297376096</v>
      </c>
      <c r="H184" s="8">
        <v>1.0995370370370371E-3</v>
      </c>
      <c r="I184" s="6">
        <v>533</v>
      </c>
      <c r="J184" s="17">
        <v>163</v>
      </c>
      <c r="K184" s="17">
        <v>103</v>
      </c>
      <c r="L184" s="17">
        <v>40</v>
      </c>
      <c r="M184" s="18">
        <v>45</v>
      </c>
      <c r="N184" s="45">
        <v>183</v>
      </c>
    </row>
    <row r="185" spans="1:14" x14ac:dyDescent="0.25">
      <c r="A185" s="13">
        <v>42188</v>
      </c>
      <c r="B185" s="5">
        <v>257</v>
      </c>
      <c r="C185" s="6">
        <v>205</v>
      </c>
      <c r="D185" s="6">
        <v>1075</v>
      </c>
      <c r="E185" s="14">
        <f t="shared" si="8"/>
        <v>5.2439024390243905</v>
      </c>
      <c r="F185" s="4">
        <v>88</v>
      </c>
      <c r="G185" s="7">
        <f t="shared" si="7"/>
        <v>0.42926829268292682</v>
      </c>
      <c r="H185" s="8">
        <v>8.6805555555555551E-4</v>
      </c>
      <c r="I185" s="6">
        <v>567</v>
      </c>
      <c r="J185" s="17">
        <v>303</v>
      </c>
      <c r="K185" s="17">
        <v>45</v>
      </c>
      <c r="L185" s="17">
        <v>25</v>
      </c>
      <c r="M185" s="18">
        <v>43</v>
      </c>
      <c r="N185" s="45">
        <v>184</v>
      </c>
    </row>
    <row r="186" spans="1:14" x14ac:dyDescent="0.25">
      <c r="A186" s="13">
        <v>42189</v>
      </c>
      <c r="B186" s="5">
        <v>345</v>
      </c>
      <c r="C186" s="6">
        <v>260</v>
      </c>
      <c r="D186" s="6">
        <v>1061</v>
      </c>
      <c r="E186" s="14">
        <f t="shared" si="8"/>
        <v>4.0807692307692305</v>
      </c>
      <c r="F186" s="4">
        <v>95</v>
      </c>
      <c r="G186" s="7">
        <f t="shared" si="7"/>
        <v>0.36538461538461536</v>
      </c>
      <c r="H186" s="8">
        <v>8.6805555555555551E-4</v>
      </c>
      <c r="I186" s="6">
        <v>479</v>
      </c>
      <c r="J186" s="17">
        <v>230</v>
      </c>
      <c r="K186" s="17">
        <v>92</v>
      </c>
      <c r="L186" s="17">
        <v>31</v>
      </c>
      <c r="M186" s="18">
        <v>40</v>
      </c>
      <c r="N186" s="45">
        <v>185</v>
      </c>
    </row>
    <row r="187" spans="1:14" x14ac:dyDescent="0.25">
      <c r="A187" s="13">
        <v>42190</v>
      </c>
      <c r="B187" s="5">
        <v>389</v>
      </c>
      <c r="C187" s="6">
        <v>325</v>
      </c>
      <c r="D187" s="6">
        <v>976</v>
      </c>
      <c r="E187" s="14">
        <f t="shared" si="8"/>
        <v>3.003076923076923</v>
      </c>
      <c r="F187" s="4">
        <v>94</v>
      </c>
      <c r="G187" s="7">
        <f t="shared" si="7"/>
        <v>0.28923076923076924</v>
      </c>
      <c r="H187" s="8">
        <v>1.0185185185185186E-3</v>
      </c>
      <c r="I187" s="6">
        <v>224</v>
      </c>
      <c r="J187" s="17">
        <v>178</v>
      </c>
      <c r="K187" s="17">
        <v>104</v>
      </c>
      <c r="L187" s="17">
        <v>21</v>
      </c>
      <c r="M187" s="18">
        <v>23</v>
      </c>
      <c r="N187" s="45">
        <v>186</v>
      </c>
    </row>
    <row r="188" spans="1:14" x14ac:dyDescent="0.25">
      <c r="A188" s="13">
        <v>42191</v>
      </c>
      <c r="B188" s="5">
        <v>329</v>
      </c>
      <c r="C188" s="6">
        <v>274</v>
      </c>
      <c r="D188" s="6">
        <v>823</v>
      </c>
      <c r="E188" s="14">
        <f t="shared" si="8"/>
        <v>3.0036496350364965</v>
      </c>
      <c r="F188" s="4">
        <v>95</v>
      </c>
      <c r="G188" s="7">
        <f t="shared" si="7"/>
        <v>0.34671532846715331</v>
      </c>
      <c r="H188" s="8">
        <v>8.6805555555555551E-4</v>
      </c>
      <c r="I188" s="6">
        <v>411</v>
      </c>
      <c r="J188" s="17">
        <v>291</v>
      </c>
      <c r="K188" s="17">
        <v>89</v>
      </c>
      <c r="L188" s="17">
        <v>28</v>
      </c>
      <c r="M188" s="18">
        <v>21</v>
      </c>
      <c r="N188" s="45">
        <v>187</v>
      </c>
    </row>
    <row r="189" spans="1:14" x14ac:dyDescent="0.25">
      <c r="A189" s="13">
        <v>42192</v>
      </c>
      <c r="B189" s="5">
        <v>304</v>
      </c>
      <c r="C189" s="6">
        <v>306</v>
      </c>
      <c r="D189" s="6">
        <v>940</v>
      </c>
      <c r="E189" s="14">
        <f t="shared" si="8"/>
        <v>3.0718954248366015</v>
      </c>
      <c r="F189" s="4">
        <v>81</v>
      </c>
      <c r="G189" s="7">
        <f t="shared" ref="G189:G246" si="9">F189/C189</f>
        <v>0.26470588235294118</v>
      </c>
      <c r="H189" s="8">
        <v>8.6805555555555551E-4</v>
      </c>
      <c r="I189" s="6">
        <v>401</v>
      </c>
      <c r="J189" s="17">
        <v>237</v>
      </c>
      <c r="K189" s="17">
        <v>94</v>
      </c>
      <c r="L189" s="17">
        <v>36</v>
      </c>
      <c r="M189" s="18">
        <v>37</v>
      </c>
      <c r="N189" s="45">
        <v>188</v>
      </c>
    </row>
    <row r="190" spans="1:14" x14ac:dyDescent="0.25">
      <c r="A190" s="13">
        <v>42193</v>
      </c>
      <c r="B190" s="5">
        <v>370</v>
      </c>
      <c r="C190" s="6">
        <v>229</v>
      </c>
      <c r="D190" s="6">
        <v>1012</v>
      </c>
      <c r="E190" s="14">
        <f t="shared" si="8"/>
        <v>4.4192139737991267</v>
      </c>
      <c r="F190" s="4">
        <v>95</v>
      </c>
      <c r="G190" s="7">
        <f t="shared" si="9"/>
        <v>0.41484716157205243</v>
      </c>
      <c r="H190" s="8">
        <v>1.0185185185185186E-3</v>
      </c>
      <c r="I190" s="6">
        <v>374</v>
      </c>
      <c r="J190" s="17">
        <v>121</v>
      </c>
      <c r="K190" s="17">
        <v>97</v>
      </c>
      <c r="L190" s="17">
        <v>31</v>
      </c>
      <c r="M190" s="18">
        <v>35</v>
      </c>
      <c r="N190" s="45">
        <v>189</v>
      </c>
    </row>
    <row r="191" spans="1:14" x14ac:dyDescent="0.25">
      <c r="A191" s="13">
        <v>42194</v>
      </c>
      <c r="B191" s="5">
        <v>317</v>
      </c>
      <c r="C191" s="6">
        <v>207</v>
      </c>
      <c r="D191" s="6">
        <v>962</v>
      </c>
      <c r="E191" s="14">
        <f t="shared" si="8"/>
        <v>4.6473429951690823</v>
      </c>
      <c r="F191" s="4">
        <v>98</v>
      </c>
      <c r="G191" s="7">
        <f t="shared" si="9"/>
        <v>0.47342995169082125</v>
      </c>
      <c r="H191" s="8">
        <v>1.1574074074074073E-3</v>
      </c>
      <c r="I191" s="6">
        <v>598</v>
      </c>
      <c r="J191" s="17">
        <v>352</v>
      </c>
      <c r="K191" s="17">
        <v>57</v>
      </c>
      <c r="L191" s="17">
        <v>29</v>
      </c>
      <c r="M191" s="18">
        <v>23</v>
      </c>
      <c r="N191" s="45">
        <v>190</v>
      </c>
    </row>
    <row r="192" spans="1:14" x14ac:dyDescent="0.25">
      <c r="A192" s="13">
        <v>42195</v>
      </c>
      <c r="B192" s="5">
        <v>283</v>
      </c>
      <c r="C192" s="6">
        <v>268</v>
      </c>
      <c r="D192" s="6">
        <v>968</v>
      </c>
      <c r="E192" s="14">
        <f t="shared" si="8"/>
        <v>3.6119402985074629</v>
      </c>
      <c r="F192" s="4">
        <v>80</v>
      </c>
      <c r="G192" s="7">
        <f t="shared" si="9"/>
        <v>0.29850746268656714</v>
      </c>
      <c r="H192" s="8">
        <v>1.0879629629629629E-3</v>
      </c>
      <c r="I192" s="6">
        <v>511</v>
      </c>
      <c r="J192" s="17">
        <v>310</v>
      </c>
      <c r="K192" s="17">
        <v>85</v>
      </c>
      <c r="L192" s="17">
        <v>30</v>
      </c>
      <c r="M192" s="18">
        <v>33</v>
      </c>
      <c r="N192" s="45">
        <v>191</v>
      </c>
    </row>
    <row r="193" spans="1:14" x14ac:dyDescent="0.25">
      <c r="A193" s="13">
        <v>42196</v>
      </c>
      <c r="B193" s="5">
        <v>240</v>
      </c>
      <c r="C193" s="6">
        <v>211</v>
      </c>
      <c r="D193" s="6">
        <v>870</v>
      </c>
      <c r="E193" s="14">
        <f t="shared" si="8"/>
        <v>4.1232227488151656</v>
      </c>
      <c r="F193" s="4">
        <v>87</v>
      </c>
      <c r="G193" s="7">
        <f t="shared" si="9"/>
        <v>0.41232227488151657</v>
      </c>
      <c r="H193" s="8">
        <v>1.2384259259259258E-3</v>
      </c>
      <c r="I193" s="6">
        <v>574</v>
      </c>
      <c r="J193" s="17">
        <v>132</v>
      </c>
      <c r="K193" s="17">
        <v>101</v>
      </c>
      <c r="L193" s="17">
        <v>43</v>
      </c>
      <c r="M193" s="18">
        <v>39</v>
      </c>
      <c r="N193" s="45">
        <v>192</v>
      </c>
    </row>
    <row r="194" spans="1:14" x14ac:dyDescent="0.25">
      <c r="A194" s="13">
        <v>42197</v>
      </c>
      <c r="B194" s="5">
        <v>375</v>
      </c>
      <c r="C194" s="6">
        <v>305</v>
      </c>
      <c r="D194" s="6">
        <v>971</v>
      </c>
      <c r="E194" s="14">
        <f t="shared" si="8"/>
        <v>3.1836065573770491</v>
      </c>
      <c r="F194" s="4">
        <v>80</v>
      </c>
      <c r="G194" s="7">
        <f t="shared" si="9"/>
        <v>0.26229508196721313</v>
      </c>
      <c r="H194" s="8">
        <v>1.0995370370370371E-3</v>
      </c>
      <c r="I194" s="6">
        <v>436</v>
      </c>
      <c r="J194" s="17">
        <v>177</v>
      </c>
      <c r="K194" s="17">
        <v>63</v>
      </c>
      <c r="L194" s="17">
        <v>28</v>
      </c>
      <c r="M194" s="18">
        <v>46</v>
      </c>
      <c r="N194" s="45">
        <v>193</v>
      </c>
    </row>
    <row r="195" spans="1:14" x14ac:dyDescent="0.25">
      <c r="A195" s="13">
        <v>42198</v>
      </c>
      <c r="B195" s="5">
        <v>395</v>
      </c>
      <c r="C195" s="6">
        <v>386</v>
      </c>
      <c r="D195" s="6">
        <v>1072</v>
      </c>
      <c r="E195" s="14">
        <f t="shared" ref="E195:E246" si="10">+D195/C195</f>
        <v>2.7772020725388602</v>
      </c>
      <c r="F195" s="4">
        <v>82</v>
      </c>
      <c r="G195" s="7">
        <f t="shared" si="9"/>
        <v>0.21243523316062177</v>
      </c>
      <c r="H195" s="8">
        <v>8.6805555555555551E-4</v>
      </c>
      <c r="I195" s="6">
        <v>597</v>
      </c>
      <c r="J195" s="17">
        <v>235</v>
      </c>
      <c r="K195" s="17">
        <v>55</v>
      </c>
      <c r="L195" s="17">
        <v>31</v>
      </c>
      <c r="M195" s="18">
        <v>20</v>
      </c>
      <c r="N195" s="45">
        <v>194</v>
      </c>
    </row>
    <row r="196" spans="1:14" x14ac:dyDescent="0.25">
      <c r="A196" s="13">
        <v>42199</v>
      </c>
      <c r="B196" s="5">
        <v>278</v>
      </c>
      <c r="C196" s="6">
        <v>204</v>
      </c>
      <c r="D196" s="6">
        <v>977</v>
      </c>
      <c r="E196" s="14">
        <f t="shared" si="10"/>
        <v>4.7892156862745097</v>
      </c>
      <c r="F196" s="4">
        <v>86</v>
      </c>
      <c r="G196" s="7">
        <f t="shared" si="9"/>
        <v>0.42156862745098039</v>
      </c>
      <c r="H196" s="8">
        <v>8.6805555555555551E-4</v>
      </c>
      <c r="I196" s="6">
        <v>207</v>
      </c>
      <c r="J196" s="17">
        <v>201</v>
      </c>
      <c r="K196" s="17">
        <v>110</v>
      </c>
      <c r="L196" s="17">
        <v>45</v>
      </c>
      <c r="M196" s="18">
        <v>23</v>
      </c>
      <c r="N196" s="45">
        <v>195</v>
      </c>
    </row>
    <row r="197" spans="1:14" x14ac:dyDescent="0.25">
      <c r="A197" s="13">
        <v>42200</v>
      </c>
      <c r="B197" s="5">
        <v>248</v>
      </c>
      <c r="C197" s="6">
        <v>339</v>
      </c>
      <c r="D197" s="6">
        <v>970</v>
      </c>
      <c r="E197" s="14">
        <f t="shared" si="10"/>
        <v>2.8613569321533925</v>
      </c>
      <c r="F197" s="4">
        <v>100</v>
      </c>
      <c r="G197" s="7">
        <f t="shared" si="9"/>
        <v>0.29498525073746312</v>
      </c>
      <c r="H197" s="8">
        <v>1.0185185185185186E-3</v>
      </c>
      <c r="I197" s="6">
        <v>372</v>
      </c>
      <c r="J197" s="17">
        <v>341</v>
      </c>
      <c r="K197" s="17">
        <v>58</v>
      </c>
      <c r="L197" s="17">
        <v>29</v>
      </c>
      <c r="M197" s="18">
        <v>37</v>
      </c>
      <c r="N197" s="45">
        <v>196</v>
      </c>
    </row>
    <row r="198" spans="1:14" x14ac:dyDescent="0.25">
      <c r="A198" s="13">
        <v>42201</v>
      </c>
      <c r="B198" s="5">
        <v>255</v>
      </c>
      <c r="C198" s="6">
        <v>382</v>
      </c>
      <c r="D198" s="6">
        <v>1090</v>
      </c>
      <c r="E198" s="14">
        <f t="shared" si="10"/>
        <v>2.8534031413612566</v>
      </c>
      <c r="F198" s="4">
        <v>80</v>
      </c>
      <c r="G198" s="7">
        <f t="shared" si="9"/>
        <v>0.20942408376963351</v>
      </c>
      <c r="H198" s="8">
        <v>1.1574074074074073E-3</v>
      </c>
      <c r="I198" s="6">
        <v>475</v>
      </c>
      <c r="J198" s="17">
        <v>315</v>
      </c>
      <c r="K198" s="17">
        <v>44</v>
      </c>
      <c r="L198" s="17">
        <v>36</v>
      </c>
      <c r="M198" s="18">
        <v>31</v>
      </c>
      <c r="N198" s="45">
        <v>197</v>
      </c>
    </row>
    <row r="199" spans="1:14" x14ac:dyDescent="0.25">
      <c r="A199" s="13">
        <v>42202</v>
      </c>
      <c r="B199" s="5">
        <v>202</v>
      </c>
      <c r="C199" s="6">
        <v>319</v>
      </c>
      <c r="D199" s="6">
        <v>937</v>
      </c>
      <c r="E199" s="14">
        <f t="shared" si="10"/>
        <v>2.9373040752351098</v>
      </c>
      <c r="F199" s="4">
        <v>93</v>
      </c>
      <c r="G199" s="7">
        <f t="shared" si="9"/>
        <v>0.29153605015673983</v>
      </c>
      <c r="H199" s="8">
        <v>1.0879629629629629E-3</v>
      </c>
      <c r="I199" s="6">
        <v>358</v>
      </c>
      <c r="J199" s="17">
        <v>289</v>
      </c>
      <c r="K199" s="17">
        <v>64</v>
      </c>
      <c r="L199" s="17">
        <v>26</v>
      </c>
      <c r="M199" s="18">
        <v>35</v>
      </c>
      <c r="N199" s="45">
        <v>198</v>
      </c>
    </row>
    <row r="200" spans="1:14" x14ac:dyDescent="0.25">
      <c r="A200" s="13">
        <v>42203</v>
      </c>
      <c r="B200" s="5">
        <v>247</v>
      </c>
      <c r="C200" s="6">
        <v>301</v>
      </c>
      <c r="D200" s="6">
        <v>940</v>
      </c>
      <c r="E200" s="14">
        <f t="shared" si="10"/>
        <v>3.1229235880398671</v>
      </c>
      <c r="F200" s="4">
        <v>98</v>
      </c>
      <c r="G200" s="7">
        <f t="shared" si="9"/>
        <v>0.32558139534883723</v>
      </c>
      <c r="H200" s="8">
        <v>6.4814814814814813E-4</v>
      </c>
      <c r="I200" s="6">
        <v>594</v>
      </c>
      <c r="J200" s="17">
        <v>178</v>
      </c>
      <c r="K200" s="17">
        <v>101</v>
      </c>
      <c r="L200" s="17">
        <v>44</v>
      </c>
      <c r="M200" s="18">
        <v>23</v>
      </c>
      <c r="N200" s="45">
        <v>199</v>
      </c>
    </row>
    <row r="201" spans="1:14" x14ac:dyDescent="0.25">
      <c r="A201" s="13">
        <v>42204</v>
      </c>
      <c r="B201" s="5">
        <v>326</v>
      </c>
      <c r="C201" s="6">
        <v>288</v>
      </c>
      <c r="D201" s="6">
        <v>1023</v>
      </c>
      <c r="E201" s="14">
        <f t="shared" si="10"/>
        <v>3.5520833333333335</v>
      </c>
      <c r="F201" s="4">
        <v>86</v>
      </c>
      <c r="G201" s="7">
        <f t="shared" si="9"/>
        <v>0.2986111111111111</v>
      </c>
      <c r="H201" s="8">
        <v>9.9537037037037042E-4</v>
      </c>
      <c r="I201" s="6">
        <v>281</v>
      </c>
      <c r="J201" s="17">
        <v>260</v>
      </c>
      <c r="K201" s="17">
        <v>94</v>
      </c>
      <c r="L201" s="17">
        <v>26</v>
      </c>
      <c r="M201" s="18">
        <v>31</v>
      </c>
      <c r="N201" s="45">
        <v>200</v>
      </c>
    </row>
    <row r="202" spans="1:14" x14ac:dyDescent="0.25">
      <c r="A202" s="13">
        <v>42205</v>
      </c>
      <c r="B202" s="5">
        <v>274</v>
      </c>
      <c r="C202" s="6">
        <v>319</v>
      </c>
      <c r="D202" s="6">
        <v>815</v>
      </c>
      <c r="E202" s="14">
        <f t="shared" si="10"/>
        <v>2.5548589341692791</v>
      </c>
      <c r="F202" s="4">
        <v>89</v>
      </c>
      <c r="G202" s="7">
        <f t="shared" si="9"/>
        <v>0.27899686520376177</v>
      </c>
      <c r="H202" s="8">
        <v>1.0416666666666667E-3</v>
      </c>
      <c r="I202" s="6">
        <v>276</v>
      </c>
      <c r="J202" s="17">
        <v>222</v>
      </c>
      <c r="K202" s="17">
        <v>70</v>
      </c>
      <c r="L202" s="17">
        <v>36</v>
      </c>
      <c r="M202" s="18">
        <v>21</v>
      </c>
      <c r="N202" s="45">
        <v>201</v>
      </c>
    </row>
    <row r="203" spans="1:14" x14ac:dyDescent="0.25">
      <c r="A203" s="13">
        <v>42206</v>
      </c>
      <c r="B203" s="5">
        <v>207</v>
      </c>
      <c r="C203" s="6">
        <v>373</v>
      </c>
      <c r="D203" s="6">
        <v>931</v>
      </c>
      <c r="E203" s="14">
        <f t="shared" si="10"/>
        <v>2.4959785522788205</v>
      </c>
      <c r="F203" s="4">
        <v>87</v>
      </c>
      <c r="G203" s="7">
        <f t="shared" si="9"/>
        <v>0.23324396782841822</v>
      </c>
      <c r="H203" s="8">
        <v>9.0277777777777784E-4</v>
      </c>
      <c r="I203" s="6">
        <v>323</v>
      </c>
      <c r="J203" s="17">
        <v>128</v>
      </c>
      <c r="K203" s="17">
        <v>55</v>
      </c>
      <c r="L203" s="17">
        <v>44</v>
      </c>
      <c r="M203" s="18">
        <v>44</v>
      </c>
      <c r="N203" s="45">
        <v>202</v>
      </c>
    </row>
    <row r="204" spans="1:14" x14ac:dyDescent="0.25">
      <c r="A204" s="13">
        <v>42207</v>
      </c>
      <c r="B204" s="5">
        <v>223</v>
      </c>
      <c r="C204" s="6">
        <v>347</v>
      </c>
      <c r="D204" s="6">
        <v>800</v>
      </c>
      <c r="E204" s="14">
        <f t="shared" si="10"/>
        <v>2.3054755043227666</v>
      </c>
      <c r="F204" s="4">
        <v>88</v>
      </c>
      <c r="G204" s="7">
        <f t="shared" si="9"/>
        <v>0.25360230547550433</v>
      </c>
      <c r="H204" s="8">
        <v>1.0300925925925926E-3</v>
      </c>
      <c r="I204" s="6">
        <v>299</v>
      </c>
      <c r="J204" s="17">
        <v>170</v>
      </c>
      <c r="K204" s="17">
        <v>44</v>
      </c>
      <c r="L204" s="17">
        <v>44</v>
      </c>
      <c r="M204" s="18">
        <v>45</v>
      </c>
      <c r="N204" s="45">
        <v>203</v>
      </c>
    </row>
    <row r="205" spans="1:14" x14ac:dyDescent="0.25">
      <c r="A205" s="13">
        <v>42208</v>
      </c>
      <c r="B205" s="5">
        <v>263</v>
      </c>
      <c r="C205" s="6">
        <v>339</v>
      </c>
      <c r="D205" s="6">
        <v>1033</v>
      </c>
      <c r="E205" s="14">
        <f t="shared" si="10"/>
        <v>3.0471976401179943</v>
      </c>
      <c r="F205" s="4">
        <v>91</v>
      </c>
      <c r="G205" s="7">
        <f t="shared" si="9"/>
        <v>0.26843657817109146</v>
      </c>
      <c r="H205" s="8">
        <v>7.8703703703703705E-4</v>
      </c>
      <c r="I205" s="6">
        <v>546</v>
      </c>
      <c r="J205" s="17">
        <v>137</v>
      </c>
      <c r="K205" s="17">
        <v>106</v>
      </c>
      <c r="L205" s="17">
        <v>43</v>
      </c>
      <c r="M205" s="18">
        <v>45</v>
      </c>
      <c r="N205" s="45">
        <v>204</v>
      </c>
    </row>
    <row r="206" spans="1:14" x14ac:dyDescent="0.25">
      <c r="A206" s="13">
        <v>42209</v>
      </c>
      <c r="B206" s="5">
        <v>232</v>
      </c>
      <c r="C206" s="6">
        <v>337</v>
      </c>
      <c r="D206" s="6">
        <v>1056</v>
      </c>
      <c r="E206" s="14">
        <f t="shared" si="10"/>
        <v>3.1335311572700295</v>
      </c>
      <c r="F206" s="4">
        <v>86</v>
      </c>
      <c r="G206" s="7">
        <f t="shared" si="9"/>
        <v>0.25519287833827892</v>
      </c>
      <c r="H206" s="8">
        <v>8.6805555555555551E-4</v>
      </c>
      <c r="I206" s="6">
        <v>485</v>
      </c>
      <c r="J206" s="17">
        <v>156</v>
      </c>
      <c r="K206" s="17">
        <v>49</v>
      </c>
      <c r="L206" s="17">
        <v>20</v>
      </c>
      <c r="M206" s="18">
        <v>44</v>
      </c>
      <c r="N206" s="45">
        <v>205</v>
      </c>
    </row>
    <row r="207" spans="1:14" x14ac:dyDescent="0.25">
      <c r="A207" s="13">
        <v>42210</v>
      </c>
      <c r="B207" s="5">
        <v>400</v>
      </c>
      <c r="C207" s="6">
        <v>357</v>
      </c>
      <c r="D207" s="6">
        <v>996</v>
      </c>
      <c r="E207" s="14">
        <f t="shared" si="10"/>
        <v>2.7899159663865545</v>
      </c>
      <c r="F207" s="4">
        <v>95</v>
      </c>
      <c r="G207" s="7">
        <f t="shared" si="9"/>
        <v>0.26610644257703081</v>
      </c>
      <c r="H207" s="8">
        <v>8.6805555555555551E-4</v>
      </c>
      <c r="I207" s="6">
        <v>396</v>
      </c>
      <c r="J207" s="17">
        <v>298</v>
      </c>
      <c r="K207" s="17">
        <v>118</v>
      </c>
      <c r="L207" s="17">
        <v>28</v>
      </c>
      <c r="M207" s="18">
        <v>37</v>
      </c>
      <c r="N207" s="45">
        <v>206</v>
      </c>
    </row>
    <row r="208" spans="1:14" x14ac:dyDescent="0.25">
      <c r="A208" s="13">
        <v>42211</v>
      </c>
      <c r="B208" s="5">
        <v>337</v>
      </c>
      <c r="C208" s="6">
        <v>307</v>
      </c>
      <c r="D208" s="6">
        <v>845</v>
      </c>
      <c r="E208" s="14">
        <f t="shared" si="10"/>
        <v>2.7524429967426709</v>
      </c>
      <c r="F208" s="4">
        <v>100</v>
      </c>
      <c r="G208" s="7">
        <f t="shared" si="9"/>
        <v>0.32573289902280128</v>
      </c>
      <c r="H208" s="8">
        <v>1.0185185185185186E-3</v>
      </c>
      <c r="I208" s="6">
        <v>285</v>
      </c>
      <c r="J208" s="17">
        <v>325</v>
      </c>
      <c r="K208" s="17">
        <v>76</v>
      </c>
      <c r="L208" s="17">
        <v>21</v>
      </c>
      <c r="M208" s="18">
        <v>35</v>
      </c>
      <c r="N208" s="45">
        <v>207</v>
      </c>
    </row>
    <row r="209" spans="1:14" x14ac:dyDescent="0.25">
      <c r="A209" s="13">
        <v>42212</v>
      </c>
      <c r="B209" s="5">
        <v>322</v>
      </c>
      <c r="C209" s="6">
        <v>400</v>
      </c>
      <c r="D209" s="6">
        <v>1089</v>
      </c>
      <c r="E209" s="14">
        <f t="shared" si="10"/>
        <v>2.7225000000000001</v>
      </c>
      <c r="F209" s="4">
        <v>88</v>
      </c>
      <c r="G209" s="7">
        <f t="shared" si="9"/>
        <v>0.22</v>
      </c>
      <c r="H209" s="8">
        <v>1.1574074074074073E-3</v>
      </c>
      <c r="I209" s="6">
        <v>312</v>
      </c>
      <c r="J209" s="17">
        <v>256</v>
      </c>
      <c r="K209" s="17">
        <v>76</v>
      </c>
      <c r="L209" s="17">
        <v>28</v>
      </c>
      <c r="M209" s="18">
        <v>39</v>
      </c>
      <c r="N209" s="45">
        <v>208</v>
      </c>
    </row>
    <row r="210" spans="1:14" x14ac:dyDescent="0.25">
      <c r="A210" s="13">
        <v>42213</v>
      </c>
      <c r="B210" s="5">
        <v>331</v>
      </c>
      <c r="C210" s="6">
        <v>229</v>
      </c>
      <c r="D210" s="6">
        <v>846</v>
      </c>
      <c r="E210" s="14">
        <f t="shared" si="10"/>
        <v>3.6943231441048034</v>
      </c>
      <c r="F210" s="4">
        <v>87</v>
      </c>
      <c r="G210" s="7">
        <f t="shared" si="9"/>
        <v>0.37991266375545851</v>
      </c>
      <c r="H210" s="8">
        <v>1.0879629629629629E-3</v>
      </c>
      <c r="I210" s="6">
        <v>540</v>
      </c>
      <c r="J210" s="17">
        <v>184</v>
      </c>
      <c r="K210" s="17">
        <v>76</v>
      </c>
      <c r="L210" s="17">
        <v>21</v>
      </c>
      <c r="M210" s="18">
        <v>42</v>
      </c>
      <c r="N210" s="45">
        <v>209</v>
      </c>
    </row>
    <row r="211" spans="1:14" x14ac:dyDescent="0.25">
      <c r="A211" s="13">
        <v>42214</v>
      </c>
      <c r="B211" s="5">
        <v>323</v>
      </c>
      <c r="C211" s="6">
        <v>243</v>
      </c>
      <c r="D211" s="6">
        <v>964</v>
      </c>
      <c r="E211" s="14">
        <f t="shared" si="10"/>
        <v>3.9670781893004117</v>
      </c>
      <c r="F211" s="4">
        <v>98</v>
      </c>
      <c r="G211" s="7">
        <f t="shared" si="9"/>
        <v>0.40329218106995884</v>
      </c>
      <c r="H211" s="8">
        <v>1.2384259259259258E-3</v>
      </c>
      <c r="I211" s="6">
        <v>577</v>
      </c>
      <c r="J211" s="17">
        <v>219</v>
      </c>
      <c r="K211" s="17">
        <v>74</v>
      </c>
      <c r="L211" s="17">
        <v>36</v>
      </c>
      <c r="M211" s="18">
        <v>29</v>
      </c>
      <c r="N211" s="45">
        <v>210</v>
      </c>
    </row>
    <row r="212" spans="1:14" x14ac:dyDescent="0.25">
      <c r="A212" s="13">
        <v>42215</v>
      </c>
      <c r="B212" s="5">
        <v>216</v>
      </c>
      <c r="C212" s="6">
        <v>301</v>
      </c>
      <c r="D212" s="6">
        <v>917</v>
      </c>
      <c r="E212" s="14">
        <f t="shared" si="10"/>
        <v>3.0465116279069768</v>
      </c>
      <c r="F212" s="4">
        <v>100</v>
      </c>
      <c r="G212" s="7">
        <f t="shared" si="9"/>
        <v>0.33222591362126247</v>
      </c>
      <c r="H212" s="8">
        <v>1.0995370370370371E-3</v>
      </c>
      <c r="I212" s="6">
        <v>253</v>
      </c>
      <c r="J212" s="17">
        <v>214</v>
      </c>
      <c r="K212" s="17">
        <v>113</v>
      </c>
      <c r="L212" s="17">
        <v>40</v>
      </c>
      <c r="M212" s="18">
        <v>44</v>
      </c>
      <c r="N212" s="45">
        <v>211</v>
      </c>
    </row>
    <row r="213" spans="1:14" x14ac:dyDescent="0.25">
      <c r="A213" s="13">
        <v>42216</v>
      </c>
      <c r="B213" s="5">
        <v>250</v>
      </c>
      <c r="C213" s="6">
        <v>389</v>
      </c>
      <c r="D213" s="6">
        <v>861</v>
      </c>
      <c r="E213" s="14">
        <f t="shared" si="10"/>
        <v>2.2133676092544987</v>
      </c>
      <c r="F213" s="4">
        <v>90</v>
      </c>
      <c r="G213" s="7">
        <f t="shared" si="9"/>
        <v>0.23136246786632392</v>
      </c>
      <c r="H213" s="8">
        <v>8.6805555555555551E-4</v>
      </c>
      <c r="I213" s="6">
        <v>314</v>
      </c>
      <c r="J213" s="17">
        <v>125</v>
      </c>
      <c r="K213" s="17">
        <v>47</v>
      </c>
      <c r="L213" s="17">
        <v>29</v>
      </c>
      <c r="M213" s="18">
        <v>33</v>
      </c>
      <c r="N213" s="45">
        <v>212</v>
      </c>
    </row>
    <row r="214" spans="1:14" x14ac:dyDescent="0.25">
      <c r="A214" s="13">
        <v>42217</v>
      </c>
      <c r="B214" s="5">
        <v>360</v>
      </c>
      <c r="C214" s="6">
        <v>269</v>
      </c>
      <c r="D214" s="6">
        <v>915</v>
      </c>
      <c r="E214" s="14">
        <f t="shared" si="10"/>
        <v>3.4014869888475836</v>
      </c>
      <c r="F214" s="4">
        <v>85</v>
      </c>
      <c r="G214" s="7">
        <f t="shared" si="9"/>
        <v>0.31598513011152418</v>
      </c>
      <c r="H214" s="8">
        <v>8.6805555555555551E-4</v>
      </c>
      <c r="I214" s="6">
        <v>596</v>
      </c>
      <c r="J214" s="17">
        <v>207</v>
      </c>
      <c r="K214" s="17">
        <v>110</v>
      </c>
      <c r="L214" s="17">
        <v>21</v>
      </c>
      <c r="M214" s="18">
        <v>31</v>
      </c>
      <c r="N214" s="45">
        <v>213</v>
      </c>
    </row>
    <row r="215" spans="1:14" x14ac:dyDescent="0.25">
      <c r="A215" s="13">
        <v>42218</v>
      </c>
      <c r="B215" s="5">
        <v>214</v>
      </c>
      <c r="C215" s="6">
        <v>375</v>
      </c>
      <c r="D215" s="6">
        <v>872</v>
      </c>
      <c r="E215" s="14">
        <f t="shared" si="10"/>
        <v>2.3253333333333335</v>
      </c>
      <c r="F215" s="4">
        <v>100</v>
      </c>
      <c r="G215" s="7">
        <f t="shared" si="9"/>
        <v>0.26666666666666666</v>
      </c>
      <c r="H215" s="8">
        <v>1.0185185185185186E-3</v>
      </c>
      <c r="I215" s="6">
        <v>231</v>
      </c>
      <c r="J215" s="17">
        <v>234</v>
      </c>
      <c r="K215" s="17">
        <v>65</v>
      </c>
      <c r="L215" s="17">
        <v>25</v>
      </c>
      <c r="M215" s="18">
        <v>30</v>
      </c>
      <c r="N215" s="45">
        <v>214</v>
      </c>
    </row>
    <row r="216" spans="1:14" x14ac:dyDescent="0.25">
      <c r="A216" s="13">
        <v>42219</v>
      </c>
      <c r="B216" s="5">
        <v>384</v>
      </c>
      <c r="C216" s="6">
        <v>263</v>
      </c>
      <c r="D216" s="6">
        <v>1047</v>
      </c>
      <c r="E216" s="14">
        <f t="shared" si="10"/>
        <v>3.9809885931558937</v>
      </c>
      <c r="F216" s="4">
        <v>84</v>
      </c>
      <c r="G216" s="7">
        <f t="shared" si="9"/>
        <v>0.3193916349809886</v>
      </c>
      <c r="H216" s="8">
        <v>1.1574074074074073E-3</v>
      </c>
      <c r="I216" s="6">
        <v>316</v>
      </c>
      <c r="J216" s="17">
        <v>215</v>
      </c>
      <c r="K216" s="17">
        <v>88</v>
      </c>
      <c r="L216" s="17">
        <v>28</v>
      </c>
      <c r="M216" s="18">
        <v>22</v>
      </c>
      <c r="N216" s="45">
        <v>215</v>
      </c>
    </row>
    <row r="217" spans="1:14" x14ac:dyDescent="0.25">
      <c r="A217" s="13">
        <v>42220</v>
      </c>
      <c r="B217" s="5">
        <v>224</v>
      </c>
      <c r="C217" s="6">
        <v>378</v>
      </c>
      <c r="D217" s="6">
        <v>806</v>
      </c>
      <c r="E217" s="14">
        <f t="shared" si="10"/>
        <v>2.1322751322751321</v>
      </c>
      <c r="F217" s="4">
        <v>81</v>
      </c>
      <c r="G217" s="7">
        <f t="shared" si="9"/>
        <v>0.21428571428571427</v>
      </c>
      <c r="H217" s="8">
        <v>1.0879629629629629E-3</v>
      </c>
      <c r="I217" s="6">
        <v>236</v>
      </c>
      <c r="J217" s="17">
        <v>175</v>
      </c>
      <c r="K217" s="17">
        <v>106</v>
      </c>
      <c r="L217" s="17">
        <v>22</v>
      </c>
      <c r="M217" s="18">
        <v>36</v>
      </c>
      <c r="N217" s="45">
        <v>216</v>
      </c>
    </row>
    <row r="218" spans="1:14" x14ac:dyDescent="0.25">
      <c r="A218" s="13">
        <v>42221</v>
      </c>
      <c r="B218" s="5">
        <v>223</v>
      </c>
      <c r="C218" s="6">
        <v>236</v>
      </c>
      <c r="D218" s="6">
        <v>837</v>
      </c>
      <c r="E218" s="14">
        <f t="shared" si="10"/>
        <v>3.5466101694915255</v>
      </c>
      <c r="F218" s="4">
        <v>99</v>
      </c>
      <c r="G218" s="7">
        <f t="shared" si="9"/>
        <v>0.41949152542372881</v>
      </c>
      <c r="H218" s="8">
        <v>6.4814814814814813E-4</v>
      </c>
      <c r="I218" s="6">
        <v>583</v>
      </c>
      <c r="J218" s="17">
        <v>202</v>
      </c>
      <c r="K218" s="17">
        <v>80</v>
      </c>
      <c r="L218" s="17">
        <v>45</v>
      </c>
      <c r="M218" s="18">
        <v>35</v>
      </c>
      <c r="N218" s="45">
        <v>217</v>
      </c>
    </row>
    <row r="219" spans="1:14" x14ac:dyDescent="0.25">
      <c r="A219" s="13">
        <v>42222</v>
      </c>
      <c r="B219" s="5">
        <v>378</v>
      </c>
      <c r="C219" s="6">
        <v>288</v>
      </c>
      <c r="D219" s="6">
        <v>1003</v>
      </c>
      <c r="E219" s="14">
        <f t="shared" si="10"/>
        <v>3.4826388888888888</v>
      </c>
      <c r="F219" s="4">
        <v>93</v>
      </c>
      <c r="G219" s="7">
        <f t="shared" si="9"/>
        <v>0.32291666666666669</v>
      </c>
      <c r="H219" s="8">
        <v>9.9537037037037042E-4</v>
      </c>
      <c r="I219" s="6">
        <v>595</v>
      </c>
      <c r="J219" s="17">
        <v>125</v>
      </c>
      <c r="K219" s="17">
        <v>69</v>
      </c>
      <c r="L219" s="17">
        <v>44</v>
      </c>
      <c r="M219" s="18">
        <v>36</v>
      </c>
      <c r="N219" s="45">
        <v>218</v>
      </c>
    </row>
    <row r="220" spans="1:14" x14ac:dyDescent="0.25">
      <c r="A220" s="13">
        <v>42223</v>
      </c>
      <c r="B220" s="5">
        <v>206</v>
      </c>
      <c r="C220" s="6">
        <v>222</v>
      </c>
      <c r="D220" s="6">
        <v>1026</v>
      </c>
      <c r="E220" s="14">
        <f t="shared" si="10"/>
        <v>4.6216216216216219</v>
      </c>
      <c r="F220" s="4">
        <v>88</v>
      </c>
      <c r="G220" s="7">
        <f t="shared" si="9"/>
        <v>0.3963963963963964</v>
      </c>
      <c r="H220" s="8">
        <v>1.0416666666666667E-3</v>
      </c>
      <c r="I220" s="6">
        <v>275</v>
      </c>
      <c r="J220" s="17">
        <v>279</v>
      </c>
      <c r="K220" s="17">
        <v>120</v>
      </c>
      <c r="L220" s="17">
        <v>29</v>
      </c>
      <c r="M220" s="18">
        <v>45</v>
      </c>
      <c r="N220" s="45">
        <v>219</v>
      </c>
    </row>
    <row r="221" spans="1:14" x14ac:dyDescent="0.25">
      <c r="A221" s="13">
        <v>42224</v>
      </c>
      <c r="B221" s="5">
        <v>326</v>
      </c>
      <c r="C221" s="6">
        <v>351</v>
      </c>
      <c r="D221" s="6">
        <v>1096</v>
      </c>
      <c r="E221" s="14">
        <f t="shared" si="10"/>
        <v>3.1225071225071224</v>
      </c>
      <c r="F221" s="4">
        <v>93</v>
      </c>
      <c r="G221" s="7">
        <f t="shared" si="9"/>
        <v>0.26495726495726496</v>
      </c>
      <c r="H221" s="8">
        <v>9.0277777777777784E-4</v>
      </c>
      <c r="I221" s="6">
        <v>491</v>
      </c>
      <c r="J221" s="17">
        <v>270</v>
      </c>
      <c r="K221" s="17">
        <v>65</v>
      </c>
      <c r="L221" s="17">
        <v>29</v>
      </c>
      <c r="M221" s="18">
        <v>32</v>
      </c>
      <c r="N221" s="45">
        <v>220</v>
      </c>
    </row>
    <row r="222" spans="1:14" x14ac:dyDescent="0.25">
      <c r="A222" s="13">
        <v>42225</v>
      </c>
      <c r="B222" s="5">
        <v>200</v>
      </c>
      <c r="C222" s="6">
        <v>268</v>
      </c>
      <c r="D222" s="6">
        <v>980</v>
      </c>
      <c r="E222" s="14">
        <f t="shared" si="10"/>
        <v>3.6567164179104479</v>
      </c>
      <c r="F222" s="4">
        <v>95</v>
      </c>
      <c r="G222" s="7">
        <f t="shared" si="9"/>
        <v>0.35447761194029853</v>
      </c>
      <c r="H222" s="8">
        <v>1.0300925925925926E-3</v>
      </c>
      <c r="I222" s="6">
        <v>242</v>
      </c>
      <c r="J222" s="17">
        <v>259</v>
      </c>
      <c r="K222" s="17">
        <v>111</v>
      </c>
      <c r="L222" s="17">
        <v>25</v>
      </c>
      <c r="M222" s="18">
        <v>20</v>
      </c>
      <c r="N222" s="45">
        <v>221</v>
      </c>
    </row>
    <row r="223" spans="1:14" x14ac:dyDescent="0.25">
      <c r="A223" s="13">
        <v>42226</v>
      </c>
      <c r="B223" s="5">
        <v>276</v>
      </c>
      <c r="C223" s="6">
        <v>343</v>
      </c>
      <c r="D223" s="6">
        <v>976</v>
      </c>
      <c r="E223" s="14">
        <f t="shared" si="10"/>
        <v>2.8454810495626823</v>
      </c>
      <c r="F223" s="4">
        <v>84</v>
      </c>
      <c r="G223" s="7">
        <f t="shared" si="9"/>
        <v>0.24489795918367346</v>
      </c>
      <c r="H223" s="8">
        <v>7.8703703703703705E-4</v>
      </c>
      <c r="I223" s="6">
        <v>498</v>
      </c>
      <c r="J223" s="17">
        <v>336</v>
      </c>
      <c r="K223" s="17">
        <v>55</v>
      </c>
      <c r="L223" s="17">
        <v>42</v>
      </c>
      <c r="M223" s="18">
        <v>34</v>
      </c>
      <c r="N223" s="45">
        <v>222</v>
      </c>
    </row>
    <row r="224" spans="1:14" x14ac:dyDescent="0.25">
      <c r="A224" s="13">
        <v>42227</v>
      </c>
      <c r="B224" s="5">
        <v>363</v>
      </c>
      <c r="C224" s="6">
        <v>235</v>
      </c>
      <c r="D224" s="6">
        <v>934</v>
      </c>
      <c r="E224" s="14">
        <f t="shared" si="10"/>
        <v>3.9744680851063832</v>
      </c>
      <c r="F224" s="4">
        <v>89</v>
      </c>
      <c r="G224" s="7">
        <f t="shared" si="9"/>
        <v>0.37872340425531914</v>
      </c>
      <c r="H224" s="8">
        <v>1.0995370370370371E-3</v>
      </c>
      <c r="I224" s="6">
        <v>309</v>
      </c>
      <c r="J224" s="17">
        <v>325</v>
      </c>
      <c r="K224" s="17">
        <v>49</v>
      </c>
      <c r="L224" s="17">
        <v>26</v>
      </c>
      <c r="M224" s="18">
        <v>27</v>
      </c>
      <c r="N224" s="45">
        <v>223</v>
      </c>
    </row>
    <row r="225" spans="1:14" x14ac:dyDescent="0.25">
      <c r="A225" s="13">
        <v>42228</v>
      </c>
      <c r="B225" s="5">
        <v>266</v>
      </c>
      <c r="C225" s="6">
        <v>266</v>
      </c>
      <c r="D225" s="6">
        <v>867</v>
      </c>
      <c r="E225" s="14">
        <f t="shared" si="10"/>
        <v>3.2593984962406015</v>
      </c>
      <c r="F225" s="4">
        <v>82</v>
      </c>
      <c r="G225" s="7">
        <f t="shared" si="9"/>
        <v>0.30827067669172931</v>
      </c>
      <c r="H225" s="8">
        <v>8.6805555555555551E-4</v>
      </c>
      <c r="I225" s="6">
        <v>429</v>
      </c>
      <c r="J225" s="17">
        <v>331</v>
      </c>
      <c r="K225" s="17">
        <v>99</v>
      </c>
      <c r="L225" s="17">
        <v>34</v>
      </c>
      <c r="M225" s="18">
        <v>29</v>
      </c>
      <c r="N225" s="45">
        <v>224</v>
      </c>
    </row>
    <row r="226" spans="1:14" x14ac:dyDescent="0.25">
      <c r="A226" s="13">
        <v>42229</v>
      </c>
      <c r="B226" s="5">
        <v>265</v>
      </c>
      <c r="C226" s="6">
        <v>335</v>
      </c>
      <c r="D226" s="6">
        <v>980</v>
      </c>
      <c r="E226" s="14">
        <f t="shared" si="10"/>
        <v>2.9253731343283582</v>
      </c>
      <c r="F226" s="4">
        <v>82</v>
      </c>
      <c r="G226" s="7">
        <f t="shared" si="9"/>
        <v>0.24477611940298508</v>
      </c>
      <c r="H226" s="8">
        <v>8.6805555555555551E-4</v>
      </c>
      <c r="I226" s="6">
        <v>254</v>
      </c>
      <c r="J226" s="17">
        <v>179</v>
      </c>
      <c r="K226" s="17">
        <v>56</v>
      </c>
      <c r="L226" s="17">
        <v>32</v>
      </c>
      <c r="M226" s="18">
        <v>22</v>
      </c>
      <c r="N226" s="45">
        <v>225</v>
      </c>
    </row>
    <row r="227" spans="1:14" x14ac:dyDescent="0.25">
      <c r="A227" s="13">
        <v>42230</v>
      </c>
      <c r="B227" s="5">
        <v>245</v>
      </c>
      <c r="C227" s="6">
        <v>368</v>
      </c>
      <c r="D227" s="6">
        <v>917</v>
      </c>
      <c r="E227" s="14">
        <f t="shared" si="10"/>
        <v>2.4918478260869565</v>
      </c>
      <c r="F227" s="4">
        <v>84</v>
      </c>
      <c r="G227" s="7">
        <f t="shared" si="9"/>
        <v>0.22826086956521738</v>
      </c>
      <c r="H227" s="8">
        <v>1.0185185185185186E-3</v>
      </c>
      <c r="I227" s="6">
        <v>559</v>
      </c>
      <c r="J227" s="17">
        <v>138</v>
      </c>
      <c r="K227" s="17">
        <v>115</v>
      </c>
      <c r="L227" s="17">
        <v>25</v>
      </c>
      <c r="M227" s="18">
        <v>38</v>
      </c>
      <c r="N227" s="45">
        <v>226</v>
      </c>
    </row>
    <row r="228" spans="1:14" x14ac:dyDescent="0.25">
      <c r="A228" s="13">
        <v>42231</v>
      </c>
      <c r="B228" s="5">
        <v>345</v>
      </c>
      <c r="C228" s="6">
        <v>388</v>
      </c>
      <c r="D228" s="6">
        <v>840</v>
      </c>
      <c r="E228" s="14">
        <f t="shared" si="10"/>
        <v>2.1649484536082473</v>
      </c>
      <c r="F228" s="4">
        <v>89</v>
      </c>
      <c r="G228" s="7">
        <f t="shared" si="9"/>
        <v>0.22938144329896906</v>
      </c>
      <c r="H228" s="8">
        <v>1.1574074074074073E-3</v>
      </c>
      <c r="I228" s="6">
        <v>580</v>
      </c>
      <c r="J228" s="17">
        <v>320</v>
      </c>
      <c r="K228" s="17">
        <v>76</v>
      </c>
      <c r="L228" s="17">
        <v>37</v>
      </c>
      <c r="M228" s="18">
        <v>42</v>
      </c>
      <c r="N228" s="45">
        <v>227</v>
      </c>
    </row>
    <row r="229" spans="1:14" x14ac:dyDescent="0.25">
      <c r="A229" s="13">
        <v>42232</v>
      </c>
      <c r="B229" s="5">
        <v>358</v>
      </c>
      <c r="C229" s="6">
        <v>240</v>
      </c>
      <c r="D229" s="6">
        <v>1046</v>
      </c>
      <c r="E229" s="14">
        <f t="shared" si="10"/>
        <v>4.3583333333333334</v>
      </c>
      <c r="F229" s="4">
        <v>94</v>
      </c>
      <c r="G229" s="7">
        <f t="shared" si="9"/>
        <v>0.39166666666666666</v>
      </c>
      <c r="H229" s="8">
        <v>1.0879629629629629E-3</v>
      </c>
      <c r="I229" s="6">
        <v>533</v>
      </c>
      <c r="J229" s="17">
        <v>149</v>
      </c>
      <c r="K229" s="17">
        <v>84</v>
      </c>
      <c r="L229" s="17">
        <v>27</v>
      </c>
      <c r="M229" s="18">
        <v>34</v>
      </c>
      <c r="N229" s="45">
        <v>228</v>
      </c>
    </row>
    <row r="230" spans="1:14" x14ac:dyDescent="0.25">
      <c r="A230" s="13">
        <v>42233</v>
      </c>
      <c r="B230" s="5">
        <v>371</v>
      </c>
      <c r="C230" s="6">
        <v>248</v>
      </c>
      <c r="D230" s="6">
        <v>836</v>
      </c>
      <c r="E230" s="14">
        <f t="shared" si="10"/>
        <v>3.370967741935484</v>
      </c>
      <c r="F230" s="4">
        <v>89</v>
      </c>
      <c r="G230" s="7">
        <f t="shared" si="9"/>
        <v>0.3588709677419355</v>
      </c>
      <c r="H230" s="8">
        <v>6.4814814814814813E-4</v>
      </c>
      <c r="I230" s="6">
        <v>491</v>
      </c>
      <c r="J230" s="17">
        <v>237</v>
      </c>
      <c r="K230" s="17">
        <v>96</v>
      </c>
      <c r="L230" s="17">
        <v>42</v>
      </c>
      <c r="M230" s="18">
        <v>33</v>
      </c>
      <c r="N230" s="45">
        <v>229</v>
      </c>
    </row>
    <row r="231" spans="1:14" x14ac:dyDescent="0.25">
      <c r="A231" s="13">
        <v>42234</v>
      </c>
      <c r="B231" s="5">
        <v>220</v>
      </c>
      <c r="C231" s="6">
        <v>383</v>
      </c>
      <c r="D231" s="6">
        <v>1020</v>
      </c>
      <c r="E231" s="14">
        <f t="shared" si="10"/>
        <v>2.6631853785900783</v>
      </c>
      <c r="F231" s="4">
        <v>82</v>
      </c>
      <c r="G231" s="7">
        <f t="shared" si="9"/>
        <v>0.21409921671018275</v>
      </c>
      <c r="H231" s="8">
        <v>8.6805555555555551E-4</v>
      </c>
      <c r="I231" s="6">
        <v>297</v>
      </c>
      <c r="J231" s="17">
        <v>310</v>
      </c>
      <c r="K231" s="17">
        <v>42</v>
      </c>
      <c r="L231" s="17">
        <v>36</v>
      </c>
      <c r="M231" s="18">
        <v>41</v>
      </c>
      <c r="N231" s="45">
        <v>230</v>
      </c>
    </row>
    <row r="232" spans="1:14" x14ac:dyDescent="0.25">
      <c r="A232" s="13">
        <v>42235</v>
      </c>
      <c r="B232" s="5">
        <v>392</v>
      </c>
      <c r="C232" s="6">
        <v>345</v>
      </c>
      <c r="D232" s="6">
        <v>800</v>
      </c>
      <c r="E232" s="14">
        <f t="shared" si="10"/>
        <v>2.318840579710145</v>
      </c>
      <c r="F232" s="4">
        <v>89</v>
      </c>
      <c r="G232" s="7">
        <f t="shared" si="9"/>
        <v>0.25797101449275361</v>
      </c>
      <c r="H232" s="8">
        <v>8.6805555555555551E-4</v>
      </c>
      <c r="I232" s="6">
        <v>532</v>
      </c>
      <c r="J232" s="17">
        <v>197</v>
      </c>
      <c r="K232" s="17">
        <v>80</v>
      </c>
      <c r="L232" s="17">
        <v>24</v>
      </c>
      <c r="M232" s="18">
        <v>45</v>
      </c>
      <c r="N232" s="45">
        <v>231</v>
      </c>
    </row>
    <row r="233" spans="1:14" x14ac:dyDescent="0.25">
      <c r="A233" s="13">
        <v>42236</v>
      </c>
      <c r="B233" s="5">
        <v>228</v>
      </c>
      <c r="C233" s="6">
        <v>242</v>
      </c>
      <c r="D233" s="6">
        <v>889</v>
      </c>
      <c r="E233" s="14">
        <f t="shared" si="10"/>
        <v>3.6735537190082646</v>
      </c>
      <c r="F233" s="4">
        <v>84</v>
      </c>
      <c r="G233" s="7">
        <f t="shared" si="9"/>
        <v>0.34710743801652894</v>
      </c>
      <c r="H233" s="8">
        <v>1.0185185185185186E-3</v>
      </c>
      <c r="I233" s="6">
        <v>592</v>
      </c>
      <c r="J233" s="17">
        <v>306</v>
      </c>
      <c r="K233" s="17">
        <v>53</v>
      </c>
      <c r="L233" s="17">
        <v>22</v>
      </c>
      <c r="M233" s="18">
        <v>40</v>
      </c>
      <c r="N233" s="45">
        <v>232</v>
      </c>
    </row>
    <row r="234" spans="1:14" x14ac:dyDescent="0.25">
      <c r="A234" s="13">
        <v>42237</v>
      </c>
      <c r="B234" s="5">
        <v>318</v>
      </c>
      <c r="C234" s="6">
        <v>272</v>
      </c>
      <c r="D234" s="6">
        <v>1064</v>
      </c>
      <c r="E234" s="14">
        <f t="shared" si="10"/>
        <v>3.9117647058823528</v>
      </c>
      <c r="F234" s="4">
        <v>85</v>
      </c>
      <c r="G234" s="7">
        <f t="shared" si="9"/>
        <v>0.3125</v>
      </c>
      <c r="H234" s="8">
        <v>1.1574074074074073E-3</v>
      </c>
      <c r="I234" s="6">
        <v>384</v>
      </c>
      <c r="J234" s="17">
        <v>147</v>
      </c>
      <c r="K234" s="17">
        <v>68</v>
      </c>
      <c r="L234" s="17">
        <v>34</v>
      </c>
      <c r="M234" s="18">
        <v>44</v>
      </c>
      <c r="N234" s="45">
        <v>233</v>
      </c>
    </row>
    <row r="235" spans="1:14" x14ac:dyDescent="0.25">
      <c r="A235" s="13">
        <v>42238</v>
      </c>
      <c r="B235" s="5">
        <v>266</v>
      </c>
      <c r="C235" s="6">
        <v>389</v>
      </c>
      <c r="D235" s="6">
        <v>1029</v>
      </c>
      <c r="E235" s="14">
        <f t="shared" si="10"/>
        <v>2.6452442159383032</v>
      </c>
      <c r="F235" s="4">
        <v>90</v>
      </c>
      <c r="G235" s="7">
        <f t="shared" si="9"/>
        <v>0.23136246786632392</v>
      </c>
      <c r="H235" s="8">
        <v>1.0879629629629629E-3</v>
      </c>
      <c r="I235" s="6">
        <v>224</v>
      </c>
      <c r="J235" s="17">
        <v>315</v>
      </c>
      <c r="K235" s="17">
        <v>83</v>
      </c>
      <c r="L235" s="17">
        <v>23</v>
      </c>
      <c r="M235" s="18">
        <v>33</v>
      </c>
      <c r="N235" s="45">
        <v>234</v>
      </c>
    </row>
    <row r="236" spans="1:14" x14ac:dyDescent="0.25">
      <c r="A236" s="13">
        <v>42239</v>
      </c>
      <c r="B236" s="5">
        <v>263</v>
      </c>
      <c r="C236" s="6">
        <v>222</v>
      </c>
      <c r="D236" s="6">
        <v>940</v>
      </c>
      <c r="E236" s="14">
        <f t="shared" si="10"/>
        <v>4.2342342342342345</v>
      </c>
      <c r="F236" s="4">
        <v>87</v>
      </c>
      <c r="G236" s="7">
        <f t="shared" si="9"/>
        <v>0.39189189189189189</v>
      </c>
      <c r="H236" s="8">
        <v>1.2384259259259258E-3</v>
      </c>
      <c r="I236" s="6">
        <v>537</v>
      </c>
      <c r="J236" s="17">
        <v>232</v>
      </c>
      <c r="K236" s="17">
        <v>71</v>
      </c>
      <c r="L236" s="17">
        <v>44</v>
      </c>
      <c r="M236" s="18">
        <v>32</v>
      </c>
      <c r="N236" s="45">
        <v>235</v>
      </c>
    </row>
    <row r="237" spans="1:14" x14ac:dyDescent="0.25">
      <c r="A237" s="13">
        <v>42240</v>
      </c>
      <c r="B237" s="5">
        <v>205</v>
      </c>
      <c r="C237" s="6">
        <v>209</v>
      </c>
      <c r="D237" s="6">
        <v>977</v>
      </c>
      <c r="E237" s="14">
        <f t="shared" si="10"/>
        <v>4.6746411483253585</v>
      </c>
      <c r="F237" s="4">
        <v>88</v>
      </c>
      <c r="G237" s="7">
        <f t="shared" si="9"/>
        <v>0.42105263157894735</v>
      </c>
      <c r="H237" s="8">
        <v>1.0995370370370371E-3</v>
      </c>
      <c r="I237" s="6">
        <v>330</v>
      </c>
      <c r="J237" s="17">
        <v>123</v>
      </c>
      <c r="K237" s="17">
        <v>43</v>
      </c>
      <c r="L237" s="17">
        <v>23</v>
      </c>
      <c r="M237" s="18">
        <v>31</v>
      </c>
      <c r="N237" s="45">
        <v>236</v>
      </c>
    </row>
    <row r="238" spans="1:14" x14ac:dyDescent="0.25">
      <c r="A238" s="13">
        <v>42241</v>
      </c>
      <c r="B238" s="5">
        <v>284</v>
      </c>
      <c r="C238" s="6">
        <v>263</v>
      </c>
      <c r="D238" s="6">
        <v>821</v>
      </c>
      <c r="E238" s="14">
        <f t="shared" si="10"/>
        <v>3.1216730038022815</v>
      </c>
      <c r="F238" s="4">
        <v>94</v>
      </c>
      <c r="G238" s="7">
        <f t="shared" si="9"/>
        <v>0.35741444866920152</v>
      </c>
      <c r="H238" s="8">
        <v>8.6805555555555551E-4</v>
      </c>
      <c r="I238" s="6">
        <v>564</v>
      </c>
      <c r="J238" s="17">
        <v>179</v>
      </c>
      <c r="K238" s="17">
        <v>70</v>
      </c>
      <c r="L238" s="17">
        <v>20</v>
      </c>
      <c r="M238" s="18">
        <v>40</v>
      </c>
      <c r="N238" s="45">
        <v>237</v>
      </c>
    </row>
    <row r="239" spans="1:14" x14ac:dyDescent="0.25">
      <c r="A239" s="13">
        <v>42242</v>
      </c>
      <c r="B239" s="5">
        <v>272</v>
      </c>
      <c r="C239" s="6">
        <v>390</v>
      </c>
      <c r="D239" s="6">
        <v>940</v>
      </c>
      <c r="E239" s="14">
        <f t="shared" si="10"/>
        <v>2.4102564102564101</v>
      </c>
      <c r="F239" s="4">
        <v>86</v>
      </c>
      <c r="G239" s="7">
        <f t="shared" si="9"/>
        <v>0.22051282051282051</v>
      </c>
      <c r="H239" s="8">
        <v>8.6805555555555551E-4</v>
      </c>
      <c r="I239" s="6">
        <v>573</v>
      </c>
      <c r="J239" s="17">
        <v>268</v>
      </c>
      <c r="K239" s="17">
        <v>44</v>
      </c>
      <c r="L239" s="17">
        <v>27</v>
      </c>
      <c r="M239" s="18">
        <v>25</v>
      </c>
      <c r="N239" s="45">
        <v>238</v>
      </c>
    </row>
    <row r="240" spans="1:14" x14ac:dyDescent="0.25">
      <c r="A240" s="13">
        <v>42243</v>
      </c>
      <c r="B240" s="5">
        <v>248</v>
      </c>
      <c r="C240" s="6">
        <v>263</v>
      </c>
      <c r="D240" s="6">
        <v>927</v>
      </c>
      <c r="E240" s="14">
        <f t="shared" si="10"/>
        <v>3.5247148288973382</v>
      </c>
      <c r="F240" s="4">
        <v>92</v>
      </c>
      <c r="G240" s="7">
        <f t="shared" si="9"/>
        <v>0.34980988593155893</v>
      </c>
      <c r="H240" s="8">
        <v>1.0185185185185186E-3</v>
      </c>
      <c r="I240" s="6">
        <v>423</v>
      </c>
      <c r="J240" s="17">
        <v>179</v>
      </c>
      <c r="K240" s="17">
        <v>102</v>
      </c>
      <c r="L240" s="17">
        <v>28</v>
      </c>
      <c r="M240" s="18">
        <v>45</v>
      </c>
      <c r="N240" s="45">
        <v>239</v>
      </c>
    </row>
    <row r="241" spans="1:14" x14ac:dyDescent="0.25">
      <c r="A241" s="13">
        <v>42244</v>
      </c>
      <c r="B241" s="5">
        <v>312</v>
      </c>
      <c r="C241" s="6">
        <v>309</v>
      </c>
      <c r="D241" s="6">
        <v>951</v>
      </c>
      <c r="E241" s="14">
        <f t="shared" si="10"/>
        <v>3.0776699029126213</v>
      </c>
      <c r="F241" s="4">
        <v>94</v>
      </c>
      <c r="G241" s="7">
        <f t="shared" si="9"/>
        <v>0.30420711974110032</v>
      </c>
      <c r="H241" s="8">
        <v>1.1574074074074073E-3</v>
      </c>
      <c r="I241" s="6">
        <v>338</v>
      </c>
      <c r="J241" s="17">
        <v>293</v>
      </c>
      <c r="K241" s="17">
        <v>119</v>
      </c>
      <c r="L241" s="17">
        <v>26</v>
      </c>
      <c r="M241" s="18">
        <v>20</v>
      </c>
      <c r="N241" s="45">
        <v>240</v>
      </c>
    </row>
    <row r="242" spans="1:14" x14ac:dyDescent="0.25">
      <c r="A242" s="13">
        <v>42245</v>
      </c>
      <c r="B242" s="5">
        <v>219</v>
      </c>
      <c r="C242" s="6">
        <v>379</v>
      </c>
      <c r="D242" s="6">
        <v>861</v>
      </c>
      <c r="E242" s="14">
        <f t="shared" si="10"/>
        <v>2.2717678100263852</v>
      </c>
      <c r="F242" s="4">
        <v>91</v>
      </c>
      <c r="G242" s="7">
        <f t="shared" si="9"/>
        <v>0.24010554089709762</v>
      </c>
      <c r="H242" s="8">
        <v>1.0879629629629629E-3</v>
      </c>
      <c r="I242" s="6">
        <v>540</v>
      </c>
      <c r="J242" s="17">
        <v>254</v>
      </c>
      <c r="K242" s="17">
        <v>105</v>
      </c>
      <c r="L242" s="17">
        <v>25</v>
      </c>
      <c r="M242" s="18">
        <v>23</v>
      </c>
      <c r="N242" s="45">
        <v>241</v>
      </c>
    </row>
    <row r="243" spans="1:14" x14ac:dyDescent="0.25">
      <c r="A243" s="13">
        <v>42246</v>
      </c>
      <c r="B243" s="5">
        <v>276</v>
      </c>
      <c r="C243" s="6">
        <v>392</v>
      </c>
      <c r="D243" s="6">
        <v>833</v>
      </c>
      <c r="E243" s="14">
        <f t="shared" si="10"/>
        <v>2.125</v>
      </c>
      <c r="F243" s="4">
        <v>80</v>
      </c>
      <c r="G243" s="7">
        <f t="shared" si="9"/>
        <v>0.20408163265306123</v>
      </c>
      <c r="H243" s="8">
        <v>6.4814814814814813E-4</v>
      </c>
      <c r="I243" s="6">
        <v>360</v>
      </c>
      <c r="J243" s="17">
        <v>247</v>
      </c>
      <c r="K243" s="17">
        <v>66</v>
      </c>
      <c r="L243" s="17">
        <v>37</v>
      </c>
      <c r="M243" s="18">
        <v>44</v>
      </c>
      <c r="N243" s="45">
        <v>242</v>
      </c>
    </row>
    <row r="244" spans="1:14" x14ac:dyDescent="0.25">
      <c r="A244" s="13">
        <v>42247</v>
      </c>
      <c r="B244" s="5">
        <v>390</v>
      </c>
      <c r="C244" s="6">
        <v>390</v>
      </c>
      <c r="D244" s="6">
        <v>824</v>
      </c>
      <c r="E244" s="14">
        <f t="shared" si="10"/>
        <v>2.1128205128205129</v>
      </c>
      <c r="F244" s="4">
        <v>85</v>
      </c>
      <c r="G244" s="7">
        <f t="shared" si="9"/>
        <v>0.21794871794871795</v>
      </c>
      <c r="H244" s="8">
        <v>9.9537037037037042E-4</v>
      </c>
      <c r="I244" s="6">
        <v>505</v>
      </c>
      <c r="J244" s="17">
        <v>185</v>
      </c>
      <c r="K244" s="17">
        <v>52</v>
      </c>
      <c r="L244" s="17">
        <v>35</v>
      </c>
      <c r="M244" s="18">
        <v>46</v>
      </c>
      <c r="N244" s="45">
        <v>243</v>
      </c>
    </row>
    <row r="245" spans="1:14" x14ac:dyDescent="0.25">
      <c r="A245" s="13">
        <v>42248</v>
      </c>
      <c r="B245" s="5">
        <v>387</v>
      </c>
      <c r="C245" s="6">
        <v>396</v>
      </c>
      <c r="D245" s="6">
        <v>865</v>
      </c>
      <c r="E245" s="14">
        <f t="shared" si="10"/>
        <v>2.1843434343434343</v>
      </c>
      <c r="F245" s="4">
        <v>88</v>
      </c>
      <c r="G245" s="7">
        <f t="shared" si="9"/>
        <v>0.22222222222222221</v>
      </c>
      <c r="H245" s="8">
        <v>1.0416666666666667E-3</v>
      </c>
      <c r="I245" s="6">
        <v>392</v>
      </c>
      <c r="J245" s="17">
        <v>315</v>
      </c>
      <c r="K245" s="17">
        <v>113</v>
      </c>
      <c r="L245" s="17">
        <v>35</v>
      </c>
      <c r="M245" s="18">
        <v>36</v>
      </c>
      <c r="N245" s="45">
        <v>244</v>
      </c>
    </row>
    <row r="246" spans="1:14" x14ac:dyDescent="0.25">
      <c r="A246" s="13">
        <v>42249</v>
      </c>
      <c r="B246" s="5">
        <v>331</v>
      </c>
      <c r="C246" s="6">
        <v>346</v>
      </c>
      <c r="D246" s="6">
        <v>934</v>
      </c>
      <c r="E246" s="14">
        <f t="shared" si="10"/>
        <v>2.699421965317919</v>
      </c>
      <c r="F246" s="4">
        <v>97</v>
      </c>
      <c r="G246" s="7">
        <f t="shared" si="9"/>
        <v>0.28034682080924855</v>
      </c>
      <c r="H246" s="8">
        <v>9.0277777777777784E-4</v>
      </c>
      <c r="I246" s="6">
        <v>530</v>
      </c>
      <c r="J246" s="17">
        <v>296</v>
      </c>
      <c r="K246" s="17">
        <v>66</v>
      </c>
      <c r="L246" s="17">
        <v>46</v>
      </c>
      <c r="M246" s="18">
        <v>37</v>
      </c>
      <c r="N246" s="45">
        <v>245</v>
      </c>
    </row>
    <row r="247" spans="1:14" x14ac:dyDescent="0.25">
      <c r="H247" s="8"/>
    </row>
    <row r="248" spans="1:14" x14ac:dyDescent="0.25">
      <c r="H248" s="8"/>
    </row>
    <row r="249" spans="1:14" x14ac:dyDescent="0.25">
      <c r="H249" s="8"/>
    </row>
    <row r="250" spans="1:14" x14ac:dyDescent="0.25">
      <c r="H250" s="8"/>
    </row>
    <row r="251" spans="1:14" x14ac:dyDescent="0.25">
      <c r="H251" s="8"/>
    </row>
    <row r="252" spans="1:14" x14ac:dyDescent="0.25">
      <c r="H252" s="8"/>
    </row>
    <row r="253" spans="1:14" x14ac:dyDescent="0.25">
      <c r="H253" s="8"/>
    </row>
    <row r="254" spans="1:14" x14ac:dyDescent="0.25">
      <c r="H254" s="8"/>
    </row>
    <row r="255" spans="1:14" x14ac:dyDescent="0.25">
      <c r="H255" s="8"/>
    </row>
    <row r="256" spans="1:14" x14ac:dyDescent="0.25">
      <c r="H256" s="8"/>
    </row>
    <row r="257" spans="8:8" x14ac:dyDescent="0.25">
      <c r="H257" s="8"/>
    </row>
  </sheetData>
  <protectedRanges>
    <protectedRange sqref="A1:F1048576 H1:M1048576" name="Range1"/>
  </protectedRanges>
  <autoFilter ref="A1:M246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SEO_Dashboard</vt:lpstr>
      <vt:lpstr>daily_analytics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excel dashboard</dc:subject>
  <dc:creator>Excel365</dc:creator>
  <cp:lastModifiedBy>P</cp:lastModifiedBy>
  <dcterms:created xsi:type="dcterms:W3CDTF">2009-12-21T10:34:03Z</dcterms:created>
  <dcterms:modified xsi:type="dcterms:W3CDTF">2021-03-13T13:11:40Z</dcterms:modified>
</cp:coreProperties>
</file>