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C:\Users\Lukas\Documents\RVI\Courses\Excel DNA for Project Finance Modeling\"/>
    </mc:Choice>
  </mc:AlternateContent>
  <xr:revisionPtr revIDLastSave="0" documentId="13_ncr:1_{1EB8CB55-A368-4CF2-BE76-E43B9914519C}" xr6:coauthVersionLast="47" xr6:coauthVersionMax="47" xr10:uidLastSave="{00000000-0000-0000-0000-000000000000}"/>
  <bookViews>
    <workbookView xWindow="-23148" yWindow="-108" windowWidth="23256" windowHeight="12456" tabRatio="704" xr2:uid="{9C810CEA-5298-4AFE-A02E-EE9DA4C8584E}"/>
  </bookViews>
  <sheets>
    <sheet name="Cover Page" sheetId="2" r:id="rId1"/>
    <sheet name="Top Shortcuts" sheetId="29" r:id="rId2"/>
    <sheet name="PF Model" sheetId="26" r:id="rId3"/>
  </sheets>
  <externalReferences>
    <externalReference r:id="rId4"/>
  </externalReferences>
  <definedNames>
    <definedName name="Applied_currency">'PF Model'!$H$60</definedName>
    <definedName name="Capital_structure_delta">[1]Macro!$G$26</definedName>
    <definedName name="chart_cash_buildup">[1]Charts!$J$58:OFFSET([1]Charts!$J$58,0,COUNT([1]Charts!$J$58:'[1]Charts'!$AZ$58)-1)</definedName>
    <definedName name="chart_cash_release">[1]Charts!$J$57:OFFSET([1]Charts!$J$57,0,COUNT([1]Charts!$J$57:'[1]Charts'!$AZ$57)-1)</definedName>
    <definedName name="chart_contracted_revenue">[1]Charts!$J$23:OFFSET([1]Charts!$J$23,0,COUNT([1]Charts!$J$23:'[1]Charts'!$AZ$23)-1)</definedName>
    <definedName name="chart_debt_interest">[1]Charts!$J$52:OFFSET([1]Charts!$J$52,0,COUNT([1]Charts!$J$52:'[1]Charts'!$AZ$52)-1)</definedName>
    <definedName name="chart_debt_principal">[1]Charts!$J$53:OFFSET([1]Charts!$J$53,0,COUNT([1]Charts!$J$53:'[1]Charts'!$AZ$53)-1)</definedName>
    <definedName name="chart_dividends">[1]Charts!$J$56:OFFSET([1]Charts!$J$56,0,COUNT([1]Charts!$J$56:'[1]Charts'!$AZ$56)-1)</definedName>
    <definedName name="chart_DSCR">[1]Charts!$J$92:OFFSET([1]Charts!$J$92,0,COUNT([1]Charts!$J$92:'[1]Charts'!$AZ$92)-1)</definedName>
    <definedName name="chart_FCFE_cum">[1]Charts!$J$33:OFFSET([1]Charts!$J$33,0,COUNT([1]Charts!$J$33:'[1]Charts'!$AZ$33)-1)</definedName>
    <definedName name="chart_FCFE_equity">[1]Charts!$J$32:OFFSET([1]Charts!$J$32,0,COUNT([1]Charts!$J$32:'[1]Charts'!$AZ$32)-1)</definedName>
    <definedName name="chart_merchant_revenue">[1]Charts!$J$22:OFFSET([1]Charts!$J$22,0,COUNT([1]Charts!$J$22:'[1]Charts'!$AZ$22)-1)</definedName>
    <definedName name="chart_other_revenue">[1]Charts!$J$24:OFFSET([1]Charts!$J$24,0,COUNT([1]Charts!$J$24:'[1]Charts'!$AZ$24)-1)</definedName>
    <definedName name="chart_SHL_interest">[1]Charts!$J$54:OFFSET([1]Charts!$J$54,0,COUNT([1]Charts!$J$54:'[1]Charts'!$AZ$54)-1)</definedName>
    <definedName name="chart_SHL_principal">[1]Charts!$J$55:OFFSET([1]Charts!$J$55,0,COUNT([1]Charts!$J$55:'[1]Charts'!$AZ$55)-1)</definedName>
    <definedName name="chart_taxes">[1]Charts!$J$51:OFFSET([1]Charts!$J$51,0,COUNT([1]Charts!$J$51:'[1]Charts'!$AZ$51)-1)</definedName>
    <definedName name="chart_total_opex">[1]Charts!$J$50:OFFSET([1]Charts!$J$50,0,COUNT([1]Charts!$J$50:'[1]Charts'!$AZ$50)-1)</definedName>
    <definedName name="chart_total_rev">[1]Charts!$J$49:OFFSET([1]Charts!$J$49,0,COUNT([1]Charts!$J$49:'[1]Charts'!$AZ$49)-1)</definedName>
    <definedName name="chart_total_revenue">[1]Charts!$J$25:OFFSET([1]Charts!$J$25,0,COUNT([1]Charts!$J$25:'[1]Charts'!$AZ$25)-1)</definedName>
    <definedName name="chart_year">[1]Charts!$J$11:OFFSET([1]Charts!$J$11,0,COUNT([1]Charts!$J$11:'[1]Charts'!$AZ$11)-1)</definedName>
    <definedName name="Check_balance_sheet">'PF Model'!$L$304</definedName>
    <definedName name="Check_debt_gearing">'PF Model'!$I$140</definedName>
    <definedName name="Check_further_equity">'PF Model'!$L$324</definedName>
    <definedName name="Check_integrity">'PF Model'!$G$17</definedName>
    <definedName name="Check_master">'PF Model'!$G$26</definedName>
    <definedName name="Check_minimum_DSCR">'PF Model'!$L$538</definedName>
    <definedName name="Check_negative_cash">'PF Model'!$L$256</definedName>
    <definedName name="Check_payment_plan">'PF Model'!$G$183</definedName>
    <definedName name="Check_signals">'PF Model'!$G$24</definedName>
    <definedName name="Check_SPV_cash">[1]Calculations!$G$631</definedName>
    <definedName name="Con_end">'PF Model'!$H$64</definedName>
    <definedName name="Con_start">'PF Model'!$G$64</definedName>
    <definedName name="Days_year">'PF Model'!#REF!</definedName>
    <definedName name="Debt_interest_delta">[1]Macro!$G$32</definedName>
    <definedName name="Debt_principal_delta">[1]Macro!$G$33</definedName>
    <definedName name="Hours_day">'PF Model'!#REF!</definedName>
    <definedName name="Hours_year">'PF Model'!#REF!</definedName>
    <definedName name="Hundred">[1]Tech!$E$14</definedName>
    <definedName name="Integrity_Master">[1]Checks!$G$15</definedName>
    <definedName name="List_cases">'PF Model'!$N$63:$W$63</definedName>
    <definedName name="List_currency">'PF Model'!$H$35:$H$37</definedName>
    <definedName name="List_debt_calc_schedule">[1]Tech!$E$43:$E$44</definedName>
    <definedName name="List_debt_structure">[1]Tech!$E$39:$E$40</definedName>
    <definedName name="List_depr">[1]Tech!$E$27:$E$28</definedName>
    <definedName name="List_generation">'PF Model'!$D$89:$D$91</definedName>
    <definedName name="List_inflation">'PF Model'!$D$165:$D$169</definedName>
    <definedName name="List_merchant">'PF Model'!$D$186:$D$188</definedName>
    <definedName name="List_onoff">'PF Model'!$H$43:$H$44</definedName>
    <definedName name="Live_case">'PF Model'!$L$3</definedName>
    <definedName name="Model_start">'PF Model'!$L$63</definedName>
    <definedName name="Months_qtr">[1]Tech!$E$11</definedName>
    <definedName name="Months_year">'PF Model'!$H$31</definedName>
    <definedName name="Operating_lifetime">'PF Model'!$L$65</definedName>
    <definedName name="Ops_end">'PF Model'!$H$65</definedName>
    <definedName name="Ops_start">'PF Model'!$G$65</definedName>
    <definedName name="Qtrs_year">[1]Tech!$E$12</definedName>
    <definedName name="SHL_interest_delta">[1]Macro!$G$29</definedName>
    <definedName name="Signals_Master">[1]Checks!$G$29</definedName>
    <definedName name="Small_num">[1]Tech!$E$17</definedName>
    <definedName name="Small_number">'PF Model'!#REF!</definedName>
    <definedName name="Target_NPV_delta">[1]Macro!$G$44</definedName>
    <definedName name="Thousand">'PF Model'!$H$32</definedName>
    <definedName name="Tolerance_checks">'PF Model'!$H$40</definedName>
    <definedName name="Tolerance_IRR_target">[1]Tech!$E$22</definedName>
    <definedName name="Tolerance_macro">[1]Tech!$E$20</definedName>
    <definedName name="Tolerance_NPV_target">[1]Tech!$E$23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0" i="26" l="1"/>
  <c r="E567" i="26"/>
  <c r="L153" i="26"/>
  <c r="G566" i="26" s="1"/>
  <c r="E153" i="26"/>
  <c r="N48" i="26" l="1"/>
  <c r="S71" i="26"/>
  <c r="O49" i="26"/>
  <c r="P49" i="26" s="1"/>
  <c r="Q49" i="26" s="1"/>
  <c r="R49" i="26" s="1"/>
  <c r="S49" i="26" s="1"/>
  <c r="T49" i="26" s="1"/>
  <c r="U49" i="26" s="1"/>
  <c r="V49" i="26" s="1"/>
  <c r="W49" i="26" s="1"/>
  <c r="W48" i="26" s="1"/>
  <c r="T71" i="26"/>
  <c r="E561" i="26"/>
  <c r="E560" i="26"/>
  <c r="E562" i="26"/>
  <c r="G23" i="26"/>
  <c r="G22" i="26"/>
  <c r="M490" i="26"/>
  <c r="E492" i="26"/>
  <c r="E491" i="26"/>
  <c r="E490" i="26"/>
  <c r="E284" i="26"/>
  <c r="M253" i="26"/>
  <c r="M551" i="26" s="1"/>
  <c r="E256" i="26"/>
  <c r="E255" i="26"/>
  <c r="E254" i="26"/>
  <c r="E253" i="26"/>
  <c r="E250" i="26"/>
  <c r="E249" i="26"/>
  <c r="E556" i="26"/>
  <c r="E552" i="26"/>
  <c r="E551" i="26"/>
  <c r="E548" i="26"/>
  <c r="M543" i="26"/>
  <c r="E546" i="26"/>
  <c r="E545" i="26"/>
  <c r="E544" i="26"/>
  <c r="E543" i="26"/>
  <c r="E534" i="26"/>
  <c r="E533" i="26"/>
  <c r="E532" i="26"/>
  <c r="E245" i="26"/>
  <c r="E244" i="26"/>
  <c r="E243" i="26"/>
  <c r="E242" i="26"/>
  <c r="E237" i="26"/>
  <c r="E528" i="26"/>
  <c r="E526" i="26"/>
  <c r="E525" i="26"/>
  <c r="E527" i="26"/>
  <c r="E522" i="26"/>
  <c r="E521" i="26"/>
  <c r="M516" i="26"/>
  <c r="E519" i="26"/>
  <c r="E518" i="26"/>
  <c r="E517" i="26"/>
  <c r="E516" i="26"/>
  <c r="L148" i="26"/>
  <c r="G514" i="26" s="1"/>
  <c r="E503" i="26"/>
  <c r="E500" i="26"/>
  <c r="E499" i="26"/>
  <c r="E498" i="26"/>
  <c r="E497" i="26"/>
  <c r="E487" i="26"/>
  <c r="E483" i="26"/>
  <c r="E482" i="26"/>
  <c r="G471" i="26"/>
  <c r="G472" i="26"/>
  <c r="G473" i="26"/>
  <c r="G470" i="26"/>
  <c r="E474" i="26"/>
  <c r="E473" i="26"/>
  <c r="E472" i="26"/>
  <c r="E471" i="26"/>
  <c r="E470" i="26"/>
  <c r="M476" i="26"/>
  <c r="V48" i="26" l="1"/>
  <c r="U48" i="26"/>
  <c r="T48" i="26"/>
  <c r="S48" i="26"/>
  <c r="R48" i="26"/>
  <c r="Q48" i="26"/>
  <c r="P48" i="26"/>
  <c r="O48" i="26"/>
  <c r="E479" i="26"/>
  <c r="E478" i="26"/>
  <c r="E477" i="26"/>
  <c r="E476" i="26"/>
  <c r="E233" i="26"/>
  <c r="E232" i="26"/>
  <c r="E231" i="26"/>
  <c r="E230" i="26"/>
  <c r="E229" i="26"/>
  <c r="E228" i="26"/>
  <c r="E227" i="26"/>
  <c r="E226" i="26"/>
  <c r="E225" i="26"/>
  <c r="E224" i="26"/>
  <c r="E223" i="26"/>
  <c r="E222" i="26"/>
  <c r="E221" i="26"/>
  <c r="E220" i="26"/>
  <c r="E219" i="26"/>
  <c r="E218" i="26"/>
  <c r="E217" i="26"/>
  <c r="E216" i="26"/>
  <c r="E215" i="26"/>
  <c r="E214" i="26"/>
  <c r="E213" i="26"/>
  <c r="E462" i="26"/>
  <c r="G460" i="26"/>
  <c r="H460" i="26" s="1"/>
  <c r="G459" i="26"/>
  <c r="H459" i="26" s="1"/>
  <c r="G458" i="26"/>
  <c r="H458" i="26" s="1"/>
  <c r="G457" i="26"/>
  <c r="H457" i="26" s="1"/>
  <c r="G456" i="26"/>
  <c r="H456" i="26" s="1"/>
  <c r="G453" i="26"/>
  <c r="H453" i="26" s="1"/>
  <c r="G452" i="26"/>
  <c r="H452" i="26" s="1"/>
  <c r="G451" i="26"/>
  <c r="H451" i="26" s="1"/>
  <c r="G450" i="26"/>
  <c r="H450" i="26" s="1"/>
  <c r="G449" i="26"/>
  <c r="H449" i="26" s="1"/>
  <c r="G445" i="26"/>
  <c r="H445" i="26" s="1"/>
  <c r="G444" i="26"/>
  <c r="H444" i="26" s="1"/>
  <c r="G443" i="26"/>
  <c r="H443" i="26" s="1"/>
  <c r="G442" i="26"/>
  <c r="H442" i="26" s="1"/>
  <c r="G441" i="26"/>
  <c r="H441" i="26" s="1"/>
  <c r="G435" i="26"/>
  <c r="H435" i="26" s="1"/>
  <c r="G436" i="26"/>
  <c r="H436" i="26" s="1"/>
  <c r="G437" i="26"/>
  <c r="H437" i="26" s="1"/>
  <c r="G438" i="26"/>
  <c r="H438" i="26" s="1"/>
  <c r="G434" i="26"/>
  <c r="H434" i="26" s="1"/>
  <c r="E460" i="26"/>
  <c r="E459" i="26"/>
  <c r="E458" i="26"/>
  <c r="E457" i="26"/>
  <c r="E456" i="26"/>
  <c r="E453" i="26"/>
  <c r="E452" i="26"/>
  <c r="E451" i="26"/>
  <c r="E450" i="26"/>
  <c r="E449" i="26"/>
  <c r="E445" i="26"/>
  <c r="E444" i="26"/>
  <c r="E443" i="26"/>
  <c r="E442" i="26"/>
  <c r="E441" i="26"/>
  <c r="E438" i="26"/>
  <c r="E437" i="26"/>
  <c r="E436" i="26"/>
  <c r="E435" i="26"/>
  <c r="E434" i="26"/>
  <c r="H430" i="26"/>
  <c r="H429" i="26"/>
  <c r="H428" i="26"/>
  <c r="H427" i="26"/>
  <c r="H426" i="26"/>
  <c r="E430" i="26"/>
  <c r="E429" i="26"/>
  <c r="E428" i="26"/>
  <c r="E427" i="26"/>
  <c r="E426" i="26"/>
  <c r="E423" i="26"/>
  <c r="E422" i="26"/>
  <c r="E421" i="26"/>
  <c r="E420" i="26"/>
  <c r="E419" i="26"/>
  <c r="E415" i="26"/>
  <c r="E414" i="26"/>
  <c r="E413" i="26"/>
  <c r="E412" i="26"/>
  <c r="E411" i="26"/>
  <c r="E408" i="26"/>
  <c r="E407" i="26"/>
  <c r="E406" i="26"/>
  <c r="E405" i="26"/>
  <c r="E404" i="26"/>
  <c r="D381" i="26"/>
  <c r="D411" i="26" s="1"/>
  <c r="D441" i="26" s="1"/>
  <c r="D218" i="26" s="1"/>
  <c r="D382" i="26"/>
  <c r="D412" i="26" s="1"/>
  <c r="D442" i="26" s="1"/>
  <c r="D219" i="26" s="1"/>
  <c r="D383" i="26"/>
  <c r="D413" i="26" s="1"/>
  <c r="D443" i="26" s="1"/>
  <c r="D220" i="26" s="1"/>
  <c r="D384" i="26"/>
  <c r="D414" i="26" s="1"/>
  <c r="D444" i="26" s="1"/>
  <c r="D221" i="26" s="1"/>
  <c r="D385" i="26"/>
  <c r="D415" i="26" s="1"/>
  <c r="D445" i="26" s="1"/>
  <c r="D222" i="26" s="1"/>
  <c r="D389" i="26"/>
  <c r="D419" i="26" s="1"/>
  <c r="D449" i="26" s="1"/>
  <c r="D223" i="26" s="1"/>
  <c r="D390" i="26"/>
  <c r="D420" i="26" s="1"/>
  <c r="D450" i="26" s="1"/>
  <c r="D224" i="26" s="1"/>
  <c r="D391" i="26"/>
  <c r="D421" i="26" s="1"/>
  <c r="D451" i="26" s="1"/>
  <c r="D225" i="26" s="1"/>
  <c r="D392" i="26"/>
  <c r="D422" i="26" s="1"/>
  <c r="D452" i="26" s="1"/>
  <c r="D226" i="26" s="1"/>
  <c r="D393" i="26"/>
  <c r="D423" i="26" s="1"/>
  <c r="D453" i="26" s="1"/>
  <c r="D227" i="26" s="1"/>
  <c r="D395" i="26"/>
  <c r="D425" i="26" s="1"/>
  <c r="D455" i="26" s="1"/>
  <c r="D396" i="26"/>
  <c r="D426" i="26" s="1"/>
  <c r="D456" i="26" s="1"/>
  <c r="D228" i="26" s="1"/>
  <c r="D397" i="26"/>
  <c r="D427" i="26" s="1"/>
  <c r="D457" i="26" s="1"/>
  <c r="D229" i="26" s="1"/>
  <c r="D398" i="26"/>
  <c r="D428" i="26" s="1"/>
  <c r="D458" i="26" s="1"/>
  <c r="D230" i="26" s="1"/>
  <c r="D399" i="26"/>
  <c r="D429" i="26" s="1"/>
  <c r="D459" i="26" s="1"/>
  <c r="D231" i="26" s="1"/>
  <c r="D400" i="26"/>
  <c r="D430" i="26" s="1"/>
  <c r="D460" i="26" s="1"/>
  <c r="D232" i="26" s="1"/>
  <c r="D375" i="26"/>
  <c r="D405" i="26" s="1"/>
  <c r="D435" i="26" s="1"/>
  <c r="D214" i="26" s="1"/>
  <c r="D376" i="26"/>
  <c r="D406" i="26" s="1"/>
  <c r="D436" i="26" s="1"/>
  <c r="D215" i="26" s="1"/>
  <c r="D377" i="26"/>
  <c r="D407" i="26" s="1"/>
  <c r="D437" i="26" s="1"/>
  <c r="D216" i="26" s="1"/>
  <c r="D378" i="26"/>
  <c r="D408" i="26" s="1"/>
  <c r="D438" i="26" s="1"/>
  <c r="D217" i="26" s="1"/>
  <c r="D374" i="26"/>
  <c r="D404" i="26" s="1"/>
  <c r="D434" i="26" s="1"/>
  <c r="D213" i="26" s="1"/>
  <c r="D123" i="26"/>
  <c r="D388" i="26" s="1"/>
  <c r="D418" i="26" s="1"/>
  <c r="D448" i="26" s="1"/>
  <c r="D115" i="26"/>
  <c r="D380" i="26" s="1"/>
  <c r="D410" i="26" s="1"/>
  <c r="D440" i="26" s="1"/>
  <c r="D108" i="26"/>
  <c r="D373" i="26" s="1"/>
  <c r="D403" i="26" s="1"/>
  <c r="D433" i="26" s="1"/>
  <c r="E302" i="26"/>
  <c r="E301" i="26"/>
  <c r="E300" i="26"/>
  <c r="E297" i="26"/>
  <c r="E295" i="26"/>
  <c r="E294" i="26"/>
  <c r="E291" i="26"/>
  <c r="E289" i="26"/>
  <c r="E288" i="26"/>
  <c r="E285" i="26"/>
  <c r="E283" i="26"/>
  <c r="M277" i="26"/>
  <c r="E279" i="26"/>
  <c r="E278" i="26"/>
  <c r="E277" i="26"/>
  <c r="E274" i="26"/>
  <c r="E273" i="26"/>
  <c r="E271" i="26"/>
  <c r="E270" i="26"/>
  <c r="E268" i="26"/>
  <c r="E267" i="26"/>
  <c r="E265" i="26"/>
  <c r="E264" i="26"/>
  <c r="E262" i="26"/>
  <c r="E261" i="26"/>
  <c r="E260" i="26"/>
  <c r="E210" i="26"/>
  <c r="E209" i="26"/>
  <c r="E208" i="26"/>
  <c r="E205" i="26"/>
  <c r="E369" i="26"/>
  <c r="E368" i="26"/>
  <c r="E367" i="26"/>
  <c r="L173" i="26"/>
  <c r="M173" i="26" s="1"/>
  <c r="N173" i="26" s="1"/>
  <c r="O173" i="26" s="1"/>
  <c r="P173" i="26" s="1"/>
  <c r="Q173" i="26" s="1"/>
  <c r="R173" i="26" s="1"/>
  <c r="S173" i="26" s="1"/>
  <c r="T173" i="26" s="1"/>
  <c r="U173" i="26" s="1"/>
  <c r="V173" i="26" s="1"/>
  <c r="W173" i="26" s="1"/>
  <c r="X173" i="26" s="1"/>
  <c r="Y173" i="26" s="1"/>
  <c r="Z173" i="26" s="1"/>
  <c r="AA173" i="26" s="1"/>
  <c r="AB173" i="26" s="1"/>
  <c r="AC173" i="26" s="1"/>
  <c r="AD173" i="26" s="1"/>
  <c r="AE173" i="26" s="1"/>
  <c r="AF173" i="26" s="1"/>
  <c r="AG173" i="26" s="1"/>
  <c r="AH173" i="26" s="1"/>
  <c r="AI173" i="26" s="1"/>
  <c r="AJ173" i="26" s="1"/>
  <c r="AK173" i="26" s="1"/>
  <c r="AL173" i="26" s="1"/>
  <c r="AM173" i="26" s="1"/>
  <c r="AN173" i="26" s="1"/>
  <c r="AO173" i="26" s="1"/>
  <c r="AP173" i="26" s="1"/>
  <c r="AQ173" i="26" s="1"/>
  <c r="AR173" i="26" s="1"/>
  <c r="AS173" i="26" s="1"/>
  <c r="AT173" i="26" s="1"/>
  <c r="AU173" i="26" s="1"/>
  <c r="AV173" i="26" s="1"/>
  <c r="AW173" i="26" s="1"/>
  <c r="AX173" i="26" s="1"/>
  <c r="AY173" i="26" s="1"/>
  <c r="L174" i="26"/>
  <c r="M174" i="26" s="1"/>
  <c r="N174" i="26" s="1"/>
  <c r="O174" i="26" s="1"/>
  <c r="P174" i="26" s="1"/>
  <c r="Q174" i="26" s="1"/>
  <c r="R174" i="26" s="1"/>
  <c r="S174" i="26" s="1"/>
  <c r="T174" i="26" s="1"/>
  <c r="U174" i="26" s="1"/>
  <c r="V174" i="26" s="1"/>
  <c r="W174" i="26" s="1"/>
  <c r="X174" i="26" s="1"/>
  <c r="Y174" i="26" s="1"/>
  <c r="Z174" i="26" s="1"/>
  <c r="AA174" i="26" s="1"/>
  <c r="AB174" i="26" s="1"/>
  <c r="AC174" i="26" s="1"/>
  <c r="AD174" i="26" s="1"/>
  <c r="AE174" i="26" s="1"/>
  <c r="AF174" i="26" s="1"/>
  <c r="AG174" i="26" s="1"/>
  <c r="AH174" i="26" s="1"/>
  <c r="AI174" i="26" s="1"/>
  <c r="AJ174" i="26" s="1"/>
  <c r="AK174" i="26" s="1"/>
  <c r="AL174" i="26" s="1"/>
  <c r="AM174" i="26" s="1"/>
  <c r="AN174" i="26" s="1"/>
  <c r="AO174" i="26" s="1"/>
  <c r="AP174" i="26" s="1"/>
  <c r="AQ174" i="26" s="1"/>
  <c r="AR174" i="26" s="1"/>
  <c r="AS174" i="26" s="1"/>
  <c r="AT174" i="26" s="1"/>
  <c r="AU174" i="26" s="1"/>
  <c r="AV174" i="26" s="1"/>
  <c r="AW174" i="26" s="1"/>
  <c r="AX174" i="26" s="1"/>
  <c r="AY174" i="26" s="1"/>
  <c r="L175" i="26"/>
  <c r="M175" i="26" s="1"/>
  <c r="N175" i="26" s="1"/>
  <c r="O175" i="26" s="1"/>
  <c r="P175" i="26" s="1"/>
  <c r="Q175" i="26" s="1"/>
  <c r="R175" i="26" s="1"/>
  <c r="S175" i="26" s="1"/>
  <c r="T175" i="26" s="1"/>
  <c r="U175" i="26" s="1"/>
  <c r="V175" i="26" s="1"/>
  <c r="W175" i="26" s="1"/>
  <c r="X175" i="26" s="1"/>
  <c r="Y175" i="26" s="1"/>
  <c r="Z175" i="26" s="1"/>
  <c r="AA175" i="26" s="1"/>
  <c r="AB175" i="26" s="1"/>
  <c r="AC175" i="26" s="1"/>
  <c r="AD175" i="26" s="1"/>
  <c r="AE175" i="26" s="1"/>
  <c r="AF175" i="26" s="1"/>
  <c r="AG175" i="26" s="1"/>
  <c r="AH175" i="26" s="1"/>
  <c r="AI175" i="26" s="1"/>
  <c r="AJ175" i="26" s="1"/>
  <c r="AK175" i="26" s="1"/>
  <c r="AL175" i="26" s="1"/>
  <c r="AM175" i="26" s="1"/>
  <c r="AN175" i="26" s="1"/>
  <c r="AO175" i="26" s="1"/>
  <c r="AP175" i="26" s="1"/>
  <c r="AQ175" i="26" s="1"/>
  <c r="AR175" i="26" s="1"/>
  <c r="AS175" i="26" s="1"/>
  <c r="AT175" i="26" s="1"/>
  <c r="AU175" i="26" s="1"/>
  <c r="AV175" i="26" s="1"/>
  <c r="AW175" i="26" s="1"/>
  <c r="AX175" i="26" s="1"/>
  <c r="AY175" i="26" s="1"/>
  <c r="L176" i="26"/>
  <c r="M176" i="26" s="1"/>
  <c r="N176" i="26" s="1"/>
  <c r="O176" i="26" s="1"/>
  <c r="P176" i="26" s="1"/>
  <c r="Q176" i="26" s="1"/>
  <c r="R176" i="26" s="1"/>
  <c r="S176" i="26" s="1"/>
  <c r="T176" i="26" s="1"/>
  <c r="U176" i="26" s="1"/>
  <c r="V176" i="26" s="1"/>
  <c r="W176" i="26" s="1"/>
  <c r="X176" i="26" s="1"/>
  <c r="Y176" i="26" s="1"/>
  <c r="Z176" i="26" s="1"/>
  <c r="AA176" i="26" s="1"/>
  <c r="AB176" i="26" s="1"/>
  <c r="AC176" i="26" s="1"/>
  <c r="AD176" i="26" s="1"/>
  <c r="AE176" i="26" s="1"/>
  <c r="AF176" i="26" s="1"/>
  <c r="AG176" i="26" s="1"/>
  <c r="AH176" i="26" s="1"/>
  <c r="AI176" i="26" s="1"/>
  <c r="AJ176" i="26" s="1"/>
  <c r="AK176" i="26" s="1"/>
  <c r="AL176" i="26" s="1"/>
  <c r="AM176" i="26" s="1"/>
  <c r="AN176" i="26" s="1"/>
  <c r="AO176" i="26" s="1"/>
  <c r="AP176" i="26" s="1"/>
  <c r="AQ176" i="26" s="1"/>
  <c r="AR176" i="26" s="1"/>
  <c r="AS176" i="26" s="1"/>
  <c r="AT176" i="26" s="1"/>
  <c r="AU176" i="26" s="1"/>
  <c r="AV176" i="26" s="1"/>
  <c r="AW176" i="26" s="1"/>
  <c r="AX176" i="26" s="1"/>
  <c r="AY176" i="26" s="1"/>
  <c r="L172" i="26"/>
  <c r="M172" i="26" s="1"/>
  <c r="N172" i="26" s="1"/>
  <c r="O172" i="26" s="1"/>
  <c r="P172" i="26" s="1"/>
  <c r="Q172" i="26" s="1"/>
  <c r="R172" i="26" s="1"/>
  <c r="S172" i="26" s="1"/>
  <c r="T172" i="26" s="1"/>
  <c r="U172" i="26" s="1"/>
  <c r="V172" i="26" s="1"/>
  <c r="W172" i="26" s="1"/>
  <c r="X172" i="26" s="1"/>
  <c r="Y172" i="26" s="1"/>
  <c r="Z172" i="26" s="1"/>
  <c r="AA172" i="26" s="1"/>
  <c r="AB172" i="26" s="1"/>
  <c r="AC172" i="26" s="1"/>
  <c r="AD172" i="26" s="1"/>
  <c r="AE172" i="26" s="1"/>
  <c r="AF172" i="26" s="1"/>
  <c r="AG172" i="26" s="1"/>
  <c r="AH172" i="26" s="1"/>
  <c r="AI172" i="26" s="1"/>
  <c r="AJ172" i="26" s="1"/>
  <c r="AK172" i="26" s="1"/>
  <c r="AL172" i="26" s="1"/>
  <c r="AM172" i="26" s="1"/>
  <c r="AN172" i="26" s="1"/>
  <c r="AO172" i="26" s="1"/>
  <c r="AP172" i="26" s="1"/>
  <c r="AQ172" i="26" s="1"/>
  <c r="AR172" i="26" s="1"/>
  <c r="AS172" i="26" s="1"/>
  <c r="AT172" i="26" s="1"/>
  <c r="AU172" i="26" s="1"/>
  <c r="AV172" i="26" s="1"/>
  <c r="AW172" i="26" s="1"/>
  <c r="AX172" i="26" s="1"/>
  <c r="AY172" i="26" s="1"/>
  <c r="D173" i="26"/>
  <c r="D174" i="26"/>
  <c r="D175" i="26"/>
  <c r="D176" i="26"/>
  <c r="D172" i="26"/>
  <c r="E203" i="26"/>
  <c r="E202" i="26"/>
  <c r="E201" i="26"/>
  <c r="E200" i="26"/>
  <c r="E197" i="26"/>
  <c r="E196" i="26"/>
  <c r="E195" i="26"/>
  <c r="E194" i="26"/>
  <c r="E193" i="26"/>
  <c r="E339" i="26"/>
  <c r="E337" i="26"/>
  <c r="E336" i="26"/>
  <c r="M335" i="26"/>
  <c r="E335" i="26"/>
  <c r="E324" i="26"/>
  <c r="E322" i="26"/>
  <c r="E321" i="26"/>
  <c r="M328" i="26"/>
  <c r="E332" i="26"/>
  <c r="E330" i="26"/>
  <c r="E329" i="26"/>
  <c r="E328" i="26"/>
  <c r="E318" i="26"/>
  <c r="E317" i="26"/>
  <c r="E313" i="26"/>
  <c r="E312" i="26"/>
  <c r="E311" i="26"/>
  <c r="E310" i="26"/>
  <c r="E309" i="26"/>
  <c r="D310" i="26"/>
  <c r="D311" i="26"/>
  <c r="D312" i="26"/>
  <c r="D309" i="26"/>
  <c r="L161" i="26"/>
  <c r="G503" i="26" s="1"/>
  <c r="L157" i="26"/>
  <c r="I554" i="26" s="1"/>
  <c r="L156" i="26"/>
  <c r="I553" i="26" s="1"/>
  <c r="E152" i="26"/>
  <c r="L149" i="26"/>
  <c r="G538" i="26" s="1"/>
  <c r="L147" i="26"/>
  <c r="G513" i="26" s="1"/>
  <c r="L145" i="26"/>
  <c r="E145" i="26"/>
  <c r="E141" i="26"/>
  <c r="E140" i="26"/>
  <c r="E139" i="26"/>
  <c r="L135" i="26"/>
  <c r="G430" i="26" s="1"/>
  <c r="L134" i="26"/>
  <c r="G429" i="26" s="1"/>
  <c r="L133" i="26"/>
  <c r="G428" i="26" s="1"/>
  <c r="L132" i="26"/>
  <c r="G427" i="26" s="1"/>
  <c r="L131" i="26"/>
  <c r="G426" i="26" s="1"/>
  <c r="L128" i="26"/>
  <c r="G423" i="26" s="1"/>
  <c r="L127" i="26"/>
  <c r="G422" i="26" s="1"/>
  <c r="L126" i="26"/>
  <c r="G421" i="26" s="1"/>
  <c r="L125" i="26"/>
  <c r="G420" i="26" s="1"/>
  <c r="L124" i="26"/>
  <c r="G419" i="26" s="1"/>
  <c r="L120" i="26"/>
  <c r="G415" i="26" s="1"/>
  <c r="L119" i="26"/>
  <c r="G414" i="26" s="1"/>
  <c r="L118" i="26"/>
  <c r="G413" i="26" s="1"/>
  <c r="L117" i="26"/>
  <c r="G412" i="26" s="1"/>
  <c r="L116" i="26"/>
  <c r="G411" i="26" s="1"/>
  <c r="L113" i="26"/>
  <c r="G408" i="26" s="1"/>
  <c r="L112" i="26"/>
  <c r="G407" i="26" s="1"/>
  <c r="L111" i="26"/>
  <c r="G406" i="26" s="1"/>
  <c r="L110" i="26"/>
  <c r="G405" i="26" s="1"/>
  <c r="L109" i="26"/>
  <c r="G404" i="26" s="1"/>
  <c r="E125" i="26"/>
  <c r="H420" i="26" s="1"/>
  <c r="E126" i="26"/>
  <c r="H421" i="26" s="1"/>
  <c r="E127" i="26"/>
  <c r="H422" i="26" s="1"/>
  <c r="E128" i="26"/>
  <c r="H423" i="26" s="1"/>
  <c r="E124" i="26"/>
  <c r="H419" i="26" s="1"/>
  <c r="E117" i="26"/>
  <c r="H412" i="26" s="1"/>
  <c r="E118" i="26"/>
  <c r="H413" i="26" s="1"/>
  <c r="E119" i="26"/>
  <c r="H414" i="26" s="1"/>
  <c r="E120" i="26"/>
  <c r="H415" i="26" s="1"/>
  <c r="E116" i="26"/>
  <c r="H411" i="26" s="1"/>
  <c r="E110" i="26"/>
  <c r="H405" i="26" s="1"/>
  <c r="E111" i="26"/>
  <c r="H406" i="26" s="1"/>
  <c r="E112" i="26"/>
  <c r="H407" i="26" s="1"/>
  <c r="E113" i="26"/>
  <c r="H408" i="26" s="1"/>
  <c r="E109" i="26"/>
  <c r="H404" i="26" s="1"/>
  <c r="L104" i="26"/>
  <c r="G357" i="26" s="1"/>
  <c r="H357" i="26" s="1"/>
  <c r="L103" i="26"/>
  <c r="J189" i="26" s="1"/>
  <c r="M189" i="26" s="1"/>
  <c r="L100" i="26"/>
  <c r="G351" i="26" s="1"/>
  <c r="L99" i="26"/>
  <c r="G362" i="26" s="1"/>
  <c r="L98" i="26"/>
  <c r="H98" i="26" s="1"/>
  <c r="L97" i="26"/>
  <c r="I361" i="26" s="1"/>
  <c r="L96" i="26"/>
  <c r="I343" i="26" s="1"/>
  <c r="L92" i="26"/>
  <c r="L89" i="26"/>
  <c r="L86" i="26"/>
  <c r="I347" i="26" s="1"/>
  <c r="L80" i="26"/>
  <c r="C89" i="26" s="1"/>
  <c r="L82" i="26"/>
  <c r="L81" i="26"/>
  <c r="L76" i="26"/>
  <c r="G478" i="26" s="1"/>
  <c r="M486" i="26" s="1"/>
  <c r="L71" i="26"/>
  <c r="H181" i="26" s="1"/>
  <c r="L65" i="26"/>
  <c r="G111" i="26" s="1"/>
  <c r="L64" i="26"/>
  <c r="O63" i="26"/>
  <c r="P63" i="26" s="1"/>
  <c r="Q63" i="26" s="1"/>
  <c r="R63" i="26" s="1"/>
  <c r="S63" i="26" s="1"/>
  <c r="T63" i="26" s="1"/>
  <c r="U63" i="26" s="1"/>
  <c r="V63" i="26" s="1"/>
  <c r="W63" i="26" s="1"/>
  <c r="L180" i="26"/>
  <c r="L181" i="26"/>
  <c r="L182" i="26"/>
  <c r="L179" i="26"/>
  <c r="D180" i="26"/>
  <c r="D181" i="26"/>
  <c r="D182" i="26"/>
  <c r="D179" i="26"/>
  <c r="E73" i="26"/>
  <c r="S72" i="26"/>
  <c r="S70" i="26"/>
  <c r="E70" i="26"/>
  <c r="E71" i="26"/>
  <c r="E72" i="26"/>
  <c r="E69" i="26"/>
  <c r="L69" i="26" l="1"/>
  <c r="H179" i="26" s="1"/>
  <c r="G179" i="26" s="1"/>
  <c r="L70" i="26"/>
  <c r="H180" i="26" s="1"/>
  <c r="G180" i="26" s="1"/>
  <c r="T70" i="26"/>
  <c r="T72" i="26"/>
  <c r="L72" i="26" s="1"/>
  <c r="G140" i="26"/>
  <c r="G518" i="26"/>
  <c r="D193" i="26"/>
  <c r="D470" i="26"/>
  <c r="D196" i="26"/>
  <c r="D473" i="26"/>
  <c r="D195" i="26"/>
  <c r="D472" i="26"/>
  <c r="D194" i="26"/>
  <c r="D471" i="26"/>
  <c r="H478" i="26"/>
  <c r="H362" i="26"/>
  <c r="M357" i="26" a="1"/>
  <c r="M357" i="26" s="1"/>
  <c r="AS357" i="26" a="1"/>
  <c r="AS357" i="26" s="1"/>
  <c r="AK357" i="26" a="1"/>
  <c r="AK357" i="26" s="1"/>
  <c r="AC357" i="26" a="1"/>
  <c r="AC357" i="26" s="1"/>
  <c r="U357" i="26" a="1"/>
  <c r="U357" i="26" s="1"/>
  <c r="AR357" i="26" a="1"/>
  <c r="AR357" i="26" s="1"/>
  <c r="AJ357" i="26" a="1"/>
  <c r="AJ357" i="26" s="1"/>
  <c r="AB357" i="26" a="1"/>
  <c r="AB357" i="26" s="1"/>
  <c r="T357" i="26" a="1"/>
  <c r="T357" i="26" s="1"/>
  <c r="AY357" i="26" a="1"/>
  <c r="AY357" i="26" s="1"/>
  <c r="AQ357" i="26" a="1"/>
  <c r="AQ357" i="26" s="1"/>
  <c r="AI357" i="26" a="1"/>
  <c r="AI357" i="26" s="1"/>
  <c r="AA357" i="26" a="1"/>
  <c r="AA357" i="26" s="1"/>
  <c r="S357" i="26" a="1"/>
  <c r="S357" i="26" s="1"/>
  <c r="AX357" i="26" a="1"/>
  <c r="AX357" i="26" s="1"/>
  <c r="AP357" i="26" a="1"/>
  <c r="AP357" i="26" s="1"/>
  <c r="AH357" i="26" a="1"/>
  <c r="AH357" i="26" s="1"/>
  <c r="Z357" i="26" a="1"/>
  <c r="Z357" i="26" s="1"/>
  <c r="R357" i="26" a="1"/>
  <c r="R357" i="26" s="1"/>
  <c r="AW357" i="26" a="1"/>
  <c r="AW357" i="26" s="1"/>
  <c r="AO357" i="26" a="1"/>
  <c r="AO357" i="26" s="1"/>
  <c r="AG357" i="26" a="1"/>
  <c r="AG357" i="26" s="1"/>
  <c r="Y357" i="26" a="1"/>
  <c r="Y357" i="26" s="1"/>
  <c r="Q357" i="26" a="1"/>
  <c r="Q357" i="26" s="1"/>
  <c r="AV357" i="26" a="1"/>
  <c r="AV357" i="26" s="1"/>
  <c r="AN357" i="26" a="1"/>
  <c r="AN357" i="26" s="1"/>
  <c r="AF357" i="26" a="1"/>
  <c r="AF357" i="26" s="1"/>
  <c r="X357" i="26" a="1"/>
  <c r="X357" i="26" s="1"/>
  <c r="P357" i="26" a="1"/>
  <c r="P357" i="26" s="1"/>
  <c r="AU357" i="26" a="1"/>
  <c r="AU357" i="26" s="1"/>
  <c r="AM357" i="26" a="1"/>
  <c r="AM357" i="26" s="1"/>
  <c r="AE357" i="26" a="1"/>
  <c r="AE357" i="26" s="1"/>
  <c r="W357" i="26" a="1"/>
  <c r="W357" i="26" s="1"/>
  <c r="O357" i="26" a="1"/>
  <c r="O357" i="26" s="1"/>
  <c r="AT357" i="26" a="1"/>
  <c r="AT357" i="26" s="1"/>
  <c r="AL357" i="26" a="1"/>
  <c r="AL357" i="26" s="1"/>
  <c r="AD357" i="26" a="1"/>
  <c r="AD357" i="26" s="1"/>
  <c r="V357" i="26" a="1"/>
  <c r="V357" i="26" s="1"/>
  <c r="N357" i="26" a="1"/>
  <c r="N357" i="26" s="1"/>
  <c r="G346" i="26"/>
  <c r="G339" i="26"/>
  <c r="G311" i="26"/>
  <c r="G156" i="26"/>
  <c r="G118" i="26"/>
  <c r="G135" i="26"/>
  <c r="G134" i="26"/>
  <c r="G133" i="26"/>
  <c r="G132" i="26"/>
  <c r="G131" i="26"/>
  <c r="G128" i="26"/>
  <c r="G127" i="26"/>
  <c r="G126" i="26"/>
  <c r="G125" i="26"/>
  <c r="G124" i="26"/>
  <c r="G113" i="26"/>
  <c r="G120" i="26"/>
  <c r="G119" i="26"/>
  <c r="G112" i="26"/>
  <c r="AY189" i="26"/>
  <c r="AX189" i="26"/>
  <c r="AT189" i="26"/>
  <c r="AL189" i="26"/>
  <c r="AI189" i="26"/>
  <c r="V189" i="26"/>
  <c r="S189" i="26"/>
  <c r="AS189" i="26"/>
  <c r="AC189" i="26"/>
  <c r="AR189" i="26"/>
  <c r="AB189" i="26"/>
  <c r="AA189" i="26"/>
  <c r="N189" i="26"/>
  <c r="AQ189" i="26"/>
  <c r="AP189" i="26"/>
  <c r="Z189" i="26"/>
  <c r="AD189" i="26"/>
  <c r="AO189" i="26"/>
  <c r="Y189" i="26"/>
  <c r="AN189" i="26"/>
  <c r="X189" i="26"/>
  <c r="AU189" i="26"/>
  <c r="AE189" i="26"/>
  <c r="O189" i="26"/>
  <c r="AM189" i="26"/>
  <c r="W189" i="26"/>
  <c r="AK189" i="26"/>
  <c r="U189" i="26"/>
  <c r="AJ189" i="26"/>
  <c r="T189" i="26"/>
  <c r="AH189" i="26"/>
  <c r="R189" i="26"/>
  <c r="AW189" i="26"/>
  <c r="AG189" i="26"/>
  <c r="Q189" i="26"/>
  <c r="AV189" i="26"/>
  <c r="AF189" i="26"/>
  <c r="P189" i="26"/>
  <c r="N90" i="26"/>
  <c r="U91" i="26"/>
  <c r="T91" i="26"/>
  <c r="O91" i="26"/>
  <c r="W90" i="26"/>
  <c r="V90" i="26"/>
  <c r="R91" i="26"/>
  <c r="U90" i="26"/>
  <c r="S91" i="26"/>
  <c r="Q91" i="26"/>
  <c r="P91" i="26"/>
  <c r="T90" i="26"/>
  <c r="S90" i="26"/>
  <c r="R90" i="26"/>
  <c r="N91" i="26"/>
  <c r="Q90" i="26"/>
  <c r="W91" i="26"/>
  <c r="P90" i="26"/>
  <c r="V91" i="26"/>
  <c r="O90" i="26"/>
  <c r="C91" i="26"/>
  <c r="C90" i="26"/>
  <c r="L83" i="26"/>
  <c r="S69" i="26" s="1"/>
  <c r="G181" i="26"/>
  <c r="T69" i="26" l="1"/>
  <c r="H182" i="26"/>
  <c r="G182" i="26" s="1"/>
  <c r="G312" i="26"/>
  <c r="AR312" i="26" s="1"/>
  <c r="G309" i="26"/>
  <c r="AE309" i="26" s="1"/>
  <c r="G310" i="26"/>
  <c r="N310" i="26" s="1"/>
  <c r="L73" i="26"/>
  <c r="G139" i="26" s="1"/>
  <c r="L152" i="26" s="1"/>
  <c r="G332" i="26" s="1"/>
  <c r="L91" i="26"/>
  <c r="H347" i="26"/>
  <c r="I411" i="26"/>
  <c r="M362" i="26" a="1"/>
  <c r="M362" i="26" s="1"/>
  <c r="N362" i="26" a="1"/>
  <c r="N362" i="26" s="1"/>
  <c r="V362" i="26" a="1"/>
  <c r="V362" i="26" s="1"/>
  <c r="AD362" i="26" a="1"/>
  <c r="AD362" i="26" s="1"/>
  <c r="AL362" i="26" a="1"/>
  <c r="AL362" i="26" s="1"/>
  <c r="AT362" i="26" a="1"/>
  <c r="AT362" i="26" s="1"/>
  <c r="AK362" i="26" a="1"/>
  <c r="AK362" i="26" s="1"/>
  <c r="O362" i="26" a="1"/>
  <c r="O362" i="26" s="1"/>
  <c r="W362" i="26" a="1"/>
  <c r="W362" i="26" s="1"/>
  <c r="AE362" i="26" a="1"/>
  <c r="AE362" i="26" s="1"/>
  <c r="AM362" i="26" a="1"/>
  <c r="AM362" i="26" s="1"/>
  <c r="AU362" i="26" a="1"/>
  <c r="AU362" i="26" s="1"/>
  <c r="T362" i="26" a="1"/>
  <c r="T362" i="26" s="1"/>
  <c r="U362" i="26" a="1"/>
  <c r="U362" i="26" s="1"/>
  <c r="P362" i="26" a="1"/>
  <c r="P362" i="26" s="1"/>
  <c r="X362" i="26" a="1"/>
  <c r="X362" i="26" s="1"/>
  <c r="AF362" i="26" a="1"/>
  <c r="AF362" i="26" s="1"/>
  <c r="AN362" i="26" a="1"/>
  <c r="AN362" i="26" s="1"/>
  <c r="AV362" i="26" a="1"/>
  <c r="AV362" i="26" s="1"/>
  <c r="AC362" i="26" a="1"/>
  <c r="AC362" i="26" s="1"/>
  <c r="AJ362" i="26" a="1"/>
  <c r="AJ362" i="26" s="1"/>
  <c r="AS362" i="26" a="1"/>
  <c r="AS362" i="26" s="1"/>
  <c r="Q362" i="26" a="1"/>
  <c r="Q362" i="26" s="1"/>
  <c r="Y362" i="26" a="1"/>
  <c r="Y362" i="26" s="1"/>
  <c r="AG362" i="26" a="1"/>
  <c r="AG362" i="26" s="1"/>
  <c r="AO362" i="26" a="1"/>
  <c r="AO362" i="26" s="1"/>
  <c r="AW362" i="26" a="1"/>
  <c r="AW362" i="26" s="1"/>
  <c r="R362" i="26" a="1"/>
  <c r="R362" i="26" s="1"/>
  <c r="Z362" i="26" a="1"/>
  <c r="Z362" i="26" s="1"/>
  <c r="AH362" i="26" a="1"/>
  <c r="AH362" i="26" s="1"/>
  <c r="AP362" i="26" a="1"/>
  <c r="AP362" i="26" s="1"/>
  <c r="AX362" i="26" a="1"/>
  <c r="AX362" i="26" s="1"/>
  <c r="AR362" i="26" a="1"/>
  <c r="AR362" i="26" s="1"/>
  <c r="S362" i="26" a="1"/>
  <c r="S362" i="26" s="1"/>
  <c r="AA362" i="26" a="1"/>
  <c r="AA362" i="26" s="1"/>
  <c r="AI362" i="26" a="1"/>
  <c r="AI362" i="26" s="1"/>
  <c r="AQ362" i="26" a="1"/>
  <c r="AQ362" i="26" s="1"/>
  <c r="AY362" i="26" a="1"/>
  <c r="AY362" i="26" s="1"/>
  <c r="AB362" i="26" a="1"/>
  <c r="AB362" i="26" s="1"/>
  <c r="R311" i="26"/>
  <c r="AH311" i="26"/>
  <c r="AX311" i="26"/>
  <c r="S311" i="26"/>
  <c r="AI311" i="26"/>
  <c r="AY311" i="26"/>
  <c r="T311" i="26"/>
  <c r="AJ311" i="26"/>
  <c r="Q311" i="26"/>
  <c r="U311" i="26"/>
  <c r="AK311" i="26"/>
  <c r="V311" i="26"/>
  <c r="AL311" i="26"/>
  <c r="AF311" i="26"/>
  <c r="W311" i="26"/>
  <c r="AM311" i="26"/>
  <c r="AG311" i="26"/>
  <c r="X311" i="26"/>
  <c r="AN311" i="26"/>
  <c r="Y311" i="26"/>
  <c r="AO311" i="26"/>
  <c r="Z311" i="26"/>
  <c r="AP311" i="26"/>
  <c r="AA311" i="26"/>
  <c r="AQ311" i="26"/>
  <c r="P311" i="26"/>
  <c r="AB311" i="26"/>
  <c r="AR311" i="26"/>
  <c r="AC311" i="26"/>
  <c r="AS311" i="26"/>
  <c r="AV311" i="26"/>
  <c r="AW311" i="26"/>
  <c r="N311" i="26"/>
  <c r="AD311" i="26"/>
  <c r="AT311" i="26"/>
  <c r="O311" i="26"/>
  <c r="AE311" i="26"/>
  <c r="AU311" i="26"/>
  <c r="M311" i="26"/>
  <c r="L90" i="26"/>
  <c r="V93" i="26" s="1"/>
  <c r="L7" i="26"/>
  <c r="M6" i="26" s="1"/>
  <c r="G64" i="26"/>
  <c r="P93" i="26" l="1"/>
  <c r="Q93" i="26"/>
  <c r="V309" i="26"/>
  <c r="V193" i="26" s="1"/>
  <c r="AK309" i="26"/>
  <c r="AK470" i="26" s="1"/>
  <c r="Y309" i="26"/>
  <c r="Y193" i="26" s="1"/>
  <c r="AJ309" i="26"/>
  <c r="AJ470" i="26" s="1"/>
  <c r="AN309" i="26"/>
  <c r="AN470" i="26" s="1"/>
  <c r="T309" i="26"/>
  <c r="T193" i="26" s="1"/>
  <c r="AD309" i="26"/>
  <c r="AD470" i="26" s="1"/>
  <c r="AY309" i="26"/>
  <c r="AY193" i="26" s="1"/>
  <c r="G141" i="26"/>
  <c r="H141" i="26" s="1"/>
  <c r="S309" i="26"/>
  <c r="S193" i="26" s="1"/>
  <c r="AU309" i="26"/>
  <c r="AU193" i="26" s="1"/>
  <c r="H140" i="26"/>
  <c r="I140" i="26" s="1"/>
  <c r="E16" i="26" s="1"/>
  <c r="G16" i="26" s="1"/>
  <c r="H139" i="26"/>
  <c r="AX310" i="26"/>
  <c r="AX471" i="26" s="1"/>
  <c r="AS310" i="26"/>
  <c r="AS471" i="26" s="1"/>
  <c r="X310" i="26"/>
  <c r="X194" i="26" s="1"/>
  <c r="M309" i="26"/>
  <c r="M470" i="26" s="1"/>
  <c r="AS309" i="26"/>
  <c r="AS470" i="26" s="1"/>
  <c r="AX312" i="26"/>
  <c r="AX196" i="26" s="1"/>
  <c r="AY312" i="26"/>
  <c r="AY473" i="26" s="1"/>
  <c r="AI312" i="26"/>
  <c r="AI196" i="26" s="1"/>
  <c r="R312" i="26"/>
  <c r="R473" i="26" s="1"/>
  <c r="AP312" i="26"/>
  <c r="AP196" i="26" s="1"/>
  <c r="AB312" i="26"/>
  <c r="AB196" i="26" s="1"/>
  <c r="AW312" i="26"/>
  <c r="AW473" i="26" s="1"/>
  <c r="AO312" i="26"/>
  <c r="AO473" i="26" s="1"/>
  <c r="AG312" i="26"/>
  <c r="AG196" i="26" s="1"/>
  <c r="Y312" i="26"/>
  <c r="Y196" i="26" s="1"/>
  <c r="X312" i="26"/>
  <c r="X196" i="26" s="1"/>
  <c r="AV312" i="26"/>
  <c r="AV196" i="26" s="1"/>
  <c r="W312" i="26"/>
  <c r="W473" i="26" s="1"/>
  <c r="AF312" i="26"/>
  <c r="AF473" i="26" s="1"/>
  <c r="Q312" i="26"/>
  <c r="Q196" i="26" s="1"/>
  <c r="AL312" i="26"/>
  <c r="AL196" i="26" s="1"/>
  <c r="P312" i="26"/>
  <c r="P473" i="26" s="1"/>
  <c r="AJ312" i="26"/>
  <c r="AJ196" i="26" s="1"/>
  <c r="M312" i="26"/>
  <c r="M473" i="26" s="1"/>
  <c r="V312" i="26"/>
  <c r="V196" i="26" s="1"/>
  <c r="AU312" i="26"/>
  <c r="AU196" i="26" s="1"/>
  <c r="AQ312" i="26"/>
  <c r="AQ196" i="26" s="1"/>
  <c r="O312" i="26"/>
  <c r="O196" i="26" s="1"/>
  <c r="AA312" i="26"/>
  <c r="AA473" i="26" s="1"/>
  <c r="AK312" i="26"/>
  <c r="AK473" i="26" s="1"/>
  <c r="AD312" i="26"/>
  <c r="AD196" i="26" s="1"/>
  <c r="U312" i="26"/>
  <c r="U473" i="26" s="1"/>
  <c r="AS312" i="26"/>
  <c r="AX309" i="26"/>
  <c r="P309" i="26"/>
  <c r="P470" i="26" s="1"/>
  <c r="O309" i="26"/>
  <c r="O193" i="26" s="1"/>
  <c r="AC309" i="26"/>
  <c r="AC193" i="26" s="1"/>
  <c r="AA309" i="26"/>
  <c r="AA193" i="26" s="1"/>
  <c r="AT309" i="26"/>
  <c r="AT193" i="26" s="1"/>
  <c r="AP309" i="26"/>
  <c r="AP193" i="26" s="1"/>
  <c r="AO309" i="26"/>
  <c r="AO193" i="26" s="1"/>
  <c r="T312" i="26"/>
  <c r="T196" i="26" s="1"/>
  <c r="AE312" i="26"/>
  <c r="AE473" i="26" s="1"/>
  <c r="AT312" i="26"/>
  <c r="AT473" i="26" s="1"/>
  <c r="S312" i="26"/>
  <c r="S196" i="26" s="1"/>
  <c r="N312" i="26"/>
  <c r="N196" i="26" s="1"/>
  <c r="AY310" i="26"/>
  <c r="AY471" i="26" s="1"/>
  <c r="AN312" i="26"/>
  <c r="AN196" i="26" s="1"/>
  <c r="AH312" i="26"/>
  <c r="AH196" i="26" s="1"/>
  <c r="AC312" i="26"/>
  <c r="AC196" i="26" s="1"/>
  <c r="AT310" i="26"/>
  <c r="AT471" i="26" s="1"/>
  <c r="AM312" i="26"/>
  <c r="AM473" i="26" s="1"/>
  <c r="Z312" i="26"/>
  <c r="Z196" i="26" s="1"/>
  <c r="AW310" i="26"/>
  <c r="AW471" i="26" s="1"/>
  <c r="AB310" i="26"/>
  <c r="AB194" i="26" s="1"/>
  <c r="Z309" i="26"/>
  <c r="Z193" i="26" s="1"/>
  <c r="AI309" i="26"/>
  <c r="AI193" i="26" s="1"/>
  <c r="N309" i="26"/>
  <c r="N193" i="26" s="1"/>
  <c r="Q310" i="26"/>
  <c r="Q194" i="26" s="1"/>
  <c r="AV310" i="26"/>
  <c r="AV194" i="26" s="1"/>
  <c r="AP310" i="26"/>
  <c r="AP471" i="26" s="1"/>
  <c r="AR309" i="26"/>
  <c r="AR193" i="26" s="1"/>
  <c r="AH309" i="26"/>
  <c r="AH193" i="26" s="1"/>
  <c r="AC310" i="26"/>
  <c r="AR310" i="26"/>
  <c r="AR471" i="26" s="1"/>
  <c r="AH310" i="26"/>
  <c r="AH194" i="26" s="1"/>
  <c r="AQ310" i="26"/>
  <c r="AQ194" i="26" s="1"/>
  <c r="Z310" i="26"/>
  <c r="Z471" i="26" s="1"/>
  <c r="V310" i="26"/>
  <c r="V194" i="26" s="1"/>
  <c r="AM309" i="26"/>
  <c r="AM193" i="26" s="1"/>
  <c r="AG309" i="26"/>
  <c r="AG470" i="26" s="1"/>
  <c r="R310" i="26"/>
  <c r="R194" i="26" s="1"/>
  <c r="AK310" i="26"/>
  <c r="AK471" i="26" s="1"/>
  <c r="AM310" i="26"/>
  <c r="AM194" i="26" s="1"/>
  <c r="AW309" i="26"/>
  <c r="AW193" i="26" s="1"/>
  <c r="U310" i="26"/>
  <c r="U194" i="26" s="1"/>
  <c r="AO310" i="26"/>
  <c r="AO194" i="26" s="1"/>
  <c r="AL310" i="26"/>
  <c r="AL194" i="26" s="1"/>
  <c r="AU310" i="26"/>
  <c r="AU194" i="26" s="1"/>
  <c r="Y310" i="26"/>
  <c r="Y194" i="26" s="1"/>
  <c r="W309" i="26"/>
  <c r="Q309" i="26"/>
  <c r="Q193" i="26" s="1"/>
  <c r="M310" i="26"/>
  <c r="M471" i="26" s="1"/>
  <c r="AA310" i="26"/>
  <c r="AA194" i="26" s="1"/>
  <c r="X309" i="26"/>
  <c r="AJ310" i="26"/>
  <c r="W310" i="26"/>
  <c r="W194" i="26" s="1"/>
  <c r="AB309" i="26"/>
  <c r="AB193" i="26" s="1"/>
  <c r="AV309" i="26"/>
  <c r="AV470" i="26" s="1"/>
  <c r="AG310" i="26"/>
  <c r="AG194" i="26" s="1"/>
  <c r="AF310" i="26"/>
  <c r="AF194" i="26" s="1"/>
  <c r="R309" i="26"/>
  <c r="P310" i="26"/>
  <c r="P194" i="26" s="1"/>
  <c r="AE310" i="26"/>
  <c r="AE194" i="26" s="1"/>
  <c r="T310" i="26"/>
  <c r="T194" i="26" s="1"/>
  <c r="O310" i="26"/>
  <c r="O471" i="26" s="1"/>
  <c r="AN310" i="26"/>
  <c r="AN194" i="26" s="1"/>
  <c r="AL309" i="26"/>
  <c r="AL193" i="26" s="1"/>
  <c r="AF309" i="26"/>
  <c r="AF193" i="26" s="1"/>
  <c r="AI310" i="26"/>
  <c r="AI194" i="26" s="1"/>
  <c r="AD310" i="26"/>
  <c r="AD471" i="26" s="1"/>
  <c r="S310" i="26"/>
  <c r="S194" i="26" s="1"/>
  <c r="AQ309" i="26"/>
  <c r="AQ470" i="26" s="1"/>
  <c r="U309" i="26"/>
  <c r="U193" i="26" s="1"/>
  <c r="G347" i="26"/>
  <c r="S93" i="26"/>
  <c r="U93" i="26"/>
  <c r="O93" i="26"/>
  <c r="N93" i="26"/>
  <c r="T93" i="26"/>
  <c r="W93" i="26"/>
  <c r="R93" i="26"/>
  <c r="AR196" i="26"/>
  <c r="AR473" i="26"/>
  <c r="U195" i="26"/>
  <c r="U472" i="26"/>
  <c r="N194" i="26"/>
  <c r="N471" i="26"/>
  <c r="AQ195" i="26"/>
  <c r="AQ472" i="26"/>
  <c r="Q195" i="26"/>
  <c r="Q472" i="26"/>
  <c r="AS195" i="26"/>
  <c r="AS472" i="26"/>
  <c r="AR195" i="26"/>
  <c r="AR472" i="26"/>
  <c r="AA195" i="26"/>
  <c r="AA472" i="26"/>
  <c r="AE193" i="26"/>
  <c r="AE470" i="26"/>
  <c r="AP195" i="26"/>
  <c r="AP472" i="26"/>
  <c r="T195" i="26"/>
  <c r="T472" i="26"/>
  <c r="AE195" i="26"/>
  <c r="AE472" i="26"/>
  <c r="AO195" i="26"/>
  <c r="AO472" i="26"/>
  <c r="AI195" i="26"/>
  <c r="AI472" i="26"/>
  <c r="AU195" i="26"/>
  <c r="AU472" i="26"/>
  <c r="Y195" i="26"/>
  <c r="Y472" i="26"/>
  <c r="AL195" i="26"/>
  <c r="AL472" i="26"/>
  <c r="AK195" i="26"/>
  <c r="AK472" i="26"/>
  <c r="AT195" i="26"/>
  <c r="AT472" i="26"/>
  <c r="AX195" i="26"/>
  <c r="AX472" i="26"/>
  <c r="AC195" i="26"/>
  <c r="AC472" i="26"/>
  <c r="AY195" i="26"/>
  <c r="AY472" i="26"/>
  <c r="AD195" i="26"/>
  <c r="AD472" i="26"/>
  <c r="X195" i="26"/>
  <c r="X472" i="26"/>
  <c r="AH195" i="26"/>
  <c r="AH472" i="26"/>
  <c r="V195" i="26"/>
  <c r="V472" i="26"/>
  <c r="P195" i="26"/>
  <c r="P472" i="26"/>
  <c r="AJ195" i="26"/>
  <c r="AJ472" i="26"/>
  <c r="S195" i="26"/>
  <c r="S472" i="26"/>
  <c r="N195" i="26"/>
  <c r="N472" i="26"/>
  <c r="AG195" i="26"/>
  <c r="AG472" i="26"/>
  <c r="R195" i="26"/>
  <c r="R472" i="26"/>
  <c r="AN195" i="26"/>
  <c r="AN472" i="26"/>
  <c r="AW195" i="26"/>
  <c r="AW472" i="26"/>
  <c r="AM195" i="26"/>
  <c r="AM472" i="26"/>
  <c r="AF195" i="26"/>
  <c r="AF472" i="26"/>
  <c r="AB195" i="26"/>
  <c r="AB472" i="26"/>
  <c r="Z195" i="26"/>
  <c r="Z472" i="26"/>
  <c r="O195" i="26"/>
  <c r="O472" i="26"/>
  <c r="AV195" i="26"/>
  <c r="AV472" i="26"/>
  <c r="W195" i="26"/>
  <c r="W472" i="26"/>
  <c r="M195" i="26"/>
  <c r="M472" i="26"/>
  <c r="L311" i="26"/>
  <c r="H64" i="26"/>
  <c r="M7" i="26"/>
  <c r="G8" i="26"/>
  <c r="S470" i="26" l="1"/>
  <c r="AN193" i="26"/>
  <c r="AN197" i="26" s="1"/>
  <c r="AK193" i="26"/>
  <c r="AY470" i="26"/>
  <c r="AY482" i="26" s="1"/>
  <c r="AY477" i="26" s="1"/>
  <c r="V470" i="26"/>
  <c r="AJ193" i="26"/>
  <c r="AU470" i="26"/>
  <c r="Y470" i="26"/>
  <c r="M193" i="26"/>
  <c r="AS193" i="26"/>
  <c r="T470" i="26"/>
  <c r="AD193" i="26"/>
  <c r="AX473" i="26"/>
  <c r="AS194" i="26"/>
  <c r="AO196" i="26"/>
  <c r="AO197" i="26" s="1"/>
  <c r="W471" i="26"/>
  <c r="AM470" i="26"/>
  <c r="P196" i="26"/>
  <c r="AW194" i="26"/>
  <c r="X471" i="26"/>
  <c r="AI473" i="26"/>
  <c r="AA196" i="26"/>
  <c r="AA197" i="26" s="1"/>
  <c r="AB473" i="26"/>
  <c r="AQ473" i="26"/>
  <c r="R196" i="26"/>
  <c r="AV193" i="26"/>
  <c r="AV197" i="26" s="1"/>
  <c r="AO470" i="26"/>
  <c r="N473" i="26"/>
  <c r="AX194" i="26"/>
  <c r="U471" i="26"/>
  <c r="AA470" i="26"/>
  <c r="O473" i="26"/>
  <c r="AW196" i="26"/>
  <c r="AB313" i="26"/>
  <c r="AX313" i="26"/>
  <c r="AQ193" i="26"/>
  <c r="AQ197" i="26" s="1"/>
  <c r="AE196" i="26"/>
  <c r="AE197" i="26" s="1"/>
  <c r="V473" i="26"/>
  <c r="AS313" i="26"/>
  <c r="AU313" i="26"/>
  <c r="AW313" i="26"/>
  <c r="U313" i="26"/>
  <c r="AG473" i="26"/>
  <c r="AK196" i="26"/>
  <c r="M196" i="26"/>
  <c r="T473" i="26"/>
  <c r="AP473" i="26"/>
  <c r="AV473" i="26"/>
  <c r="Y473" i="26"/>
  <c r="AX470" i="26"/>
  <c r="AG193" i="26"/>
  <c r="AG197" i="26" s="1"/>
  <c r="AE313" i="26"/>
  <c r="N313" i="26"/>
  <c r="AD473" i="26"/>
  <c r="AD474" i="26" s="1"/>
  <c r="U196" i="26"/>
  <c r="U197" i="26" s="1"/>
  <c r="AW470" i="26"/>
  <c r="AW474" i="26" s="1"/>
  <c r="AU473" i="26"/>
  <c r="X313" i="26"/>
  <c r="AC473" i="26"/>
  <c r="AX193" i="26"/>
  <c r="T471" i="26"/>
  <c r="AP313" i="26"/>
  <c r="AP470" i="26"/>
  <c r="AB470" i="26"/>
  <c r="R471" i="26"/>
  <c r="X473" i="26"/>
  <c r="W196" i="26"/>
  <c r="AY194" i="26"/>
  <c r="M313" i="26"/>
  <c r="M194" i="26"/>
  <c r="AQ471" i="26"/>
  <c r="AT470" i="26"/>
  <c r="AT482" i="26" s="1"/>
  <c r="AT477" i="26" s="1"/>
  <c r="AS473" i="26"/>
  <c r="AS474" i="26" s="1"/>
  <c r="AS196" i="26"/>
  <c r="AF196" i="26"/>
  <c r="AF197" i="26" s="1"/>
  <c r="AF470" i="26"/>
  <c r="P193" i="26"/>
  <c r="AF313" i="26"/>
  <c r="AJ473" i="26"/>
  <c r="AG313" i="26"/>
  <c r="AY196" i="26"/>
  <c r="AT194" i="26"/>
  <c r="AM313" i="26"/>
  <c r="AK194" i="26"/>
  <c r="W313" i="26"/>
  <c r="AC313" i="26"/>
  <c r="Q471" i="26"/>
  <c r="P313" i="26"/>
  <c r="AM196" i="26"/>
  <c r="AM197" i="26" s="1"/>
  <c r="R313" i="26"/>
  <c r="AT313" i="26"/>
  <c r="Q473" i="26"/>
  <c r="AL473" i="26"/>
  <c r="AQ313" i="26"/>
  <c r="AK313" i="26"/>
  <c r="AC470" i="26"/>
  <c r="AJ313" i="26"/>
  <c r="AN473" i="26"/>
  <c r="AE471" i="26"/>
  <c r="AE474" i="26" s="1"/>
  <c r="O194" i="26"/>
  <c r="O197" i="26" s="1"/>
  <c r="AT196" i="26"/>
  <c r="AC471" i="26"/>
  <c r="Y471" i="26"/>
  <c r="AF471" i="26"/>
  <c r="AC194" i="26"/>
  <c r="AC197" i="26" s="1"/>
  <c r="AR470" i="26"/>
  <c r="AR482" i="26" s="1"/>
  <c r="AR477" i="26" s="1"/>
  <c r="U470" i="26"/>
  <c r="Y313" i="26"/>
  <c r="AB471" i="26"/>
  <c r="AH470" i="26"/>
  <c r="AY313" i="26"/>
  <c r="AP194" i="26"/>
  <c r="AP197" i="26" s="1"/>
  <c r="AN313" i="26"/>
  <c r="AO313" i="26"/>
  <c r="W470" i="26"/>
  <c r="AR194" i="26"/>
  <c r="AR197" i="26" s="1"/>
  <c r="AV313" i="26"/>
  <c r="L312" i="26"/>
  <c r="T313" i="26"/>
  <c r="O313" i="26"/>
  <c r="AU471" i="26"/>
  <c r="W193" i="26"/>
  <c r="O470" i="26"/>
  <c r="AR313" i="26"/>
  <c r="AN471" i="26"/>
  <c r="AH473" i="26"/>
  <c r="P471" i="26"/>
  <c r="P474" i="26" s="1"/>
  <c r="AO471" i="26"/>
  <c r="Z313" i="26"/>
  <c r="S313" i="26"/>
  <c r="AJ471" i="26"/>
  <c r="L310" i="26"/>
  <c r="AJ194" i="26"/>
  <c r="Z473" i="26"/>
  <c r="R470" i="26"/>
  <c r="S473" i="26"/>
  <c r="AV471" i="26"/>
  <c r="AI470" i="26"/>
  <c r="AL470" i="26"/>
  <c r="R193" i="26"/>
  <c r="S471" i="26"/>
  <c r="Z470" i="26"/>
  <c r="AM471" i="26"/>
  <c r="AG471" i="26"/>
  <c r="AL313" i="26"/>
  <c r="Z194" i="26"/>
  <c r="AI471" i="26"/>
  <c r="AI313" i="26"/>
  <c r="Q313" i="26"/>
  <c r="Q470" i="26"/>
  <c r="L309" i="26"/>
  <c r="AD194" i="26"/>
  <c r="AH471" i="26"/>
  <c r="X470" i="26"/>
  <c r="AH313" i="26"/>
  <c r="X193" i="26"/>
  <c r="X197" i="26" s="1"/>
  <c r="AA313" i="26"/>
  <c r="AL471" i="26"/>
  <c r="V471" i="26"/>
  <c r="AA471" i="26"/>
  <c r="N470" i="26"/>
  <c r="V313" i="26"/>
  <c r="AD313" i="26"/>
  <c r="L93" i="26"/>
  <c r="AK482" i="26"/>
  <c r="AK477" i="26" s="1"/>
  <c r="M482" i="26"/>
  <c r="M477" i="26" s="1"/>
  <c r="Q197" i="26"/>
  <c r="AL197" i="26"/>
  <c r="AH197" i="26"/>
  <c r="S197" i="26"/>
  <c r="AU197" i="26"/>
  <c r="T197" i="26"/>
  <c r="AI197" i="26"/>
  <c r="L195" i="26"/>
  <c r="V197" i="26"/>
  <c r="Y197" i="26"/>
  <c r="AB197" i="26"/>
  <c r="AK474" i="26"/>
  <c r="N197" i="26"/>
  <c r="L472" i="26"/>
  <c r="M474" i="26"/>
  <c r="H8" i="26"/>
  <c r="M8" i="26" s="1"/>
  <c r="M467" i="26"/>
  <c r="N6" i="26"/>
  <c r="N7" i="26" s="1"/>
  <c r="N467" i="26" s="1"/>
  <c r="G65" i="26"/>
  <c r="M185" i="26"/>
  <c r="AD482" i="26" l="1"/>
  <c r="AD477" i="26" s="1"/>
  <c r="AY474" i="26"/>
  <c r="AY491" i="26" s="1"/>
  <c r="AU474" i="26"/>
  <c r="AJ197" i="26"/>
  <c r="R197" i="26"/>
  <c r="AS197" i="26"/>
  <c r="AD197" i="26"/>
  <c r="AX482" i="26"/>
  <c r="AX477" i="26" s="1"/>
  <c r="W474" i="26"/>
  <c r="N482" i="26"/>
  <c r="N477" i="26" s="1"/>
  <c r="AW197" i="26"/>
  <c r="AA482" i="26"/>
  <c r="AA477" i="26" s="1"/>
  <c r="AO474" i="26"/>
  <c r="AM474" i="26"/>
  <c r="P197" i="26"/>
  <c r="AX197" i="26"/>
  <c r="AQ474" i="26"/>
  <c r="O482" i="26"/>
  <c r="O477" i="26" s="1"/>
  <c r="U474" i="26"/>
  <c r="Y474" i="26"/>
  <c r="AR474" i="26"/>
  <c r="AR491" i="26" s="1"/>
  <c r="M197" i="26"/>
  <c r="AK197" i="26"/>
  <c r="AG482" i="26"/>
  <c r="AG477" i="26" s="1"/>
  <c r="AP482" i="26"/>
  <c r="AP477" i="26" s="1"/>
  <c r="AX474" i="26"/>
  <c r="AV482" i="26"/>
  <c r="AV477" i="26" s="1"/>
  <c r="AW482" i="26"/>
  <c r="AW477" i="26" s="1"/>
  <c r="AC474" i="26"/>
  <c r="T474" i="26"/>
  <c r="AF474" i="26"/>
  <c r="AP474" i="26"/>
  <c r="R482" i="26"/>
  <c r="R477" i="26" s="1"/>
  <c r="AB482" i="26"/>
  <c r="AB477" i="26" s="1"/>
  <c r="T482" i="26"/>
  <c r="T477" i="26" s="1"/>
  <c r="AY197" i="26"/>
  <c r="AJ482" i="26"/>
  <c r="AJ477" i="26" s="1"/>
  <c r="L196" i="26"/>
  <c r="S474" i="26"/>
  <c r="AF482" i="26"/>
  <c r="AF477" i="26" s="1"/>
  <c r="R474" i="26"/>
  <c r="Q482" i="26"/>
  <c r="Q477" i="26" s="1"/>
  <c r="AT197" i="26"/>
  <c r="AQ482" i="26"/>
  <c r="AQ477" i="26" s="1"/>
  <c r="AV474" i="26"/>
  <c r="AS482" i="26"/>
  <c r="AS477" i="26" s="1"/>
  <c r="AT474" i="26"/>
  <c r="AT491" i="26" s="1"/>
  <c r="Y482" i="26"/>
  <c r="Y477" i="26" s="1"/>
  <c r="S482" i="26"/>
  <c r="S477" i="26" s="1"/>
  <c r="AB474" i="26"/>
  <c r="X474" i="26"/>
  <c r="W197" i="26"/>
  <c r="AC482" i="26"/>
  <c r="AC477" i="26" s="1"/>
  <c r="Z474" i="26"/>
  <c r="W482" i="26"/>
  <c r="W477" i="26" s="1"/>
  <c r="AJ474" i="26"/>
  <c r="AE482" i="26"/>
  <c r="AE477" i="26" s="1"/>
  <c r="L473" i="26"/>
  <c r="AN482" i="26"/>
  <c r="AN477" i="26" s="1"/>
  <c r="Q474" i="26"/>
  <c r="AI474" i="26"/>
  <c r="AO482" i="26"/>
  <c r="AO477" i="26" s="1"/>
  <c r="L313" i="26"/>
  <c r="U482" i="26"/>
  <c r="U477" i="26" s="1"/>
  <c r="AG474" i="26"/>
  <c r="N474" i="26"/>
  <c r="O474" i="26"/>
  <c r="AU482" i="26"/>
  <c r="AU477" i="26" s="1"/>
  <c r="L193" i="26"/>
  <c r="L194" i="26"/>
  <c r="AL482" i="26"/>
  <c r="AL477" i="26" s="1"/>
  <c r="L470" i="26"/>
  <c r="AH474" i="26"/>
  <c r="AN474" i="26"/>
  <c r="P482" i="26"/>
  <c r="P477" i="26" s="1"/>
  <c r="Z197" i="26"/>
  <c r="L471" i="26"/>
  <c r="AI482" i="26"/>
  <c r="AI477" i="26" s="1"/>
  <c r="AM482" i="26"/>
  <c r="AM477" i="26" s="1"/>
  <c r="X482" i="26"/>
  <c r="X477" i="26" s="1"/>
  <c r="AH482" i="26"/>
  <c r="AH477" i="26" s="1"/>
  <c r="Z482" i="26"/>
  <c r="Z477" i="26" s="1"/>
  <c r="V482" i="26"/>
  <c r="V477" i="26" s="1"/>
  <c r="V474" i="26"/>
  <c r="AA474" i="26"/>
  <c r="AL474" i="26"/>
  <c r="M491" i="26"/>
  <c r="AK491" i="26"/>
  <c r="H156" i="26"/>
  <c r="M483" i="26"/>
  <c r="M332" i="26"/>
  <c r="M317" i="26" s="1"/>
  <c r="M339" i="26"/>
  <c r="H145" i="26"/>
  <c r="G508" i="26" s="1"/>
  <c r="H131" i="26"/>
  <c r="H134" i="26"/>
  <c r="G399" i="26" s="1"/>
  <c r="H132" i="26"/>
  <c r="G397" i="26" s="1"/>
  <c r="H135" i="26"/>
  <c r="G400" i="26" s="1"/>
  <c r="H133" i="26"/>
  <c r="G398" i="26" s="1"/>
  <c r="H128" i="26"/>
  <c r="H127" i="26"/>
  <c r="H126" i="26"/>
  <c r="H125" i="26"/>
  <c r="H124" i="26"/>
  <c r="H116" i="26"/>
  <c r="H119" i="26"/>
  <c r="H120" i="26"/>
  <c r="H109" i="26"/>
  <c r="H112" i="26"/>
  <c r="H113" i="26"/>
  <c r="H65" i="26"/>
  <c r="G9" i="26"/>
  <c r="I98" i="26"/>
  <c r="N185" i="26"/>
  <c r="O6" i="26"/>
  <c r="N8" i="26"/>
  <c r="AD491" i="26" l="1"/>
  <c r="O491" i="26"/>
  <c r="AX491" i="26"/>
  <c r="N483" i="26"/>
  <c r="N491" i="26"/>
  <c r="AG491" i="26"/>
  <c r="AV491" i="26"/>
  <c r="T491" i="26"/>
  <c r="AW491" i="26"/>
  <c r="R491" i="26"/>
  <c r="AJ491" i="26"/>
  <c r="AP491" i="26"/>
  <c r="AB491" i="26"/>
  <c r="Q491" i="26"/>
  <c r="AF491" i="26"/>
  <c r="AQ491" i="26"/>
  <c r="AS491" i="26"/>
  <c r="S491" i="26"/>
  <c r="Y491" i="26"/>
  <c r="AE491" i="26"/>
  <c r="AC491" i="26"/>
  <c r="L197" i="26"/>
  <c r="AN491" i="26"/>
  <c r="U491" i="26"/>
  <c r="W491" i="26"/>
  <c r="AO491" i="26"/>
  <c r="Z491" i="26"/>
  <c r="AU491" i="26"/>
  <c r="L474" i="26"/>
  <c r="AL491" i="26"/>
  <c r="AM491" i="26"/>
  <c r="P491" i="26"/>
  <c r="AH491" i="26"/>
  <c r="X491" i="26"/>
  <c r="AI491" i="26"/>
  <c r="AA491" i="26"/>
  <c r="L482" i="26"/>
  <c r="V491" i="26"/>
  <c r="I156" i="26"/>
  <c r="G553" i="26"/>
  <c r="M200" i="26"/>
  <c r="M544" i="26"/>
  <c r="M511" i="26"/>
  <c r="M514" i="26" s="1"/>
  <c r="M522" i="26" s="1"/>
  <c r="M526" i="26" s="1"/>
  <c r="M243" i="26" s="1"/>
  <c r="N511" i="26"/>
  <c r="N514" i="26" s="1"/>
  <c r="N522" i="26" s="1"/>
  <c r="N526" i="26" s="1"/>
  <c r="N243" i="26" s="1"/>
  <c r="O511" i="26"/>
  <c r="O514" i="26" s="1"/>
  <c r="O522" i="26" s="1"/>
  <c r="O526" i="26" s="1"/>
  <c r="O243" i="26" s="1"/>
  <c r="H9" i="26"/>
  <c r="N9" i="26" s="1"/>
  <c r="N347" i="26" s="1"/>
  <c r="N348" i="26" s="1"/>
  <c r="N486" i="26"/>
  <c r="L477" i="26"/>
  <c r="I131" i="26"/>
  <c r="H396" i="26" s="1"/>
  <c r="G396" i="26"/>
  <c r="I134" i="26"/>
  <c r="H399" i="26" s="1"/>
  <c r="M399" i="26" s="1"/>
  <c r="M429" i="26" s="1"/>
  <c r="I133" i="26"/>
  <c r="H398" i="26" s="1"/>
  <c r="M398" i="26" s="1"/>
  <c r="M428" i="26" s="1"/>
  <c r="I135" i="26"/>
  <c r="H400" i="26" s="1"/>
  <c r="M400" i="26" s="1"/>
  <c r="M430" i="26" s="1"/>
  <c r="I132" i="26"/>
  <c r="H397" i="26" s="1"/>
  <c r="M397" i="26" s="1"/>
  <c r="M427" i="26" s="1"/>
  <c r="M457" i="26" s="1" a="1"/>
  <c r="M457" i="26" s="1"/>
  <c r="M229" i="26" s="1"/>
  <c r="I127" i="26"/>
  <c r="H392" i="26" s="1"/>
  <c r="G392" i="26"/>
  <c r="I124" i="26"/>
  <c r="H389" i="26" s="1"/>
  <c r="G389" i="26"/>
  <c r="I126" i="26"/>
  <c r="H391" i="26" s="1"/>
  <c r="G391" i="26"/>
  <c r="I128" i="26"/>
  <c r="H393" i="26" s="1"/>
  <c r="G393" i="26"/>
  <c r="I125" i="26"/>
  <c r="H390" i="26" s="1"/>
  <c r="G390" i="26"/>
  <c r="I116" i="26"/>
  <c r="G381" i="26"/>
  <c r="I120" i="26"/>
  <c r="H385" i="26" s="1"/>
  <c r="G385" i="26"/>
  <c r="I119" i="26"/>
  <c r="H384" i="26" s="1"/>
  <c r="G384" i="26"/>
  <c r="I113" i="26"/>
  <c r="H378" i="26" s="1"/>
  <c r="G378" i="26"/>
  <c r="I112" i="26"/>
  <c r="H377" i="26" s="1"/>
  <c r="G377" i="26"/>
  <c r="I109" i="26"/>
  <c r="G374" i="26"/>
  <c r="M329" i="26"/>
  <c r="M330" i="26" s="1"/>
  <c r="N328" i="26" s="1"/>
  <c r="N332" i="26" s="1"/>
  <c r="N317" i="26" s="1"/>
  <c r="J98" i="26"/>
  <c r="H343" i="26" s="1"/>
  <c r="G343" i="26"/>
  <c r="M318" i="26"/>
  <c r="I145" i="26"/>
  <c r="H508" i="26" s="1"/>
  <c r="M508" i="26" s="1"/>
  <c r="H146" i="26"/>
  <c r="O7" i="26"/>
  <c r="O467" i="26" s="1"/>
  <c r="O483" i="26" s="1"/>
  <c r="L491" i="26" l="1"/>
  <c r="H157" i="26"/>
  <c r="I157" i="26" s="1"/>
  <c r="H554" i="26" s="1"/>
  <c r="H553" i="26"/>
  <c r="M553" i="26" s="1"/>
  <c r="N200" i="26"/>
  <c r="N544" i="26"/>
  <c r="M513" i="26"/>
  <c r="N508" i="26"/>
  <c r="N513" i="26" s="1"/>
  <c r="O508" i="26"/>
  <c r="O513" i="26" s="1"/>
  <c r="I146" i="26"/>
  <c r="H509" i="26" s="1"/>
  <c r="G509" i="26"/>
  <c r="M9" i="26"/>
  <c r="M347" i="26" s="1"/>
  <c r="M348" i="26" s="1"/>
  <c r="O486" i="26"/>
  <c r="M460" i="26" a="1"/>
  <c r="M460" i="26" s="1"/>
  <c r="M232" i="26" s="1"/>
  <c r="M458" i="26" a="1"/>
  <c r="M458" i="26" s="1"/>
  <c r="M230" i="26" s="1"/>
  <c r="M459" i="26" a="1"/>
  <c r="M459" i="26" s="1"/>
  <c r="M231" i="26" s="1"/>
  <c r="N400" i="26"/>
  <c r="N430" i="26" s="1"/>
  <c r="N460" i="26" s="1" a="1"/>
  <c r="N460" i="26" s="1"/>
  <c r="N232" i="26" s="1"/>
  <c r="N385" i="26"/>
  <c r="N415" i="26" s="1"/>
  <c r="N445" i="26" s="1" a="1"/>
  <c r="N445" i="26" s="1"/>
  <c r="N222" i="26" s="1"/>
  <c r="O385" i="26"/>
  <c r="O415" i="26" s="1"/>
  <c r="O445" i="26" s="1" a="1"/>
  <c r="O445" i="26" s="1"/>
  <c r="O222" i="26" s="1"/>
  <c r="N396" i="26"/>
  <c r="O396" i="26"/>
  <c r="M392" i="26"/>
  <c r="N392" i="26"/>
  <c r="N422" i="26" s="1"/>
  <c r="N452" i="26" s="1" a="1"/>
  <c r="N452" i="26" s="1"/>
  <c r="N226" i="26" s="1"/>
  <c r="O392" i="26"/>
  <c r="M390" i="26"/>
  <c r="N390" i="26"/>
  <c r="N420" i="26" s="1"/>
  <c r="N450" i="26" s="1" a="1"/>
  <c r="N450" i="26" s="1"/>
  <c r="N224" i="26" s="1"/>
  <c r="O390" i="26"/>
  <c r="O397" i="26"/>
  <c r="O427" i="26" s="1"/>
  <c r="O457" i="26" s="1" a="1"/>
  <c r="O457" i="26" s="1"/>
  <c r="O229" i="26" s="1"/>
  <c r="N393" i="26"/>
  <c r="N423" i="26" s="1"/>
  <c r="N453" i="26" s="1" a="1"/>
  <c r="N453" i="26" s="1"/>
  <c r="N227" i="26" s="1"/>
  <c r="O393" i="26"/>
  <c r="N397" i="26"/>
  <c r="N427" i="26" s="1"/>
  <c r="N457" i="26" s="1" a="1"/>
  <c r="N457" i="26" s="1"/>
  <c r="N229" i="26" s="1"/>
  <c r="N391" i="26"/>
  <c r="N421" i="26" s="1"/>
  <c r="N451" i="26" s="1" a="1"/>
  <c r="N451" i="26" s="1"/>
  <c r="N225" i="26" s="1"/>
  <c r="O391" i="26"/>
  <c r="N398" i="26"/>
  <c r="N428" i="26" s="1"/>
  <c r="N458" i="26" s="1" a="1"/>
  <c r="N458" i="26" s="1"/>
  <c r="N230" i="26" s="1"/>
  <c r="N399" i="26"/>
  <c r="N429" i="26" s="1"/>
  <c r="N459" i="26" s="1" a="1"/>
  <c r="N459" i="26" s="1"/>
  <c r="N231" i="26" s="1"/>
  <c r="O400" i="26"/>
  <c r="O430" i="26" s="1"/>
  <c r="O460" i="26" s="1" a="1"/>
  <c r="O460" i="26" s="1"/>
  <c r="O232" i="26" s="1"/>
  <c r="M384" i="26"/>
  <c r="M414" i="26" s="1"/>
  <c r="N384" i="26"/>
  <c r="N414" i="26" s="1"/>
  <c r="N444" i="26" s="1" a="1"/>
  <c r="N444" i="26" s="1"/>
  <c r="N221" i="26" s="1"/>
  <c r="O384" i="26"/>
  <c r="O414" i="26" s="1"/>
  <c r="O444" i="26" s="1" a="1"/>
  <c r="O444" i="26" s="1"/>
  <c r="O221" i="26" s="1"/>
  <c r="O398" i="26"/>
  <c r="O428" i="26" s="1"/>
  <c r="O458" i="26" s="1" a="1"/>
  <c r="O458" i="26" s="1"/>
  <c r="O230" i="26" s="1"/>
  <c r="O389" i="26"/>
  <c r="N389" i="26"/>
  <c r="N419" i="26" s="1"/>
  <c r="N449" i="26" s="1" a="1"/>
  <c r="N449" i="26" s="1"/>
  <c r="N223" i="26" s="1"/>
  <c r="O399" i="26"/>
  <c r="O429" i="26" s="1"/>
  <c r="O459" i="26" s="1" a="1"/>
  <c r="O459" i="26" s="1"/>
  <c r="O231" i="26" s="1"/>
  <c r="M391" i="26"/>
  <c r="M396" i="26"/>
  <c r="M389" i="26"/>
  <c r="M385" i="26"/>
  <c r="M415" i="26" s="1"/>
  <c r="M393" i="26"/>
  <c r="H117" i="26"/>
  <c r="H381" i="26"/>
  <c r="M381" i="26" s="1"/>
  <c r="M411" i="26" s="1"/>
  <c r="M377" i="26"/>
  <c r="M407" i="26" s="1"/>
  <c r="N377" i="26"/>
  <c r="N407" i="26" s="1"/>
  <c r="N437" i="26" s="1" a="1"/>
  <c r="N437" i="26" s="1"/>
  <c r="N216" i="26" s="1"/>
  <c r="O377" i="26"/>
  <c r="O407" i="26" s="1"/>
  <c r="O437" i="26" s="1" a="1"/>
  <c r="O437" i="26" s="1"/>
  <c r="O216" i="26" s="1"/>
  <c r="M378" i="26"/>
  <c r="M408" i="26" s="1"/>
  <c r="N378" i="26"/>
  <c r="N408" i="26" s="1"/>
  <c r="N438" i="26" s="1" a="1"/>
  <c r="N438" i="26" s="1"/>
  <c r="N217" i="26" s="1"/>
  <c r="O378" i="26"/>
  <c r="O408" i="26" s="1"/>
  <c r="O438" i="26" s="1" a="1"/>
  <c r="O438" i="26" s="1"/>
  <c r="O217" i="26" s="1"/>
  <c r="H110" i="26"/>
  <c r="I110" i="26" s="1"/>
  <c r="H374" i="26"/>
  <c r="M374" i="26" s="1"/>
  <c r="M404" i="26" s="1"/>
  <c r="N183" i="26"/>
  <c r="N343" i="26"/>
  <c r="O343" i="26"/>
  <c r="O361" i="26" s="1"/>
  <c r="O363" i="26" s="1"/>
  <c r="M343" i="26"/>
  <c r="M361" i="26" s="1"/>
  <c r="M363" i="26" s="1"/>
  <c r="M321" i="26"/>
  <c r="N329" i="26"/>
  <c r="N330" i="26" s="1"/>
  <c r="O328" i="26" s="1"/>
  <c r="N318" i="26"/>
  <c r="O185" i="26"/>
  <c r="O8" i="26"/>
  <c r="O9" i="26"/>
  <c r="O347" i="26" s="1"/>
  <c r="O348" i="26" s="1"/>
  <c r="P6" i="26"/>
  <c r="P511" i="26" s="1"/>
  <c r="P514" i="26" s="1"/>
  <c r="P522" i="26" s="1"/>
  <c r="P526" i="26" s="1"/>
  <c r="P243" i="26" s="1"/>
  <c r="G554" i="26" l="1"/>
  <c r="O553" i="26"/>
  <c r="N553" i="26"/>
  <c r="M183" i="26"/>
  <c r="M521" i="26"/>
  <c r="M525" i="26" s="1"/>
  <c r="M242" i="26" s="1"/>
  <c r="M267" i="26" s="1"/>
  <c r="M499" i="26" s="1"/>
  <c r="M201" i="26"/>
  <c r="M517" i="26"/>
  <c r="M509" i="26"/>
  <c r="M510" i="26" s="1"/>
  <c r="N509" i="26"/>
  <c r="N510" i="26" s="1"/>
  <c r="O509" i="26"/>
  <c r="O510" i="26" s="1"/>
  <c r="P486" i="26"/>
  <c r="M444" i="26" a="1"/>
  <c r="M444" i="26" s="1"/>
  <c r="M221" i="26" s="1"/>
  <c r="M445" i="26" a="1"/>
  <c r="M445" i="26" s="1"/>
  <c r="M222" i="26" s="1"/>
  <c r="M441" i="26" a="1"/>
  <c r="M441" i="26" s="1"/>
  <c r="M218" i="26" s="1"/>
  <c r="M437" i="26" a="1"/>
  <c r="M437" i="26" s="1"/>
  <c r="M216" i="26" s="1"/>
  <c r="M438" i="26" a="1"/>
  <c r="M438" i="26" s="1"/>
  <c r="M217" i="26" s="1"/>
  <c r="M434" i="26" a="1"/>
  <c r="M434" i="26" s="1"/>
  <c r="M213" i="26" s="1"/>
  <c r="M423" i="26"/>
  <c r="M419" i="26"/>
  <c r="M421" i="26"/>
  <c r="O422" i="26"/>
  <c r="O452" i="26" s="1" a="1"/>
  <c r="O452" i="26" s="1"/>
  <c r="O226" i="26" s="1"/>
  <c r="O419" i="26"/>
  <c r="O449" i="26" s="1" a="1"/>
  <c r="O449" i="26" s="1"/>
  <c r="O223" i="26" s="1"/>
  <c r="O421" i="26"/>
  <c r="O451" i="26" s="1" a="1"/>
  <c r="O451" i="26" s="1"/>
  <c r="O225" i="26" s="1"/>
  <c r="O420" i="26"/>
  <c r="O450" i="26" s="1" a="1"/>
  <c r="O450" i="26" s="1"/>
  <c r="O224" i="26" s="1"/>
  <c r="O423" i="26"/>
  <c r="O453" i="26" s="1" a="1"/>
  <c r="O453" i="26" s="1"/>
  <c r="O227" i="26" s="1"/>
  <c r="M420" i="26"/>
  <c r="M422" i="26"/>
  <c r="N381" i="26"/>
  <c r="N411" i="26" s="1"/>
  <c r="N441" i="26" s="1" a="1"/>
  <c r="N441" i="26" s="1"/>
  <c r="N218" i="26" s="1"/>
  <c r="O381" i="26"/>
  <c r="O411" i="26" s="1"/>
  <c r="O441" i="26" s="1" a="1"/>
  <c r="O441" i="26" s="1"/>
  <c r="O218" i="26" s="1"/>
  <c r="I117" i="26"/>
  <c r="G382" i="26"/>
  <c r="O374" i="26"/>
  <c r="O404" i="26" s="1"/>
  <c r="O434" i="26" s="1" a="1"/>
  <c r="O434" i="26" s="1"/>
  <c r="O213" i="26" s="1"/>
  <c r="N374" i="26"/>
  <c r="N404" i="26" s="1"/>
  <c r="N434" i="26" s="1" a="1"/>
  <c r="N434" i="26" s="1"/>
  <c r="N213" i="26" s="1"/>
  <c r="H111" i="26"/>
  <c r="G376" i="26" s="1"/>
  <c r="H375" i="26"/>
  <c r="G375" i="26"/>
  <c r="N351" i="26"/>
  <c r="N361" i="26"/>
  <c r="N363" i="26" s="1"/>
  <c r="M351" i="26"/>
  <c r="O351" i="26"/>
  <c r="O183" i="26"/>
  <c r="M336" i="26"/>
  <c r="M337" i="26" s="1"/>
  <c r="N335" i="26" s="1"/>
  <c r="N339" i="26" s="1"/>
  <c r="N321" i="26" s="1"/>
  <c r="M322" i="26"/>
  <c r="M324" i="26" s="1"/>
  <c r="O332" i="26"/>
  <c r="O317" i="26" s="1"/>
  <c r="P7" i="26"/>
  <c r="P508" i="26" s="1"/>
  <c r="P513" i="26" s="1"/>
  <c r="M492" i="26" l="1"/>
  <c r="P553" i="26"/>
  <c r="O554" i="26"/>
  <c r="N554" i="26"/>
  <c r="M554" i="26"/>
  <c r="P554" i="26"/>
  <c r="O200" i="26"/>
  <c r="O544" i="26"/>
  <c r="M202" i="26"/>
  <c r="M560" i="26" s="1"/>
  <c r="M545" i="26"/>
  <c r="N201" i="26"/>
  <c r="N517" i="26"/>
  <c r="P509" i="26"/>
  <c r="P510" i="26" s="1"/>
  <c r="P399" i="26"/>
  <c r="P429" i="26" s="1"/>
  <c r="P467" i="26"/>
  <c r="P483" i="26" s="1"/>
  <c r="P374" i="26"/>
  <c r="P404" i="26" s="1"/>
  <c r="P434" i="26" s="1" a="1"/>
  <c r="P434" i="26" s="1"/>
  <c r="P213" i="26" s="1"/>
  <c r="P381" i="26"/>
  <c r="P411" i="26" s="1"/>
  <c r="P441" i="26" s="1" a="1"/>
  <c r="P441" i="26" s="1"/>
  <c r="P218" i="26" s="1"/>
  <c r="P400" i="26"/>
  <c r="P392" i="26"/>
  <c r="P397" i="26"/>
  <c r="P396" i="26"/>
  <c r="P377" i="26"/>
  <c r="P389" i="26"/>
  <c r="P384" i="26"/>
  <c r="P393" i="26"/>
  <c r="P378" i="26"/>
  <c r="P398" i="26"/>
  <c r="P390" i="26"/>
  <c r="P391" i="26"/>
  <c r="P385" i="26"/>
  <c r="M449" i="26" a="1"/>
  <c r="M449" i="26" s="1"/>
  <c r="M223" i="26" s="1"/>
  <c r="M451" i="26" a="1"/>
  <c r="M451" i="26" s="1"/>
  <c r="M225" i="26" s="1"/>
  <c r="M452" i="26" a="1"/>
  <c r="M452" i="26" s="1"/>
  <c r="M226" i="26" s="1"/>
  <c r="M450" i="26" a="1"/>
  <c r="M450" i="26" s="1"/>
  <c r="M224" i="26" s="1"/>
  <c r="M453" i="26" a="1"/>
  <c r="M453" i="26" s="1"/>
  <c r="M227" i="26" s="1"/>
  <c r="H118" i="26"/>
  <c r="H382" i="26"/>
  <c r="M382" i="26" s="1"/>
  <c r="M412" i="26" s="1"/>
  <c r="M375" i="26"/>
  <c r="M405" i="26" s="1"/>
  <c r="N375" i="26"/>
  <c r="N405" i="26" s="1"/>
  <c r="N435" i="26" s="1" a="1"/>
  <c r="N435" i="26" s="1"/>
  <c r="N214" i="26" s="1"/>
  <c r="O375" i="26"/>
  <c r="O405" i="26" s="1"/>
  <c r="O435" i="26" s="1" a="1"/>
  <c r="O435" i="26" s="1"/>
  <c r="O214" i="26" s="1"/>
  <c r="P375" i="26"/>
  <c r="P405" i="26" s="1"/>
  <c r="P435" i="26" s="1" a="1"/>
  <c r="P435" i="26" s="1"/>
  <c r="P214" i="26" s="1"/>
  <c r="I111" i="26"/>
  <c r="H376" i="26" s="1"/>
  <c r="M376" i="26" s="1"/>
  <c r="M406" i="26" s="1"/>
  <c r="N352" i="26"/>
  <c r="N368" i="26"/>
  <c r="N209" i="26" s="1"/>
  <c r="O352" i="26"/>
  <c r="O368" i="26"/>
  <c r="O209" i="26" s="1"/>
  <c r="M352" i="26"/>
  <c r="M368" i="26"/>
  <c r="M209" i="26" s="1"/>
  <c r="P343" i="26"/>
  <c r="P361" i="26" s="1"/>
  <c r="P363" i="26" s="1"/>
  <c r="N336" i="26"/>
  <c r="N337" i="26" s="1"/>
  <c r="O335" i="26" s="1"/>
  <c r="O339" i="26" s="1"/>
  <c r="N322" i="26"/>
  <c r="N324" i="26" s="1"/>
  <c r="O329" i="26"/>
  <c r="O330" i="26" s="1"/>
  <c r="P328" i="26" s="1"/>
  <c r="O318" i="26"/>
  <c r="P185" i="26"/>
  <c r="P9" i="26"/>
  <c r="P347" i="26" s="1"/>
  <c r="P348" i="26" s="1"/>
  <c r="Q6" i="26"/>
  <c r="P8" i="26"/>
  <c r="M203" i="26" l="1"/>
  <c r="M205" i="26" s="1"/>
  <c r="N490" i="26"/>
  <c r="N492" i="26" s="1"/>
  <c r="M284" i="26"/>
  <c r="Q511" i="26"/>
  <c r="Q514" i="26" s="1"/>
  <c r="Q522" i="26" s="1"/>
  <c r="Q526" i="26" s="1"/>
  <c r="Q243" i="26" s="1"/>
  <c r="N202" i="26"/>
  <c r="N545" i="26"/>
  <c r="M546" i="26"/>
  <c r="M300" i="26" s="1"/>
  <c r="Q486" i="26"/>
  <c r="P428" i="26"/>
  <c r="P408" i="26"/>
  <c r="P414" i="26"/>
  <c r="P407" i="26"/>
  <c r="P427" i="26"/>
  <c r="P415" i="26"/>
  <c r="P430" i="26"/>
  <c r="P459" i="26" a="1"/>
  <c r="P459" i="26" s="1"/>
  <c r="P231" i="26" s="1"/>
  <c r="M442" i="26" a="1"/>
  <c r="M442" i="26" s="1"/>
  <c r="M219" i="26" s="1"/>
  <c r="M435" i="26" a="1"/>
  <c r="M435" i="26" s="1"/>
  <c r="M214" i="26" s="1"/>
  <c r="M436" i="26" a="1"/>
  <c r="M436" i="26" s="1"/>
  <c r="M215" i="26" s="1"/>
  <c r="P420" i="26"/>
  <c r="P450" i="26" s="1" a="1"/>
  <c r="P450" i="26" s="1"/>
  <c r="P224" i="26" s="1"/>
  <c r="P419" i="26"/>
  <c r="P449" i="26" s="1" a="1"/>
  <c r="P449" i="26" s="1"/>
  <c r="P223" i="26" s="1"/>
  <c r="P421" i="26"/>
  <c r="P451" i="26" s="1" a="1"/>
  <c r="P451" i="26" s="1"/>
  <c r="P225" i="26" s="1"/>
  <c r="P422" i="26"/>
  <c r="P452" i="26" s="1" a="1"/>
  <c r="P452" i="26" s="1"/>
  <c r="P226" i="26" s="1"/>
  <c r="P423" i="26"/>
  <c r="P453" i="26" s="1" a="1"/>
  <c r="P453" i="26" s="1"/>
  <c r="P227" i="26" s="1"/>
  <c r="N382" i="26"/>
  <c r="N412" i="26" s="1"/>
  <c r="N442" i="26" s="1" a="1"/>
  <c r="N442" i="26" s="1"/>
  <c r="N219" i="26" s="1"/>
  <c r="P382" i="26"/>
  <c r="P412" i="26" s="1"/>
  <c r="P442" i="26" s="1" a="1"/>
  <c r="P442" i="26" s="1"/>
  <c r="P219" i="26" s="1"/>
  <c r="O382" i="26"/>
  <c r="O412" i="26" s="1"/>
  <c r="O442" i="26" s="1" a="1"/>
  <c r="O442" i="26" s="1"/>
  <c r="O219" i="26" s="1"/>
  <c r="I118" i="26"/>
  <c r="H383" i="26" s="1"/>
  <c r="G383" i="26"/>
  <c r="P376" i="26"/>
  <c r="P406" i="26" s="1"/>
  <c r="P436" i="26" s="1" a="1"/>
  <c r="P436" i="26" s="1"/>
  <c r="P215" i="26" s="1"/>
  <c r="O376" i="26"/>
  <c r="O406" i="26" s="1"/>
  <c r="O436" i="26" s="1" a="1"/>
  <c r="O436" i="26" s="1"/>
  <c r="O215" i="26" s="1"/>
  <c r="N376" i="26"/>
  <c r="N406" i="26" s="1"/>
  <c r="N436" i="26" s="1" a="1"/>
  <c r="N436" i="26" s="1"/>
  <c r="N215" i="26" s="1"/>
  <c r="P351" i="26"/>
  <c r="P183" i="26"/>
  <c r="O321" i="26"/>
  <c r="P332" i="26"/>
  <c r="P317" i="26" s="1"/>
  <c r="Q7" i="26"/>
  <c r="Q508" i="26" s="1"/>
  <c r="Q513" i="26" s="1"/>
  <c r="N203" i="26" l="1"/>
  <c r="N205" i="26" s="1"/>
  <c r="N560" i="26"/>
  <c r="O490" i="26"/>
  <c r="O492" i="26" s="1"/>
  <c r="N284" i="26"/>
  <c r="N543" i="26"/>
  <c r="N546" i="26" s="1"/>
  <c r="N300" i="26" s="1"/>
  <c r="Q553" i="26"/>
  <c r="Q554" i="26"/>
  <c r="P200" i="26"/>
  <c r="P544" i="26"/>
  <c r="O201" i="26"/>
  <c r="O517" i="26"/>
  <c r="Q509" i="26"/>
  <c r="Q375" i="26"/>
  <c r="Q405" i="26" s="1"/>
  <c r="Q435" i="26" s="1" a="1"/>
  <c r="Q435" i="26" s="1"/>
  <c r="Q214" i="26" s="1"/>
  <c r="Q467" i="26"/>
  <c r="Q483" i="26" s="1"/>
  <c r="Q391" i="26"/>
  <c r="Q381" i="26"/>
  <c r="Q411" i="26" s="1"/>
  <c r="Q374" i="26"/>
  <c r="Q404" i="26" s="1"/>
  <c r="Q390" i="26"/>
  <c r="Q385" i="26"/>
  <c r="Q415" i="26" s="1"/>
  <c r="Q445" i="26" s="1" a="1"/>
  <c r="Q445" i="26" s="1"/>
  <c r="Q222" i="26" s="1"/>
  <c r="Q398" i="26"/>
  <c r="Q428" i="26" s="1"/>
  <c r="Q458" i="26" s="1" a="1"/>
  <c r="Q458" i="26" s="1"/>
  <c r="Q230" i="26" s="1"/>
  <c r="Q397" i="26"/>
  <c r="Q427" i="26" s="1"/>
  <c r="Q457" i="26" s="1" a="1"/>
  <c r="Q457" i="26" s="1"/>
  <c r="Q229" i="26" s="1"/>
  <c r="Q400" i="26"/>
  <c r="Q430" i="26" s="1"/>
  <c r="Q460" i="26" s="1" a="1"/>
  <c r="Q460" i="26" s="1"/>
  <c r="Q232" i="26" s="1"/>
  <c r="Q396" i="26"/>
  <c r="Q392" i="26"/>
  <c r="Q399" i="26"/>
  <c r="Q429" i="26" s="1"/>
  <c r="Q376" i="26"/>
  <c r="Q406" i="26" s="1"/>
  <c r="Q436" i="26" s="1" a="1"/>
  <c r="Q436" i="26" s="1"/>
  <c r="Q215" i="26" s="1"/>
  <c r="P437" i="26" a="1"/>
  <c r="P437" i="26" s="1"/>
  <c r="P216" i="26" s="1"/>
  <c r="P444" i="26" a="1"/>
  <c r="P444" i="26" s="1"/>
  <c r="P221" i="26" s="1"/>
  <c r="P457" i="26" a="1"/>
  <c r="P457" i="26" s="1"/>
  <c r="P229" i="26" s="1"/>
  <c r="Q378" i="26"/>
  <c r="P445" i="26" a="1"/>
  <c r="P445" i="26" s="1"/>
  <c r="P222" i="26" s="1"/>
  <c r="Q393" i="26"/>
  <c r="Q384" i="26"/>
  <c r="P438" i="26" a="1"/>
  <c r="P438" i="26" s="1"/>
  <c r="P217" i="26" s="1"/>
  <c r="Q377" i="26"/>
  <c r="Q382" i="26"/>
  <c r="Q412" i="26" s="1"/>
  <c r="Q442" i="26" s="1" a="1"/>
  <c r="Q442" i="26" s="1"/>
  <c r="Q219" i="26" s="1"/>
  <c r="P460" i="26" a="1"/>
  <c r="P460" i="26" s="1"/>
  <c r="P232" i="26" s="1"/>
  <c r="Q389" i="26"/>
  <c r="P458" i="26" a="1"/>
  <c r="P458" i="26" s="1"/>
  <c r="P230" i="26" s="1"/>
  <c r="P383" i="26"/>
  <c r="P413" i="26" s="1"/>
  <c r="P443" i="26" s="1" a="1"/>
  <c r="P443" i="26" s="1"/>
  <c r="P220" i="26" s="1"/>
  <c r="Q383" i="26"/>
  <c r="Q413" i="26" s="1"/>
  <c r="Q443" i="26" s="1" a="1"/>
  <c r="Q443" i="26" s="1"/>
  <c r="Q220" i="26" s="1"/>
  <c r="N383" i="26"/>
  <c r="N413" i="26" s="1"/>
  <c r="N443" i="26" s="1" a="1"/>
  <c r="N443" i="26" s="1"/>
  <c r="N220" i="26" s="1"/>
  <c r="O383" i="26"/>
  <c r="O413" i="26" s="1"/>
  <c r="O443" i="26" s="1" a="1"/>
  <c r="O443" i="26" s="1"/>
  <c r="O220" i="26" s="1"/>
  <c r="M383" i="26"/>
  <c r="M413" i="26" s="1"/>
  <c r="P352" i="26"/>
  <c r="P368" i="26"/>
  <c r="P209" i="26" s="1"/>
  <c r="Q9" i="26"/>
  <c r="Q347" i="26" s="1"/>
  <c r="Q348" i="26" s="1"/>
  <c r="P329" i="26"/>
  <c r="P330" i="26" s="1"/>
  <c r="Q328" i="26" s="1"/>
  <c r="Q343" i="26"/>
  <c r="Q361" i="26" s="1"/>
  <c r="Q363" i="26" s="1"/>
  <c r="O336" i="26"/>
  <c r="O337" i="26" s="1"/>
  <c r="P335" i="26" s="1"/>
  <c r="P339" i="26" s="1"/>
  <c r="O322" i="26"/>
  <c r="O324" i="26" s="1"/>
  <c r="P318" i="26"/>
  <c r="Q185" i="26"/>
  <c r="R6" i="26"/>
  <c r="Q8" i="26"/>
  <c r="P490" i="26" l="1"/>
  <c r="P492" i="26" s="1"/>
  <c r="O284" i="26"/>
  <c r="O543" i="26"/>
  <c r="R511" i="26"/>
  <c r="R514" i="26" s="1"/>
  <c r="R522" i="26" s="1"/>
  <c r="R526" i="26" s="1"/>
  <c r="R243" i="26" s="1"/>
  <c r="O202" i="26"/>
  <c r="O545" i="26"/>
  <c r="Q510" i="26"/>
  <c r="R486" i="26"/>
  <c r="Q441" i="26" a="1"/>
  <c r="Q441" i="26" s="1"/>
  <c r="Q218" i="26" s="1"/>
  <c r="Q434" i="26" a="1"/>
  <c r="Q434" i="26" s="1"/>
  <c r="Q213" i="26" s="1"/>
  <c r="Q407" i="26"/>
  <c r="Q414" i="26"/>
  <c r="Q459" i="26" a="1"/>
  <c r="Q459" i="26" s="1"/>
  <c r="Q231" i="26" s="1"/>
  <c r="Q408" i="26"/>
  <c r="M443" i="26" a="1"/>
  <c r="M443" i="26" s="1"/>
  <c r="M220" i="26" s="1"/>
  <c r="Q423" i="26"/>
  <c r="Q453" i="26" s="1" a="1"/>
  <c r="Q453" i="26" s="1"/>
  <c r="Q227" i="26" s="1"/>
  <c r="Q419" i="26"/>
  <c r="Q449" i="26" s="1" a="1"/>
  <c r="Q449" i="26" s="1"/>
  <c r="Q223" i="26" s="1"/>
  <c r="Q421" i="26"/>
  <c r="Q451" i="26" s="1" a="1"/>
  <c r="Q451" i="26" s="1"/>
  <c r="Q225" i="26" s="1"/>
  <c r="Q420" i="26"/>
  <c r="Q450" i="26" s="1" a="1"/>
  <c r="Q450" i="26" s="1"/>
  <c r="Q224" i="26" s="1"/>
  <c r="Q422" i="26"/>
  <c r="Q452" i="26" s="1" a="1"/>
  <c r="Q452" i="26" s="1"/>
  <c r="Q226" i="26" s="1"/>
  <c r="Q183" i="26"/>
  <c r="Q351" i="26"/>
  <c r="Q332" i="26"/>
  <c r="Q317" i="26" s="1"/>
  <c r="Q544" i="26" s="1"/>
  <c r="P321" i="26"/>
  <c r="R7" i="26"/>
  <c r="R508" i="26" s="1"/>
  <c r="R513" i="26" s="1"/>
  <c r="O203" i="26" l="1"/>
  <c r="O205" i="26" s="1"/>
  <c r="O560" i="26"/>
  <c r="Q490" i="26"/>
  <c r="Q492" i="26" s="1"/>
  <c r="P284" i="26"/>
  <c r="R554" i="26"/>
  <c r="R553" i="26"/>
  <c r="O546" i="26"/>
  <c r="O300" i="26" s="1"/>
  <c r="P201" i="26"/>
  <c r="P517" i="26"/>
  <c r="R509" i="26"/>
  <c r="R400" i="26"/>
  <c r="R430" i="26" s="1"/>
  <c r="R467" i="26"/>
  <c r="R483" i="26" s="1"/>
  <c r="R389" i="26"/>
  <c r="R384" i="26"/>
  <c r="R414" i="26" s="1"/>
  <c r="R444" i="26" s="1" a="1"/>
  <c r="R444" i="26" s="1"/>
  <c r="R221" i="26" s="1"/>
  <c r="R396" i="26"/>
  <c r="R398" i="26"/>
  <c r="Q437" i="26" a="1"/>
  <c r="Q437" i="26" s="1"/>
  <c r="Q216" i="26" s="1"/>
  <c r="R382" i="26"/>
  <c r="Q444" i="26" a="1"/>
  <c r="Q444" i="26" s="1"/>
  <c r="Q221" i="26" s="1"/>
  <c r="Q438" i="26" a="1"/>
  <c r="Q438" i="26" s="1"/>
  <c r="Q217" i="26" s="1"/>
  <c r="R399" i="26"/>
  <c r="R385" i="26"/>
  <c r="R378" i="26"/>
  <c r="R397" i="26"/>
  <c r="R381" i="26"/>
  <c r="R377" i="26"/>
  <c r="R391" i="26"/>
  <c r="R375" i="26"/>
  <c r="R374" i="26"/>
  <c r="R376" i="26"/>
  <c r="R393" i="26"/>
  <c r="R383" i="26"/>
  <c r="R392" i="26"/>
  <c r="R390" i="26"/>
  <c r="Q352" i="26"/>
  <c r="Q368" i="26"/>
  <c r="Q209" i="26" s="1"/>
  <c r="R8" i="26"/>
  <c r="Q318" i="26"/>
  <c r="Q200" i="26"/>
  <c r="Q329" i="26"/>
  <c r="Q330" i="26" s="1"/>
  <c r="R328" i="26" s="1"/>
  <c r="P322" i="26"/>
  <c r="P324" i="26" s="1"/>
  <c r="R343" i="26"/>
  <c r="R361" i="26" s="1"/>
  <c r="R363" i="26" s="1"/>
  <c r="P336" i="26"/>
  <c r="P337" i="26" s="1"/>
  <c r="Q335" i="26" s="1"/>
  <c r="Q339" i="26" s="1"/>
  <c r="R185" i="26"/>
  <c r="S6" i="26"/>
  <c r="R9" i="26"/>
  <c r="R347" i="26" s="1"/>
  <c r="R348" i="26" s="1"/>
  <c r="R490" i="26" l="1"/>
  <c r="R492" i="26" s="1"/>
  <c r="Q284" i="26"/>
  <c r="P543" i="26"/>
  <c r="S511" i="26"/>
  <c r="S514" i="26" s="1"/>
  <c r="S522" i="26" s="1"/>
  <c r="S526" i="26" s="1"/>
  <c r="S243" i="26" s="1"/>
  <c r="P202" i="26"/>
  <c r="P545" i="26"/>
  <c r="R510" i="26"/>
  <c r="S486" i="26"/>
  <c r="R413" i="26"/>
  <c r="R429" i="26"/>
  <c r="R415" i="26"/>
  <c r="R406" i="26"/>
  <c r="R412" i="26"/>
  <c r="R428" i="26"/>
  <c r="R408" i="26"/>
  <c r="R411" i="26"/>
  <c r="R404" i="26"/>
  <c r="R427" i="26"/>
  <c r="R460" i="26" a="1"/>
  <c r="R460" i="26" s="1"/>
  <c r="R232" i="26" s="1"/>
  <c r="R405" i="26"/>
  <c r="R407" i="26"/>
  <c r="R422" i="26"/>
  <c r="R452" i="26" s="1" a="1"/>
  <c r="R452" i="26" s="1"/>
  <c r="R226" i="26" s="1"/>
  <c r="R420" i="26"/>
  <c r="R450" i="26" s="1" a="1"/>
  <c r="R450" i="26" s="1"/>
  <c r="R224" i="26" s="1"/>
  <c r="R421" i="26"/>
  <c r="R451" i="26" s="1" a="1"/>
  <c r="R451" i="26" s="1"/>
  <c r="R225" i="26" s="1"/>
  <c r="R423" i="26"/>
  <c r="R453" i="26" s="1" a="1"/>
  <c r="R453" i="26" s="1"/>
  <c r="R227" i="26" s="1"/>
  <c r="R419" i="26"/>
  <c r="R449" i="26" s="1" a="1"/>
  <c r="R449" i="26" s="1"/>
  <c r="R223" i="26" s="1"/>
  <c r="R332" i="26"/>
  <c r="R317" i="26" s="1"/>
  <c r="Q321" i="26"/>
  <c r="R351" i="26"/>
  <c r="R183" i="26"/>
  <c r="S7" i="26"/>
  <c r="S508" i="26" s="1"/>
  <c r="S513" i="26" s="1"/>
  <c r="P203" i="26" l="1"/>
  <c r="P205" i="26" s="1"/>
  <c r="P560" i="26"/>
  <c r="S490" i="26"/>
  <c r="S492" i="26" s="1"/>
  <c r="R284" i="26"/>
  <c r="S554" i="26"/>
  <c r="S553" i="26"/>
  <c r="R200" i="26"/>
  <c r="R544" i="26"/>
  <c r="P546" i="26"/>
  <c r="P300" i="26" s="1"/>
  <c r="Q201" i="26"/>
  <c r="Q517" i="26"/>
  <c r="S509" i="26"/>
  <c r="S399" i="26"/>
  <c r="S429" i="26" s="1"/>
  <c r="S459" i="26" s="1" a="1"/>
  <c r="S459" i="26" s="1"/>
  <c r="S231" i="26" s="1"/>
  <c r="S467" i="26"/>
  <c r="S483" i="26" s="1"/>
  <c r="T486" i="26" s="1"/>
  <c r="S396" i="26"/>
  <c r="R458" i="26" a="1"/>
  <c r="R458" i="26" s="1"/>
  <c r="R230" i="26" s="1"/>
  <c r="S398" i="26"/>
  <c r="R434" i="26" a="1"/>
  <c r="R434" i="26" s="1"/>
  <c r="R213" i="26" s="1"/>
  <c r="S383" i="26"/>
  <c r="R442" i="26" a="1"/>
  <c r="R442" i="26" s="1"/>
  <c r="R219" i="26" s="1"/>
  <c r="R457" i="26" a="1"/>
  <c r="R457" i="26" s="1"/>
  <c r="R229" i="26" s="1"/>
  <c r="S397" i="26"/>
  <c r="R441" i="26" a="1"/>
  <c r="R441" i="26" s="1"/>
  <c r="R218" i="26" s="1"/>
  <c r="S393" i="26"/>
  <c r="S385" i="26"/>
  <c r="S378" i="26"/>
  <c r="S384" i="26"/>
  <c r="R436" i="26" a="1"/>
  <c r="R436" i="26" s="1"/>
  <c r="R215" i="26" s="1"/>
  <c r="S392" i="26"/>
  <c r="S400" i="26"/>
  <c r="R445" i="26" a="1"/>
  <c r="R445" i="26" s="1"/>
  <c r="R222" i="26" s="1"/>
  <c r="S382" i="26"/>
  <c r="S375" i="26"/>
  <c r="S374" i="26"/>
  <c r="R459" i="26" a="1"/>
  <c r="R459" i="26" s="1"/>
  <c r="R231" i="26" s="1"/>
  <c r="S376" i="26"/>
  <c r="S391" i="26"/>
  <c r="R437" i="26" a="1"/>
  <c r="R437" i="26" s="1"/>
  <c r="R216" i="26" s="1"/>
  <c r="R435" i="26" a="1"/>
  <c r="R435" i="26" s="1"/>
  <c r="R214" i="26" s="1"/>
  <c r="S389" i="26"/>
  <c r="S377" i="26"/>
  <c r="S390" i="26"/>
  <c r="S381" i="26"/>
  <c r="R438" i="26" a="1"/>
  <c r="R438" i="26" s="1"/>
  <c r="R217" i="26" s="1"/>
  <c r="R443" i="26" a="1"/>
  <c r="R443" i="26" s="1"/>
  <c r="R220" i="26" s="1"/>
  <c r="R352" i="26"/>
  <c r="R368" i="26"/>
  <c r="R209" i="26" s="1"/>
  <c r="R318" i="26"/>
  <c r="R329" i="26"/>
  <c r="R330" i="26" s="1"/>
  <c r="S328" i="26" s="1"/>
  <c r="S343" i="26"/>
  <c r="S361" i="26" s="1"/>
  <c r="S363" i="26" s="1"/>
  <c r="Q322" i="26"/>
  <c r="Q324" i="26" s="1"/>
  <c r="Q336" i="26"/>
  <c r="Q337" i="26" s="1"/>
  <c r="R335" i="26" s="1"/>
  <c r="R339" i="26" s="1"/>
  <c r="S185" i="26"/>
  <c r="T6" i="26"/>
  <c r="S9" i="26"/>
  <c r="S347" i="26" s="1"/>
  <c r="S348" i="26" s="1"/>
  <c r="S8" i="26"/>
  <c r="T490" i="26" l="1"/>
  <c r="T492" i="26" s="1"/>
  <c r="S284" i="26"/>
  <c r="Q543" i="26"/>
  <c r="T511" i="26"/>
  <c r="T514" i="26" s="1"/>
  <c r="T522" i="26" s="1"/>
  <c r="T526" i="26" s="1"/>
  <c r="T243" i="26" s="1"/>
  <c r="Q202" i="26"/>
  <c r="Q545" i="26"/>
  <c r="S510" i="26"/>
  <c r="S427" i="26"/>
  <c r="S412" i="26"/>
  <c r="S428" i="26"/>
  <c r="S411" i="26"/>
  <c r="S407" i="26"/>
  <c r="S413" i="26"/>
  <c r="S408" i="26"/>
  <c r="S405" i="26"/>
  <c r="S430" i="26"/>
  <c r="S414" i="26"/>
  <c r="S415" i="26"/>
  <c r="S404" i="26"/>
  <c r="S406" i="26"/>
  <c r="S423" i="26"/>
  <c r="S453" i="26" s="1" a="1"/>
  <c r="S453" i="26" s="1"/>
  <c r="S227" i="26" s="1"/>
  <c r="S421" i="26"/>
  <c r="S451" i="26" s="1" a="1"/>
  <c r="S451" i="26" s="1"/>
  <c r="S225" i="26" s="1"/>
  <c r="S420" i="26"/>
  <c r="S450" i="26" s="1" a="1"/>
  <c r="S450" i="26" s="1"/>
  <c r="S224" i="26" s="1"/>
  <c r="S422" i="26"/>
  <c r="S452" i="26" s="1" a="1"/>
  <c r="S452" i="26" s="1"/>
  <c r="S226" i="26" s="1"/>
  <c r="S419" i="26"/>
  <c r="S449" i="26" s="1" a="1"/>
  <c r="S449" i="26" s="1"/>
  <c r="S223" i="26" s="1"/>
  <c r="S332" i="26"/>
  <c r="S317" i="26" s="1"/>
  <c r="R321" i="26"/>
  <c r="S351" i="26"/>
  <c r="S183" i="26"/>
  <c r="T7" i="26"/>
  <c r="T508" i="26" s="1"/>
  <c r="T513" i="26" s="1"/>
  <c r="Q203" i="26" l="1"/>
  <c r="Q205" i="26" s="1"/>
  <c r="Q560" i="26"/>
  <c r="U490" i="26"/>
  <c r="U492" i="26" s="1"/>
  <c r="T284" i="26"/>
  <c r="T554" i="26"/>
  <c r="T553" i="26"/>
  <c r="S200" i="26"/>
  <c r="S544" i="26"/>
  <c r="Q546" i="26"/>
  <c r="Q300" i="26" s="1"/>
  <c r="R201" i="26"/>
  <c r="R517" i="26"/>
  <c r="T509" i="26"/>
  <c r="T384" i="26"/>
  <c r="T414" i="26" s="1"/>
  <c r="T444" i="26" s="1" a="1"/>
  <c r="T444" i="26" s="1"/>
  <c r="T221" i="26" s="1"/>
  <c r="T467" i="26"/>
  <c r="T483" i="26" s="1"/>
  <c r="U486" i="26" s="1"/>
  <c r="T389" i="26"/>
  <c r="T397" i="26"/>
  <c r="T427" i="26" s="1"/>
  <c r="T457" i="26" s="1" a="1"/>
  <c r="T457" i="26" s="1"/>
  <c r="T229" i="26" s="1"/>
  <c r="T385" i="26"/>
  <c r="T415" i="26" s="1"/>
  <c r="T445" i="26" s="1" a="1"/>
  <c r="T445" i="26" s="1"/>
  <c r="T222" i="26" s="1"/>
  <c r="T377" i="26"/>
  <c r="T407" i="26" s="1"/>
  <c r="T437" i="26" s="1" a="1"/>
  <c r="T437" i="26" s="1"/>
  <c r="T216" i="26" s="1"/>
  <c r="T396" i="26"/>
  <c r="T398" i="26"/>
  <c r="T428" i="26" s="1"/>
  <c r="T458" i="26" s="1" a="1"/>
  <c r="T458" i="26" s="1"/>
  <c r="T230" i="26" s="1"/>
  <c r="T378" i="26"/>
  <c r="T408" i="26" s="1"/>
  <c r="T438" i="26" s="1" a="1"/>
  <c r="T438" i="26" s="1"/>
  <c r="T217" i="26" s="1"/>
  <c r="T374" i="26"/>
  <c r="T404" i="26" s="1"/>
  <c r="T434" i="26" s="1" a="1"/>
  <c r="T434" i="26" s="1"/>
  <c r="T213" i="26" s="1"/>
  <c r="T381" i="26"/>
  <c r="T411" i="26" s="1"/>
  <c r="T441" i="26" s="1" a="1"/>
  <c r="T441" i="26" s="1"/>
  <c r="T218" i="26" s="1"/>
  <c r="T382" i="26"/>
  <c r="T412" i="26" s="1"/>
  <c r="T442" i="26" s="1" a="1"/>
  <c r="T442" i="26" s="1"/>
  <c r="T219" i="26" s="1"/>
  <c r="T391" i="26"/>
  <c r="T383" i="26"/>
  <c r="T413" i="26" s="1"/>
  <c r="T443" i="26" s="1" a="1"/>
  <c r="T443" i="26" s="1"/>
  <c r="T220" i="26" s="1"/>
  <c r="T376" i="26"/>
  <c r="T406" i="26" s="1"/>
  <c r="T436" i="26" s="1" a="1"/>
  <c r="T436" i="26" s="1"/>
  <c r="T215" i="26" s="1"/>
  <c r="T375" i="26"/>
  <c r="T405" i="26" s="1"/>
  <c r="T435" i="26" s="1" a="1"/>
  <c r="T435" i="26" s="1"/>
  <c r="T214" i="26" s="1"/>
  <c r="T392" i="26"/>
  <c r="S435" i="26" a="1"/>
  <c r="S435" i="26" s="1"/>
  <c r="S214" i="26" s="1"/>
  <c r="S436" i="26" a="1"/>
  <c r="S436" i="26" s="1"/>
  <c r="S215" i="26" s="1"/>
  <c r="S442" i="26" a="1"/>
  <c r="S442" i="26" s="1"/>
  <c r="S219" i="26" s="1"/>
  <c r="S437" i="26" a="1"/>
  <c r="S437" i="26" s="1"/>
  <c r="S216" i="26" s="1"/>
  <c r="S460" i="26" a="1"/>
  <c r="S460" i="26" s="1"/>
  <c r="S232" i="26" s="1"/>
  <c r="S441" i="26" a="1"/>
  <c r="S441" i="26" s="1"/>
  <c r="S218" i="26" s="1"/>
  <c r="T390" i="26"/>
  <c r="S438" i="26" a="1"/>
  <c r="S438" i="26" s="1"/>
  <c r="S217" i="26" s="1"/>
  <c r="S434" i="26" a="1"/>
  <c r="S434" i="26" s="1"/>
  <c r="S213" i="26" s="1"/>
  <c r="S445" i="26" a="1"/>
  <c r="S445" i="26" s="1"/>
  <c r="S222" i="26" s="1"/>
  <c r="T393" i="26"/>
  <c r="S443" i="26" a="1"/>
  <c r="S443" i="26" s="1"/>
  <c r="S220" i="26" s="1"/>
  <c r="S457" i="26" a="1"/>
  <c r="S457" i="26" s="1"/>
  <c r="S229" i="26" s="1"/>
  <c r="T400" i="26"/>
  <c r="T399" i="26"/>
  <c r="S458" i="26" a="1"/>
  <c r="S458" i="26" s="1"/>
  <c r="S230" i="26" s="1"/>
  <c r="S444" i="26" a="1"/>
  <c r="S444" i="26" s="1"/>
  <c r="S221" i="26" s="1"/>
  <c r="S352" i="26"/>
  <c r="S368" i="26"/>
  <c r="S209" i="26" s="1"/>
  <c r="S318" i="26"/>
  <c r="S329" i="26"/>
  <c r="S330" i="26" s="1"/>
  <c r="T328" i="26" s="1"/>
  <c r="R322" i="26"/>
  <c r="R324" i="26" s="1"/>
  <c r="R336" i="26"/>
  <c r="R337" i="26" s="1"/>
  <c r="S335" i="26" s="1"/>
  <c r="S339" i="26" s="1"/>
  <c r="T343" i="26"/>
  <c r="T361" i="26" s="1"/>
  <c r="T363" i="26" s="1"/>
  <c r="T185" i="26"/>
  <c r="U6" i="26"/>
  <c r="T9" i="26"/>
  <c r="T347" i="26" s="1"/>
  <c r="T348" i="26" s="1"/>
  <c r="T8" i="26"/>
  <c r="V490" i="26" l="1"/>
  <c r="V492" i="26" s="1"/>
  <c r="U284" i="26"/>
  <c r="R543" i="26"/>
  <c r="U511" i="26"/>
  <c r="U514" i="26" s="1"/>
  <c r="U522" i="26" s="1"/>
  <c r="U526" i="26" s="1"/>
  <c r="U243" i="26" s="1"/>
  <c r="R202" i="26"/>
  <c r="R545" i="26"/>
  <c r="T510" i="26"/>
  <c r="T429" i="26"/>
  <c r="T430" i="26"/>
  <c r="T422" i="26"/>
  <c r="T452" i="26" s="1" a="1"/>
  <c r="T452" i="26" s="1"/>
  <c r="T226" i="26" s="1"/>
  <c r="T423" i="26"/>
  <c r="T453" i="26" s="1" a="1"/>
  <c r="T453" i="26" s="1"/>
  <c r="T227" i="26" s="1"/>
  <c r="T421" i="26"/>
  <c r="T451" i="26" s="1" a="1"/>
  <c r="T451" i="26" s="1"/>
  <c r="T225" i="26" s="1"/>
  <c r="T420" i="26"/>
  <c r="T450" i="26" s="1" a="1"/>
  <c r="T450" i="26" s="1"/>
  <c r="T224" i="26" s="1"/>
  <c r="T419" i="26"/>
  <c r="T449" i="26" s="1" a="1"/>
  <c r="T449" i="26" s="1"/>
  <c r="T223" i="26" s="1"/>
  <c r="S321" i="26"/>
  <c r="T332" i="26"/>
  <c r="T317" i="26" s="1"/>
  <c r="T351" i="26"/>
  <c r="T183" i="26"/>
  <c r="U7" i="26"/>
  <c r="U508" i="26" s="1"/>
  <c r="U513" i="26" s="1"/>
  <c r="R203" i="26" l="1"/>
  <c r="R205" i="26" s="1"/>
  <c r="R560" i="26"/>
  <c r="W490" i="26"/>
  <c r="W492" i="26" s="1"/>
  <c r="V284" i="26"/>
  <c r="R546" i="26"/>
  <c r="R300" i="26" s="1"/>
  <c r="U554" i="26"/>
  <c r="U553" i="26"/>
  <c r="T200" i="26"/>
  <c r="T544" i="26"/>
  <c r="S201" i="26"/>
  <c r="S517" i="26"/>
  <c r="U509" i="26"/>
  <c r="U396" i="26"/>
  <c r="U467" i="26"/>
  <c r="U483" i="26" s="1"/>
  <c r="V486" i="26" s="1"/>
  <c r="U381" i="26"/>
  <c r="U397" i="26"/>
  <c r="T460" i="26" a="1"/>
  <c r="T460" i="26" s="1"/>
  <c r="T232" i="26" s="1"/>
  <c r="U398" i="26"/>
  <c r="T459" i="26" a="1"/>
  <c r="T459" i="26" s="1"/>
  <c r="T231" i="26" s="1"/>
  <c r="U377" i="26"/>
  <c r="U375" i="26"/>
  <c r="U393" i="26"/>
  <c r="U389" i="26"/>
  <c r="U374" i="26"/>
  <c r="U400" i="26"/>
  <c r="U430" i="26" s="1"/>
  <c r="U460" i="26" s="1" a="1"/>
  <c r="U460" i="26" s="1"/>
  <c r="U232" i="26" s="1"/>
  <c r="U392" i="26"/>
  <c r="U378" i="26"/>
  <c r="U408" i="26" s="1"/>
  <c r="U391" i="26"/>
  <c r="U382" i="26"/>
  <c r="U376" i="26"/>
  <c r="U390" i="26"/>
  <c r="U399" i="26"/>
  <c r="U429" i="26" s="1"/>
  <c r="U459" i="26" s="1" a="1"/>
  <c r="U459" i="26" s="1"/>
  <c r="U231" i="26" s="1"/>
  <c r="U385" i="26"/>
  <c r="U384" i="26"/>
  <c r="U414" i="26" s="1"/>
  <c r="U383" i="26"/>
  <c r="T352" i="26"/>
  <c r="T368" i="26"/>
  <c r="T209" i="26" s="1"/>
  <c r="S322" i="26"/>
  <c r="S324" i="26" s="1"/>
  <c r="S336" i="26"/>
  <c r="S337" i="26" s="1"/>
  <c r="T335" i="26" s="1"/>
  <c r="T339" i="26" s="1"/>
  <c r="T318" i="26"/>
  <c r="T329" i="26"/>
  <c r="T330" i="26" s="1"/>
  <c r="U328" i="26" s="1"/>
  <c r="U343" i="26"/>
  <c r="U361" i="26" s="1"/>
  <c r="U363" i="26" s="1"/>
  <c r="U185" i="26"/>
  <c r="V6" i="26"/>
  <c r="U8" i="26"/>
  <c r="U9" i="26"/>
  <c r="U347" i="26" s="1"/>
  <c r="U348" i="26" s="1"/>
  <c r="X490" i="26" l="1"/>
  <c r="X492" i="26" s="1"/>
  <c r="W284" i="26"/>
  <c r="S543" i="26"/>
  <c r="V511" i="26"/>
  <c r="V514" i="26" s="1"/>
  <c r="V522" i="26" s="1"/>
  <c r="V526" i="26" s="1"/>
  <c r="V243" i="26" s="1"/>
  <c r="S202" i="26"/>
  <c r="S545" i="26"/>
  <c r="U510" i="26"/>
  <c r="U413" i="26"/>
  <c r="U407" i="26"/>
  <c r="U438" i="26" a="1"/>
  <c r="U438" i="26" s="1"/>
  <c r="U217" i="26" s="1"/>
  <c r="U405" i="26"/>
  <c r="U415" i="26"/>
  <c r="U427" i="26"/>
  <c r="U404" i="26"/>
  <c r="U444" i="26" a="1"/>
  <c r="U444" i="26" s="1"/>
  <c r="U221" i="26" s="1"/>
  <c r="U428" i="26"/>
  <c r="U406" i="26"/>
  <c r="U412" i="26"/>
  <c r="U411" i="26"/>
  <c r="U420" i="26"/>
  <c r="U450" i="26" s="1" a="1"/>
  <c r="U450" i="26" s="1"/>
  <c r="U224" i="26" s="1"/>
  <c r="U422" i="26"/>
  <c r="U452" i="26" s="1" a="1"/>
  <c r="U452" i="26" s="1"/>
  <c r="U226" i="26" s="1"/>
  <c r="U419" i="26"/>
  <c r="U449" i="26" s="1" a="1"/>
  <c r="U449" i="26" s="1"/>
  <c r="U223" i="26" s="1"/>
  <c r="U423" i="26"/>
  <c r="U453" i="26" s="1" a="1"/>
  <c r="U453" i="26" s="1"/>
  <c r="U227" i="26" s="1"/>
  <c r="U421" i="26"/>
  <c r="U451" i="26" s="1" a="1"/>
  <c r="U451" i="26" s="1"/>
  <c r="U225" i="26" s="1"/>
  <c r="T321" i="26"/>
  <c r="U332" i="26"/>
  <c r="U317" i="26" s="1"/>
  <c r="U351" i="26"/>
  <c r="U183" i="26"/>
  <c r="V7" i="26"/>
  <c r="V508" i="26" s="1"/>
  <c r="V513" i="26" s="1"/>
  <c r="S203" i="26" l="1"/>
  <c r="S205" i="26" s="1"/>
  <c r="S560" i="26"/>
  <c r="Y490" i="26"/>
  <c r="Y492" i="26" s="1"/>
  <c r="X284" i="26"/>
  <c r="S546" i="26"/>
  <c r="S300" i="26" s="1"/>
  <c r="V554" i="26"/>
  <c r="V553" i="26"/>
  <c r="U200" i="26"/>
  <c r="U544" i="26"/>
  <c r="T201" i="26"/>
  <c r="T517" i="26"/>
  <c r="V509" i="26"/>
  <c r="V510" i="26" s="1"/>
  <c r="V381" i="26"/>
  <c r="V411" i="26" s="1"/>
  <c r="V441" i="26" s="1" a="1"/>
  <c r="V441" i="26" s="1"/>
  <c r="V218" i="26" s="1"/>
  <c r="V467" i="26"/>
  <c r="V483" i="26" s="1"/>
  <c r="W486" i="26" s="1"/>
  <c r="V378" i="26"/>
  <c r="V408" i="26" s="1"/>
  <c r="V438" i="26" s="1" a="1"/>
  <c r="V438" i="26" s="1"/>
  <c r="V217" i="26" s="1"/>
  <c r="V397" i="26"/>
  <c r="V427" i="26" s="1"/>
  <c r="V457" i="26" s="1" a="1"/>
  <c r="V457" i="26" s="1"/>
  <c r="V229" i="26" s="1"/>
  <c r="V390" i="26"/>
  <c r="V399" i="26"/>
  <c r="V429" i="26" s="1"/>
  <c r="V459" i="26" s="1" a="1"/>
  <c r="V459" i="26" s="1"/>
  <c r="V231" i="26" s="1"/>
  <c r="U445" i="26" a="1"/>
  <c r="U445" i="26" s="1"/>
  <c r="U222" i="26" s="1"/>
  <c r="U441" i="26" a="1"/>
  <c r="U441" i="26" s="1"/>
  <c r="U218" i="26" s="1"/>
  <c r="V396" i="26"/>
  <c r="V377" i="26"/>
  <c r="V407" i="26" s="1"/>
  <c r="V437" i="26" s="1" a="1"/>
  <c r="V437" i="26" s="1"/>
  <c r="V216" i="26" s="1"/>
  <c r="U458" i="26" a="1"/>
  <c r="U458" i="26" s="1"/>
  <c r="U230" i="26" s="1"/>
  <c r="V400" i="26"/>
  <c r="V430" i="26" s="1"/>
  <c r="V460" i="26" s="1" a="1"/>
  <c r="V460" i="26" s="1"/>
  <c r="V232" i="26" s="1"/>
  <c r="V384" i="26"/>
  <c r="V414" i="26" s="1"/>
  <c r="U442" i="26" a="1"/>
  <c r="U442" i="26" s="1"/>
  <c r="U219" i="26" s="1"/>
  <c r="U436" i="26" a="1"/>
  <c r="U436" i="26" s="1"/>
  <c r="U215" i="26" s="1"/>
  <c r="U437" i="26" a="1"/>
  <c r="U437" i="26" s="1"/>
  <c r="U216" i="26" s="1"/>
  <c r="V383" i="26"/>
  <c r="V376" i="26"/>
  <c r="V391" i="26"/>
  <c r="U457" i="26" a="1"/>
  <c r="U457" i="26" s="1"/>
  <c r="U229" i="26" s="1"/>
  <c r="V385" i="26"/>
  <c r="V415" i="26" s="1"/>
  <c r="V445" i="26" s="1" a="1"/>
  <c r="V445" i="26" s="1"/>
  <c r="V222" i="26" s="1"/>
  <c r="V375" i="26"/>
  <c r="V392" i="26"/>
  <c r="U435" i="26" a="1"/>
  <c r="U435" i="26" s="1"/>
  <c r="U214" i="26" s="1"/>
  <c r="V389" i="26"/>
  <c r="V398" i="26"/>
  <c r="V428" i="26" s="1"/>
  <c r="V458" i="26" s="1" a="1"/>
  <c r="V458" i="26" s="1"/>
  <c r="V230" i="26" s="1"/>
  <c r="U434" i="26" a="1"/>
  <c r="U434" i="26" s="1"/>
  <c r="U213" i="26" s="1"/>
  <c r="V374" i="26"/>
  <c r="V404" i="26" s="1"/>
  <c r="V434" i="26" s="1" a="1"/>
  <c r="V434" i="26" s="1"/>
  <c r="V213" i="26" s="1"/>
  <c r="V393" i="26"/>
  <c r="V382" i="26"/>
  <c r="V412" i="26" s="1"/>
  <c r="V442" i="26" s="1" a="1"/>
  <c r="V442" i="26" s="1"/>
  <c r="V219" i="26" s="1"/>
  <c r="U443" i="26" a="1"/>
  <c r="U443" i="26" s="1"/>
  <c r="U220" i="26" s="1"/>
  <c r="U352" i="26"/>
  <c r="U368" i="26"/>
  <c r="U209" i="26" s="1"/>
  <c r="T336" i="26"/>
  <c r="T337" i="26" s="1"/>
  <c r="U335" i="26" s="1"/>
  <c r="U339" i="26" s="1"/>
  <c r="T322" i="26"/>
  <c r="T324" i="26" s="1"/>
  <c r="U318" i="26"/>
  <c r="U329" i="26"/>
  <c r="U330" i="26" s="1"/>
  <c r="V328" i="26" s="1"/>
  <c r="V343" i="26"/>
  <c r="V361" i="26" s="1"/>
  <c r="V363" i="26" s="1"/>
  <c r="V185" i="26"/>
  <c r="W6" i="26"/>
  <c r="V9" i="26"/>
  <c r="V347" i="26" s="1"/>
  <c r="V348" i="26" s="1"/>
  <c r="V8" i="26"/>
  <c r="Z490" i="26" l="1"/>
  <c r="Z492" i="26" s="1"/>
  <c r="Y284" i="26"/>
  <c r="T543" i="26"/>
  <c r="W511" i="26"/>
  <c r="W514" i="26" s="1"/>
  <c r="W522" i="26" s="1"/>
  <c r="W526" i="26" s="1"/>
  <c r="W243" i="26" s="1"/>
  <c r="T202" i="26"/>
  <c r="T545" i="26"/>
  <c r="V405" i="26"/>
  <c r="V444" i="26" a="1"/>
  <c r="V444" i="26" s="1"/>
  <c r="V221" i="26" s="1"/>
  <c r="V406" i="26"/>
  <c r="V413" i="26"/>
  <c r="V421" i="26"/>
  <c r="V451" i="26" s="1" a="1"/>
  <c r="V451" i="26" s="1"/>
  <c r="V225" i="26" s="1"/>
  <c r="V422" i="26"/>
  <c r="V452" i="26" s="1" a="1"/>
  <c r="V452" i="26" s="1"/>
  <c r="V226" i="26" s="1"/>
  <c r="V419" i="26"/>
  <c r="V449" i="26" s="1" a="1"/>
  <c r="V449" i="26" s="1"/>
  <c r="V223" i="26" s="1"/>
  <c r="V423" i="26"/>
  <c r="V453" i="26" s="1" a="1"/>
  <c r="V453" i="26" s="1"/>
  <c r="V227" i="26" s="1"/>
  <c r="V420" i="26"/>
  <c r="V450" i="26" s="1" a="1"/>
  <c r="V450" i="26" s="1"/>
  <c r="V224" i="26" s="1"/>
  <c r="V332" i="26"/>
  <c r="V317" i="26" s="1"/>
  <c r="U321" i="26"/>
  <c r="V351" i="26"/>
  <c r="V183" i="26"/>
  <c r="W7" i="26"/>
  <c r="W508" i="26" s="1"/>
  <c r="W513" i="26" s="1"/>
  <c r="T203" i="26" l="1"/>
  <c r="T205" i="26" s="1"/>
  <c r="T560" i="26"/>
  <c r="AA490" i="26"/>
  <c r="AA492" i="26" s="1"/>
  <c r="Z284" i="26"/>
  <c r="T546" i="26"/>
  <c r="T300" i="26" s="1"/>
  <c r="W554" i="26"/>
  <c r="W553" i="26"/>
  <c r="V200" i="26"/>
  <c r="V544" i="26"/>
  <c r="U201" i="26"/>
  <c r="U517" i="26"/>
  <c r="W509" i="26"/>
  <c r="W510" i="26" s="1"/>
  <c r="W396" i="26"/>
  <c r="W467" i="26"/>
  <c r="W483" i="26" s="1"/>
  <c r="X486" i="26" s="1"/>
  <c r="V436" i="26" a="1"/>
  <c r="V436" i="26" s="1"/>
  <c r="V215" i="26" s="1"/>
  <c r="W374" i="26"/>
  <c r="W404" i="26" s="1"/>
  <c r="W434" i="26" s="1" a="1"/>
  <c r="W434" i="26" s="1"/>
  <c r="W213" i="26" s="1"/>
  <c r="W389" i="26"/>
  <c r="W377" i="26"/>
  <c r="W407" i="26" s="1"/>
  <c r="W437" i="26" s="1" a="1"/>
  <c r="W437" i="26" s="1"/>
  <c r="W216" i="26" s="1"/>
  <c r="W383" i="26"/>
  <c r="W413" i="26" s="1"/>
  <c r="W443" i="26" s="1" a="1"/>
  <c r="W443" i="26" s="1"/>
  <c r="W220" i="26" s="1"/>
  <c r="W385" i="26"/>
  <c r="W415" i="26" s="1"/>
  <c r="W445" i="26" s="1" a="1"/>
  <c r="W445" i="26" s="1"/>
  <c r="W222" i="26" s="1"/>
  <c r="W376" i="26"/>
  <c r="W406" i="26" s="1"/>
  <c r="W436" i="26" s="1" a="1"/>
  <c r="W436" i="26" s="1"/>
  <c r="W215" i="26" s="1"/>
  <c r="W382" i="26"/>
  <c r="W412" i="26" s="1"/>
  <c r="W378" i="26"/>
  <c r="W408" i="26" s="1"/>
  <c r="W438" i="26" s="1" a="1"/>
  <c r="W438" i="26" s="1"/>
  <c r="W217" i="26" s="1"/>
  <c r="W384" i="26"/>
  <c r="W414" i="26" s="1"/>
  <c r="W444" i="26" s="1" a="1"/>
  <c r="W444" i="26" s="1"/>
  <c r="W221" i="26" s="1"/>
  <c r="W391" i="26"/>
  <c r="W375" i="26"/>
  <c r="W405" i="26" s="1"/>
  <c r="W435" i="26" s="1" a="1"/>
  <c r="W435" i="26" s="1"/>
  <c r="W214" i="26" s="1"/>
  <c r="W381" i="26"/>
  <c r="W411" i="26" s="1"/>
  <c r="W393" i="26"/>
  <c r="W390" i="26"/>
  <c r="W398" i="26"/>
  <c r="W428" i="26" s="1"/>
  <c r="W458" i="26" s="1" a="1"/>
  <c r="W458" i="26" s="1"/>
  <c r="W230" i="26" s="1"/>
  <c r="W400" i="26"/>
  <c r="W430" i="26" s="1"/>
  <c r="W460" i="26" s="1" a="1"/>
  <c r="W460" i="26" s="1"/>
  <c r="W232" i="26" s="1"/>
  <c r="V435" i="26" a="1"/>
  <c r="V435" i="26" s="1"/>
  <c r="V214" i="26" s="1"/>
  <c r="W392" i="26"/>
  <c r="W397" i="26"/>
  <c r="W427" i="26" s="1"/>
  <c r="W399" i="26"/>
  <c r="W429" i="26" s="1"/>
  <c r="W459" i="26" s="1" a="1"/>
  <c r="W459" i="26" s="1"/>
  <c r="W231" i="26" s="1"/>
  <c r="V443" i="26" a="1"/>
  <c r="V443" i="26" s="1"/>
  <c r="V220" i="26" s="1"/>
  <c r="V318" i="26"/>
  <c r="V329" i="26"/>
  <c r="V330" i="26" s="1"/>
  <c r="W328" i="26" s="1"/>
  <c r="V352" i="26"/>
  <c r="V368" i="26"/>
  <c r="V209" i="26" s="1"/>
  <c r="U322" i="26"/>
  <c r="U324" i="26" s="1"/>
  <c r="U336" i="26"/>
  <c r="U337" i="26" s="1"/>
  <c r="V335" i="26" s="1"/>
  <c r="V339" i="26" s="1"/>
  <c r="W343" i="26"/>
  <c r="W361" i="26" s="1"/>
  <c r="W363" i="26" s="1"/>
  <c r="W185" i="26"/>
  <c r="X6" i="26"/>
  <c r="W9" i="26"/>
  <c r="W347" i="26" s="1"/>
  <c r="W348" i="26" s="1"/>
  <c r="W8" i="26"/>
  <c r="AB490" i="26" l="1"/>
  <c r="AB492" i="26" s="1"/>
  <c r="AA284" i="26"/>
  <c r="U543" i="26"/>
  <c r="X511" i="26"/>
  <c r="X514" i="26" s="1"/>
  <c r="X522" i="26" s="1"/>
  <c r="X526" i="26" s="1"/>
  <c r="X243" i="26" s="1"/>
  <c r="U202" i="26"/>
  <c r="U545" i="26"/>
  <c r="W441" i="26" a="1"/>
  <c r="W441" i="26" s="1"/>
  <c r="W218" i="26" s="1"/>
  <c r="W442" i="26" a="1"/>
  <c r="W442" i="26" s="1"/>
  <c r="W219" i="26" s="1"/>
  <c r="W457" i="26" a="1"/>
  <c r="W457" i="26" s="1"/>
  <c r="W229" i="26" s="1"/>
  <c r="W332" i="26"/>
  <c r="W317" i="26" s="1"/>
  <c r="W419" i="26"/>
  <c r="W449" i="26" s="1" a="1"/>
  <c r="W449" i="26" s="1"/>
  <c r="W223" i="26" s="1"/>
  <c r="W421" i="26"/>
  <c r="W451" i="26" s="1" a="1"/>
  <c r="W451" i="26" s="1"/>
  <c r="W225" i="26" s="1"/>
  <c r="W422" i="26"/>
  <c r="W452" i="26" s="1" a="1"/>
  <c r="W452" i="26" s="1"/>
  <c r="W226" i="26" s="1"/>
  <c r="W420" i="26"/>
  <c r="W450" i="26" s="1" a="1"/>
  <c r="W450" i="26" s="1"/>
  <c r="W224" i="26" s="1"/>
  <c r="W423" i="26"/>
  <c r="W453" i="26" s="1" a="1"/>
  <c r="W453" i="26" s="1"/>
  <c r="W227" i="26" s="1"/>
  <c r="V321" i="26"/>
  <c r="W351" i="26"/>
  <c r="W183" i="26"/>
  <c r="X7" i="26"/>
  <c r="X508" i="26" s="1"/>
  <c r="X513" i="26" s="1"/>
  <c r="U203" i="26" l="1"/>
  <c r="U205" i="26" s="1"/>
  <c r="U560" i="26"/>
  <c r="AC490" i="26"/>
  <c r="AC492" i="26" s="1"/>
  <c r="AB284" i="26"/>
  <c r="U546" i="26"/>
  <c r="U300" i="26" s="1"/>
  <c r="X554" i="26"/>
  <c r="X553" i="26"/>
  <c r="W200" i="26"/>
  <c r="W544" i="26"/>
  <c r="V201" i="26"/>
  <c r="V517" i="26"/>
  <c r="X509" i="26"/>
  <c r="X510" i="26" s="1"/>
  <c r="X390" i="26"/>
  <c r="X467" i="26"/>
  <c r="X483" i="26" s="1"/>
  <c r="Y486" i="26" s="1"/>
  <c r="X385" i="26"/>
  <c r="X415" i="26" s="1"/>
  <c r="X445" i="26" s="1" a="1"/>
  <c r="X445" i="26" s="1"/>
  <c r="X222" i="26" s="1"/>
  <c r="X383" i="26"/>
  <c r="X413" i="26" s="1"/>
  <c r="X443" i="26" s="1" a="1"/>
  <c r="X443" i="26" s="1"/>
  <c r="X220" i="26" s="1"/>
  <c r="X397" i="26"/>
  <c r="X427" i="26" s="1"/>
  <c r="X457" i="26" s="1" a="1"/>
  <c r="X457" i="26" s="1"/>
  <c r="X229" i="26" s="1"/>
  <c r="X400" i="26"/>
  <c r="X430" i="26" s="1"/>
  <c r="X460" i="26" s="1" a="1"/>
  <c r="X460" i="26" s="1"/>
  <c r="X232" i="26" s="1"/>
  <c r="X391" i="26"/>
  <c r="X393" i="26"/>
  <c r="X378" i="26"/>
  <c r="X408" i="26" s="1"/>
  <c r="X438" i="26" s="1" a="1"/>
  <c r="X438" i="26" s="1"/>
  <c r="X217" i="26" s="1"/>
  <c r="X375" i="26"/>
  <c r="X405" i="26" s="1"/>
  <c r="X435" i="26" s="1" a="1"/>
  <c r="X435" i="26" s="1"/>
  <c r="X214" i="26" s="1"/>
  <c r="X382" i="26"/>
  <c r="X412" i="26" s="1"/>
  <c r="X442" i="26" s="1" a="1"/>
  <c r="X442" i="26" s="1"/>
  <c r="X219" i="26" s="1"/>
  <c r="X392" i="26"/>
  <c r="X381" i="26"/>
  <c r="X411" i="26" s="1"/>
  <c r="X441" i="26" s="1" a="1"/>
  <c r="X441" i="26" s="1"/>
  <c r="X218" i="26" s="1"/>
  <c r="X374" i="26"/>
  <c r="X404" i="26" s="1"/>
  <c r="X434" i="26" s="1" a="1"/>
  <c r="X434" i="26" s="1"/>
  <c r="X213" i="26" s="1"/>
  <c r="X399" i="26"/>
  <c r="X429" i="26" s="1"/>
  <c r="X459" i="26" s="1" a="1"/>
  <c r="X459" i="26" s="1"/>
  <c r="X231" i="26" s="1"/>
  <c r="X396" i="26"/>
  <c r="X389" i="26"/>
  <c r="X398" i="26"/>
  <c r="X428" i="26" s="1"/>
  <c r="X458" i="26" s="1" a="1"/>
  <c r="X458" i="26" s="1"/>
  <c r="X230" i="26" s="1"/>
  <c r="X384" i="26"/>
  <c r="X414" i="26" s="1"/>
  <c r="X444" i="26" s="1" a="1"/>
  <c r="X444" i="26" s="1"/>
  <c r="X221" i="26" s="1"/>
  <c r="X376" i="26"/>
  <c r="X406" i="26" s="1"/>
  <c r="X436" i="26" s="1" a="1"/>
  <c r="X436" i="26" s="1"/>
  <c r="X215" i="26" s="1"/>
  <c r="X377" i="26"/>
  <c r="X407" i="26" s="1"/>
  <c r="X437" i="26" s="1" a="1"/>
  <c r="X437" i="26" s="1"/>
  <c r="X216" i="26" s="1"/>
  <c r="W329" i="26"/>
  <c r="W330" i="26" s="1"/>
  <c r="X328" i="26" s="1"/>
  <c r="W318" i="26"/>
  <c r="V322" i="26"/>
  <c r="V324" i="26" s="1"/>
  <c r="V336" i="26"/>
  <c r="V337" i="26" s="1"/>
  <c r="W335" i="26" s="1"/>
  <c r="W339" i="26" s="1"/>
  <c r="W352" i="26"/>
  <c r="W368" i="26"/>
  <c r="W209" i="26" s="1"/>
  <c r="X343" i="26"/>
  <c r="X361" i="26" s="1"/>
  <c r="X363" i="26" s="1"/>
  <c r="X185" i="26"/>
  <c r="Y6" i="26"/>
  <c r="X9" i="26"/>
  <c r="X347" i="26" s="1"/>
  <c r="X348" i="26" s="1"/>
  <c r="X8" i="26"/>
  <c r="AD490" i="26" l="1"/>
  <c r="AD492" i="26" s="1"/>
  <c r="AC284" i="26"/>
  <c r="V543" i="26"/>
  <c r="Y511" i="26"/>
  <c r="Y514" i="26" s="1"/>
  <c r="Y522" i="26" s="1"/>
  <c r="Y526" i="26" s="1"/>
  <c r="Y243" i="26" s="1"/>
  <c r="V202" i="26"/>
  <c r="V545" i="26"/>
  <c r="W321" i="26"/>
  <c r="X332" i="26"/>
  <c r="X317" i="26" s="1"/>
  <c r="X419" i="26"/>
  <c r="X449" i="26" s="1" a="1"/>
  <c r="X449" i="26" s="1"/>
  <c r="X223" i="26" s="1"/>
  <c r="X422" i="26"/>
  <c r="X452" i="26" s="1" a="1"/>
  <c r="X452" i="26" s="1"/>
  <c r="X226" i="26" s="1"/>
  <c r="X423" i="26"/>
  <c r="X453" i="26" s="1" a="1"/>
  <c r="X453" i="26" s="1"/>
  <c r="X227" i="26" s="1"/>
  <c r="X421" i="26"/>
  <c r="X451" i="26" s="1" a="1"/>
  <c r="X451" i="26" s="1"/>
  <c r="X225" i="26" s="1"/>
  <c r="X420" i="26"/>
  <c r="X450" i="26" s="1" a="1"/>
  <c r="X450" i="26" s="1"/>
  <c r="X224" i="26" s="1"/>
  <c r="X351" i="26"/>
  <c r="X183" i="26"/>
  <c r="Y7" i="26"/>
  <c r="Y508" i="26" s="1"/>
  <c r="Y513" i="26" s="1"/>
  <c r="V203" i="26" l="1"/>
  <c r="V205" i="26" s="1"/>
  <c r="V560" i="26"/>
  <c r="AE490" i="26"/>
  <c r="AE492" i="26" s="1"/>
  <c r="AD284" i="26"/>
  <c r="V546" i="26"/>
  <c r="V300" i="26" s="1"/>
  <c r="Y553" i="26"/>
  <c r="Y554" i="26"/>
  <c r="X200" i="26"/>
  <c r="X544" i="26"/>
  <c r="W201" i="26"/>
  <c r="W517" i="26"/>
  <c r="Y509" i="26"/>
  <c r="Y510" i="26" s="1"/>
  <c r="Y400" i="26"/>
  <c r="Y430" i="26" s="1"/>
  <c r="Y460" i="26" s="1" a="1"/>
  <c r="Y460" i="26" s="1"/>
  <c r="Y232" i="26" s="1"/>
  <c r="Y467" i="26"/>
  <c r="Y483" i="26" s="1"/>
  <c r="Z486" i="26" s="1"/>
  <c r="W336" i="26"/>
  <c r="W337" i="26" s="1"/>
  <c r="X335" i="26" s="1"/>
  <c r="X339" i="26" s="1"/>
  <c r="W322" i="26"/>
  <c r="W324" i="26" s="1"/>
  <c r="Y389" i="26"/>
  <c r="Y381" i="26"/>
  <c r="Y411" i="26" s="1"/>
  <c r="Y441" i="26" s="1" a="1"/>
  <c r="Y441" i="26" s="1"/>
  <c r="Y218" i="26" s="1"/>
  <c r="Y374" i="26"/>
  <c r="Y404" i="26" s="1"/>
  <c r="Y434" i="26" s="1" a="1"/>
  <c r="Y434" i="26" s="1"/>
  <c r="Y213" i="26" s="1"/>
  <c r="Y396" i="26"/>
  <c r="Y378" i="26"/>
  <c r="Y408" i="26" s="1"/>
  <c r="Y438" i="26" s="1" a="1"/>
  <c r="Y438" i="26" s="1"/>
  <c r="Y217" i="26" s="1"/>
  <c r="Y392" i="26"/>
  <c r="Y399" i="26"/>
  <c r="Y429" i="26" s="1"/>
  <c r="Y459" i="26" s="1" a="1"/>
  <c r="Y459" i="26" s="1"/>
  <c r="Y231" i="26" s="1"/>
  <c r="Y393" i="26"/>
  <c r="Y377" i="26"/>
  <c r="Y407" i="26" s="1"/>
  <c r="Y437" i="26" s="1" a="1"/>
  <c r="Y437" i="26" s="1"/>
  <c r="Y216" i="26" s="1"/>
  <c r="Y384" i="26"/>
  <c r="Y414" i="26" s="1"/>
  <c r="Y444" i="26" s="1" a="1"/>
  <c r="Y444" i="26" s="1"/>
  <c r="Y221" i="26" s="1"/>
  <c r="Y390" i="26"/>
  <c r="Y397" i="26"/>
  <c r="Y427" i="26" s="1"/>
  <c r="Y457" i="26" s="1" a="1"/>
  <c r="Y457" i="26" s="1"/>
  <c r="Y229" i="26" s="1"/>
  <c r="Y385" i="26"/>
  <c r="Y415" i="26" s="1"/>
  <c r="Y445" i="26" s="1" a="1"/>
  <c r="Y445" i="26" s="1"/>
  <c r="Y222" i="26" s="1"/>
  <c r="Y391" i="26"/>
  <c r="Y398" i="26"/>
  <c r="Y428" i="26" s="1"/>
  <c r="Y458" i="26" s="1" a="1"/>
  <c r="Y458" i="26" s="1"/>
  <c r="Y230" i="26" s="1"/>
  <c r="Y383" i="26"/>
  <c r="Y413" i="26" s="1"/>
  <c r="Y443" i="26" s="1" a="1"/>
  <c r="Y443" i="26" s="1"/>
  <c r="Y220" i="26" s="1"/>
  <c r="Y376" i="26"/>
  <c r="Y406" i="26" s="1"/>
  <c r="Y436" i="26" s="1" a="1"/>
  <c r="Y436" i="26" s="1"/>
  <c r="Y215" i="26" s="1"/>
  <c r="Y382" i="26"/>
  <c r="Y412" i="26" s="1"/>
  <c r="Y442" i="26" s="1" a="1"/>
  <c r="Y442" i="26" s="1"/>
  <c r="Y219" i="26" s="1"/>
  <c r="Y375" i="26"/>
  <c r="Y405" i="26" s="1"/>
  <c r="Y435" i="26" s="1" a="1"/>
  <c r="Y435" i="26" s="1"/>
  <c r="Y214" i="26" s="1"/>
  <c r="X318" i="26"/>
  <c r="X329" i="26"/>
  <c r="X330" i="26" s="1"/>
  <c r="Y328" i="26" s="1"/>
  <c r="X352" i="26"/>
  <c r="X368" i="26"/>
  <c r="X209" i="26" s="1"/>
  <c r="Y343" i="26"/>
  <c r="Y361" i="26" s="1"/>
  <c r="Y363" i="26" s="1"/>
  <c r="Y185" i="26"/>
  <c r="Z6" i="26"/>
  <c r="Y8" i="26"/>
  <c r="Y9" i="26"/>
  <c r="Y347" i="26" s="1"/>
  <c r="Y348" i="26" s="1"/>
  <c r="AF490" i="26" l="1"/>
  <c r="AF492" i="26" s="1"/>
  <c r="AE284" i="26"/>
  <c r="W543" i="26"/>
  <c r="Z511" i="26"/>
  <c r="Z514" i="26" s="1"/>
  <c r="Z522" i="26" s="1"/>
  <c r="Z526" i="26" s="1"/>
  <c r="Z243" i="26" s="1"/>
  <c r="W202" i="26"/>
  <c r="W545" i="26"/>
  <c r="Y332" i="26"/>
  <c r="Y317" i="26" s="1"/>
  <c r="X321" i="26"/>
  <c r="Y422" i="26"/>
  <c r="Y452" i="26" s="1" a="1"/>
  <c r="Y452" i="26" s="1"/>
  <c r="Y226" i="26" s="1"/>
  <c r="Y420" i="26"/>
  <c r="Y450" i="26" s="1" a="1"/>
  <c r="Y450" i="26" s="1"/>
  <c r="Y224" i="26" s="1"/>
  <c r="Y419" i="26"/>
  <c r="Y449" i="26" s="1" a="1"/>
  <c r="Y449" i="26" s="1"/>
  <c r="Y223" i="26" s="1"/>
  <c r="Y423" i="26"/>
  <c r="Y453" i="26" s="1" a="1"/>
  <c r="Y453" i="26" s="1"/>
  <c r="Y227" i="26" s="1"/>
  <c r="Y421" i="26"/>
  <c r="Y451" i="26" s="1" a="1"/>
  <c r="Y451" i="26" s="1"/>
  <c r="Y225" i="26" s="1"/>
  <c r="Y351" i="26"/>
  <c r="Y183" i="26"/>
  <c r="Z7" i="26"/>
  <c r="Z509" i="26" s="1"/>
  <c r="W203" i="26" l="1"/>
  <c r="W205" i="26" s="1"/>
  <c r="W560" i="26"/>
  <c r="AG490" i="26"/>
  <c r="AG492" i="26" s="1"/>
  <c r="AF284" i="26"/>
  <c r="W546" i="26"/>
  <c r="W300" i="26" s="1"/>
  <c r="Z553" i="26"/>
  <c r="Z554" i="26"/>
  <c r="Y200" i="26"/>
  <c r="Y544" i="26"/>
  <c r="Y318" i="26"/>
  <c r="Y329" i="26"/>
  <c r="Y330" i="26" s="1"/>
  <c r="Z328" i="26" s="1"/>
  <c r="X201" i="26"/>
  <c r="X517" i="26"/>
  <c r="Z508" i="26"/>
  <c r="Z396" i="26"/>
  <c r="Z467" i="26"/>
  <c r="Z483" i="26" s="1"/>
  <c r="AA486" i="26" s="1"/>
  <c r="X336" i="26"/>
  <c r="X337" i="26" s="1"/>
  <c r="Y335" i="26" s="1"/>
  <c r="Y339" i="26" s="1"/>
  <c r="X322" i="26"/>
  <c r="X324" i="26" s="1"/>
  <c r="Z374" i="26"/>
  <c r="Z404" i="26" s="1"/>
  <c r="Z434" i="26" s="1" a="1"/>
  <c r="Z434" i="26" s="1"/>
  <c r="Z213" i="26" s="1"/>
  <c r="Z392" i="26"/>
  <c r="Z384" i="26"/>
  <c r="Z414" i="26" s="1"/>
  <c r="Z444" i="26" s="1" a="1"/>
  <c r="Z444" i="26" s="1"/>
  <c r="Z221" i="26" s="1"/>
  <c r="Z382" i="26"/>
  <c r="Z412" i="26" s="1"/>
  <c r="Z442" i="26" s="1" a="1"/>
  <c r="Z442" i="26" s="1"/>
  <c r="Z219" i="26" s="1"/>
  <c r="Z377" i="26"/>
  <c r="Z407" i="26" s="1"/>
  <c r="Z437" i="26" s="1" a="1"/>
  <c r="Z437" i="26" s="1"/>
  <c r="Z216" i="26" s="1"/>
  <c r="Z391" i="26"/>
  <c r="Z385" i="26"/>
  <c r="Z415" i="26" s="1"/>
  <c r="Z445" i="26" s="1" a="1"/>
  <c r="Z445" i="26" s="1"/>
  <c r="Z222" i="26" s="1"/>
  <c r="Z390" i="26"/>
  <c r="Z383" i="26"/>
  <c r="Z413" i="26" s="1"/>
  <c r="Z443" i="26" s="1" a="1"/>
  <c r="Z443" i="26" s="1"/>
  <c r="Z220" i="26" s="1"/>
  <c r="Z376" i="26"/>
  <c r="Z406" i="26" s="1"/>
  <c r="Z436" i="26" s="1" a="1"/>
  <c r="Z436" i="26" s="1"/>
  <c r="Z215" i="26" s="1"/>
  <c r="Z400" i="26"/>
  <c r="Z430" i="26" s="1"/>
  <c r="Z460" i="26" s="1" a="1"/>
  <c r="Z460" i="26" s="1"/>
  <c r="Z232" i="26" s="1"/>
  <c r="Z381" i="26"/>
  <c r="Z411" i="26" s="1"/>
  <c r="Z441" i="26" s="1" a="1"/>
  <c r="Z441" i="26" s="1"/>
  <c r="Z218" i="26" s="1"/>
  <c r="Z389" i="26"/>
  <c r="Z399" i="26"/>
  <c r="Z429" i="26" s="1"/>
  <c r="Z459" i="26" s="1" a="1"/>
  <c r="Z459" i="26" s="1"/>
  <c r="Z231" i="26" s="1"/>
  <c r="Z398" i="26"/>
  <c r="Z428" i="26" s="1"/>
  <c r="Z458" i="26" s="1" a="1"/>
  <c r="Z458" i="26" s="1"/>
  <c r="Z230" i="26" s="1"/>
  <c r="Z378" i="26"/>
  <c r="Z408" i="26" s="1"/>
  <c r="Z438" i="26" s="1" a="1"/>
  <c r="Z438" i="26" s="1"/>
  <c r="Z217" i="26" s="1"/>
  <c r="Z393" i="26"/>
  <c r="Z397" i="26"/>
  <c r="Z427" i="26" s="1"/>
  <c r="Z457" i="26" s="1" a="1"/>
  <c r="Z457" i="26" s="1"/>
  <c r="Z229" i="26" s="1"/>
  <c r="Z375" i="26"/>
  <c r="Z405" i="26" s="1"/>
  <c r="Z435" i="26" s="1" a="1"/>
  <c r="Z435" i="26" s="1"/>
  <c r="Z214" i="26" s="1"/>
  <c r="Y352" i="26"/>
  <c r="Y368" i="26"/>
  <c r="Y209" i="26" s="1"/>
  <c r="Z8" i="26"/>
  <c r="Z343" i="26"/>
  <c r="Z361" i="26" s="1"/>
  <c r="Z363" i="26" s="1"/>
  <c r="Z185" i="26"/>
  <c r="AA6" i="26"/>
  <c r="Z9" i="26"/>
  <c r="Z347" i="26" s="1"/>
  <c r="Z348" i="26" s="1"/>
  <c r="AH490" i="26" l="1"/>
  <c r="AH492" i="26" s="1"/>
  <c r="AG284" i="26"/>
  <c r="X543" i="26"/>
  <c r="AA511" i="26"/>
  <c r="AA514" i="26" s="1"/>
  <c r="AA522" i="26" s="1"/>
  <c r="AA526" i="26" s="1"/>
  <c r="AA243" i="26" s="1"/>
  <c r="X202" i="26"/>
  <c r="X545" i="26"/>
  <c r="Z332" i="26"/>
  <c r="Z317" i="26" s="1"/>
  <c r="Z318" i="26" s="1"/>
  <c r="Y321" i="26"/>
  <c r="Y201" i="26" s="1"/>
  <c r="Z510" i="26"/>
  <c r="Z513" i="26"/>
  <c r="Z421" i="26"/>
  <c r="Z451" i="26" s="1" a="1"/>
  <c r="Z451" i="26" s="1"/>
  <c r="Z225" i="26" s="1"/>
  <c r="Z419" i="26"/>
  <c r="Z449" i="26" s="1" a="1"/>
  <c r="Z449" i="26" s="1"/>
  <c r="Z223" i="26" s="1"/>
  <c r="Z420" i="26"/>
  <c r="Z450" i="26" s="1" a="1"/>
  <c r="Z450" i="26" s="1"/>
  <c r="Z224" i="26" s="1"/>
  <c r="Z423" i="26"/>
  <c r="Z453" i="26" s="1" a="1"/>
  <c r="Z453" i="26" s="1"/>
  <c r="Z227" i="26" s="1"/>
  <c r="Z422" i="26"/>
  <c r="Z452" i="26" s="1" a="1"/>
  <c r="Z452" i="26" s="1"/>
  <c r="Z226" i="26" s="1"/>
  <c r="Z351" i="26"/>
  <c r="Z183" i="26"/>
  <c r="AA7" i="26"/>
  <c r="AA508" i="26" s="1"/>
  <c r="AA513" i="26" s="1"/>
  <c r="X203" i="26" l="1"/>
  <c r="X205" i="26" s="1"/>
  <c r="X560" i="26"/>
  <c r="Z329" i="26"/>
  <c r="Z330" i="26" s="1"/>
  <c r="AA328" i="26" s="1"/>
  <c r="AI490" i="26"/>
  <c r="AI492" i="26" s="1"/>
  <c r="AH284" i="26"/>
  <c r="X546" i="26"/>
  <c r="X300" i="26" s="1"/>
  <c r="AA554" i="26"/>
  <c r="AA553" i="26"/>
  <c r="Z200" i="26"/>
  <c r="Z544" i="26"/>
  <c r="Y322" i="26"/>
  <c r="Y324" i="26" s="1"/>
  <c r="Y336" i="26"/>
  <c r="Y337" i="26" s="1"/>
  <c r="Z335" i="26" s="1"/>
  <c r="Z339" i="26" s="1"/>
  <c r="Z321" i="26" s="1"/>
  <c r="Y517" i="26"/>
  <c r="AA509" i="26"/>
  <c r="AA510" i="26" s="1"/>
  <c r="AA397" i="26"/>
  <c r="AA427" i="26" s="1"/>
  <c r="AA457" i="26" s="1" a="1"/>
  <c r="AA457" i="26" s="1"/>
  <c r="AA229" i="26" s="1"/>
  <c r="AA467" i="26"/>
  <c r="AA483" i="26" s="1"/>
  <c r="AB486" i="26" s="1"/>
  <c r="AA392" i="26"/>
  <c r="AA381" i="26"/>
  <c r="AA411" i="26" s="1"/>
  <c r="AA441" i="26" s="1" a="1"/>
  <c r="AA441" i="26" s="1"/>
  <c r="AA218" i="26" s="1"/>
  <c r="AA374" i="26"/>
  <c r="AA404" i="26" s="1"/>
  <c r="AA434" i="26" s="1" a="1"/>
  <c r="AA434" i="26" s="1"/>
  <c r="AA213" i="26" s="1"/>
  <c r="AA391" i="26"/>
  <c r="AA385" i="26"/>
  <c r="AA415" i="26" s="1"/>
  <c r="AA445" i="26" s="1" a="1"/>
  <c r="AA445" i="26" s="1"/>
  <c r="AA222" i="26" s="1"/>
  <c r="AA390" i="26"/>
  <c r="AA399" i="26"/>
  <c r="AA429" i="26" s="1"/>
  <c r="AA459" i="26" s="1" a="1"/>
  <c r="AA459" i="26" s="1"/>
  <c r="AA231" i="26" s="1"/>
  <c r="AA396" i="26"/>
  <c r="AA378" i="26"/>
  <c r="AA408" i="26" s="1"/>
  <c r="AA438" i="26" s="1" a="1"/>
  <c r="AA438" i="26" s="1"/>
  <c r="AA217" i="26" s="1"/>
  <c r="AA377" i="26"/>
  <c r="AA407" i="26" s="1"/>
  <c r="AA437" i="26" s="1" a="1"/>
  <c r="AA437" i="26" s="1"/>
  <c r="AA216" i="26" s="1"/>
  <c r="AA393" i="26"/>
  <c r="AA389" i="26"/>
  <c r="AA398" i="26"/>
  <c r="AA428" i="26" s="1"/>
  <c r="AA458" i="26" s="1" a="1"/>
  <c r="AA458" i="26" s="1"/>
  <c r="AA230" i="26" s="1"/>
  <c r="AA384" i="26"/>
  <c r="AA414" i="26" s="1"/>
  <c r="AA444" i="26" s="1" a="1"/>
  <c r="AA444" i="26" s="1"/>
  <c r="AA221" i="26" s="1"/>
  <c r="AA383" i="26"/>
  <c r="AA413" i="26" s="1"/>
  <c r="AA443" i="26" s="1" a="1"/>
  <c r="AA443" i="26" s="1"/>
  <c r="AA220" i="26" s="1"/>
  <c r="AA400" i="26"/>
  <c r="AA430" i="26" s="1"/>
  <c r="AA460" i="26" s="1" a="1"/>
  <c r="AA460" i="26" s="1"/>
  <c r="AA232" i="26" s="1"/>
  <c r="AA376" i="26"/>
  <c r="AA406" i="26" s="1"/>
  <c r="AA436" i="26" s="1" a="1"/>
  <c r="AA436" i="26" s="1"/>
  <c r="AA215" i="26" s="1"/>
  <c r="AA382" i="26"/>
  <c r="AA412" i="26" s="1"/>
  <c r="AA442" i="26" s="1" a="1"/>
  <c r="AA442" i="26" s="1"/>
  <c r="AA219" i="26" s="1"/>
  <c r="AA375" i="26"/>
  <c r="AA405" i="26" s="1"/>
  <c r="AA435" i="26" s="1" a="1"/>
  <c r="AA435" i="26" s="1"/>
  <c r="AA214" i="26" s="1"/>
  <c r="Z352" i="26"/>
  <c r="Z368" i="26"/>
  <c r="Z209" i="26" s="1"/>
  <c r="AA8" i="26"/>
  <c r="AA343" i="26"/>
  <c r="AA361" i="26" s="1"/>
  <c r="AA363" i="26" s="1"/>
  <c r="AA9" i="26"/>
  <c r="AA347" i="26" s="1"/>
  <c r="AA348" i="26" s="1"/>
  <c r="AA185" i="26"/>
  <c r="AB6" i="26"/>
  <c r="AA332" i="26" l="1"/>
  <c r="AA317" i="26" s="1"/>
  <c r="AA200" i="26" s="1"/>
  <c r="AJ490" i="26"/>
  <c r="AJ492" i="26" s="1"/>
  <c r="AI284" i="26"/>
  <c r="Y543" i="26"/>
  <c r="AB511" i="26"/>
  <c r="AB514" i="26" s="1"/>
  <c r="AB522" i="26" s="1"/>
  <c r="AB526" i="26" s="1"/>
  <c r="AB243" i="26" s="1"/>
  <c r="Y202" i="26"/>
  <c r="Y545" i="26"/>
  <c r="Z201" i="26"/>
  <c r="Z517" i="26"/>
  <c r="AA419" i="26"/>
  <c r="AA449" i="26" s="1" a="1"/>
  <c r="AA449" i="26" s="1"/>
  <c r="AA223" i="26" s="1"/>
  <c r="AA422" i="26"/>
  <c r="AA452" i="26" s="1" a="1"/>
  <c r="AA452" i="26" s="1"/>
  <c r="AA226" i="26" s="1"/>
  <c r="AA420" i="26"/>
  <c r="AA450" i="26" s="1" a="1"/>
  <c r="AA450" i="26" s="1"/>
  <c r="AA224" i="26" s="1"/>
  <c r="AA423" i="26"/>
  <c r="AA453" i="26" s="1" a="1"/>
  <c r="AA453" i="26" s="1"/>
  <c r="AA227" i="26" s="1"/>
  <c r="AA421" i="26"/>
  <c r="AA451" i="26" s="1" a="1"/>
  <c r="AA451" i="26" s="1"/>
  <c r="AA225" i="26" s="1"/>
  <c r="Z336" i="26"/>
  <c r="Z337" i="26" s="1"/>
  <c r="AA335" i="26" s="1"/>
  <c r="AA339" i="26" s="1"/>
  <c r="AA351" i="26"/>
  <c r="AA183" i="26"/>
  <c r="Z322" i="26"/>
  <c r="Z324" i="26" s="1"/>
  <c r="AB7" i="26"/>
  <c r="AB509" i="26" s="1"/>
  <c r="AA329" i="26" l="1"/>
  <c r="AA330" i="26" s="1"/>
  <c r="AB328" i="26" s="1"/>
  <c r="AA318" i="26"/>
  <c r="AA321" i="26" s="1"/>
  <c r="AA544" i="26"/>
  <c r="Y203" i="26"/>
  <c r="Y205" i="26" s="1"/>
  <c r="Y560" i="26"/>
  <c r="AK490" i="26"/>
  <c r="AK492" i="26" s="1"/>
  <c r="AJ284" i="26"/>
  <c r="Y546" i="26"/>
  <c r="Y300" i="26" s="1"/>
  <c r="AB554" i="26"/>
  <c r="AB553" i="26"/>
  <c r="Z202" i="26"/>
  <c r="Z545" i="26"/>
  <c r="AB508" i="26"/>
  <c r="AB391" i="26"/>
  <c r="AB467" i="26"/>
  <c r="AB483" i="26" s="1"/>
  <c r="AC486" i="26" s="1"/>
  <c r="AB381" i="26"/>
  <c r="AB411" i="26" s="1"/>
  <c r="AB441" i="26" s="1" a="1"/>
  <c r="AB441" i="26" s="1"/>
  <c r="AB218" i="26" s="1"/>
  <c r="AB374" i="26"/>
  <c r="AB404" i="26" s="1"/>
  <c r="AB434" i="26" s="1" a="1"/>
  <c r="AB434" i="26" s="1"/>
  <c r="AB213" i="26" s="1"/>
  <c r="AB390" i="26"/>
  <c r="AB399" i="26"/>
  <c r="AB429" i="26" s="1"/>
  <c r="AB459" i="26" s="1" a="1"/>
  <c r="AB459" i="26" s="1"/>
  <c r="AB231" i="26" s="1"/>
  <c r="AB377" i="26"/>
  <c r="AB407" i="26" s="1"/>
  <c r="AB437" i="26" s="1" a="1"/>
  <c r="AB437" i="26" s="1"/>
  <c r="AB216" i="26" s="1"/>
  <c r="AB378" i="26"/>
  <c r="AB408" i="26" s="1"/>
  <c r="AB438" i="26" s="1" a="1"/>
  <c r="AB438" i="26" s="1"/>
  <c r="AB217" i="26" s="1"/>
  <c r="AB400" i="26"/>
  <c r="AB430" i="26" s="1"/>
  <c r="AB460" i="26" s="1" a="1"/>
  <c r="AB460" i="26" s="1"/>
  <c r="AB232" i="26" s="1"/>
  <c r="AB389" i="26"/>
  <c r="AB385" i="26"/>
  <c r="AB415" i="26" s="1"/>
  <c r="AB445" i="26" s="1" a="1"/>
  <c r="AB445" i="26" s="1"/>
  <c r="AB222" i="26" s="1"/>
  <c r="AB397" i="26"/>
  <c r="AB427" i="26" s="1"/>
  <c r="AB457" i="26" s="1" a="1"/>
  <c r="AB457" i="26" s="1"/>
  <c r="AB229" i="26" s="1"/>
  <c r="AB392" i="26"/>
  <c r="AB393" i="26"/>
  <c r="AB384" i="26"/>
  <c r="AB414" i="26" s="1"/>
  <c r="AB444" i="26" s="1" a="1"/>
  <c r="AB444" i="26" s="1"/>
  <c r="AB221" i="26" s="1"/>
  <c r="AB396" i="26"/>
  <c r="AB383" i="26"/>
  <c r="AB413" i="26" s="1"/>
  <c r="AB443" i="26" s="1" a="1"/>
  <c r="AB443" i="26" s="1"/>
  <c r="AB220" i="26" s="1"/>
  <c r="AB398" i="26"/>
  <c r="AB428" i="26" s="1"/>
  <c r="AB458" i="26" s="1" a="1"/>
  <c r="AB458" i="26" s="1"/>
  <c r="AB230" i="26" s="1"/>
  <c r="AB382" i="26"/>
  <c r="AB412" i="26" s="1"/>
  <c r="AB442" i="26" s="1" a="1"/>
  <c r="AB442" i="26" s="1"/>
  <c r="AB219" i="26" s="1"/>
  <c r="AB376" i="26"/>
  <c r="AB406" i="26" s="1"/>
  <c r="AB436" i="26" s="1" a="1"/>
  <c r="AB436" i="26" s="1"/>
  <c r="AB215" i="26" s="1"/>
  <c r="AB375" i="26"/>
  <c r="AB405" i="26" s="1"/>
  <c r="AB435" i="26" s="1" a="1"/>
  <c r="AB435" i="26" s="1"/>
  <c r="AB214" i="26" s="1"/>
  <c r="AA352" i="26"/>
  <c r="AA368" i="26"/>
  <c r="AA209" i="26" s="1"/>
  <c r="AB343" i="26"/>
  <c r="AB361" i="26" s="1"/>
  <c r="AB363" i="26" s="1"/>
  <c r="AB185" i="26"/>
  <c r="AC6" i="26"/>
  <c r="AB9" i="26"/>
  <c r="AB347" i="26" s="1"/>
  <c r="AB348" i="26" s="1"/>
  <c r="AB8" i="26"/>
  <c r="AB332" i="26" l="1"/>
  <c r="AB317" i="26" s="1"/>
  <c r="AB200" i="26" s="1"/>
  <c r="Z203" i="26"/>
  <c r="Z205" i="26" s="1"/>
  <c r="Z560" i="26"/>
  <c r="AL490" i="26"/>
  <c r="AL492" i="26" s="1"/>
  <c r="AK284" i="26"/>
  <c r="Z543" i="26"/>
  <c r="Z546" i="26" s="1"/>
  <c r="AC511" i="26"/>
  <c r="AC514" i="26" s="1"/>
  <c r="AC522" i="26" s="1"/>
  <c r="AC526" i="26" s="1"/>
  <c r="AC243" i="26" s="1"/>
  <c r="AA201" i="26"/>
  <c r="AA517" i="26"/>
  <c r="AB510" i="26"/>
  <c r="AB513" i="26"/>
  <c r="AB420" i="26"/>
  <c r="AB450" i="26" s="1" a="1"/>
  <c r="AB450" i="26" s="1"/>
  <c r="AB224" i="26" s="1"/>
  <c r="AB419" i="26"/>
  <c r="AB449" i="26" s="1" a="1"/>
  <c r="AB449" i="26" s="1"/>
  <c r="AB223" i="26" s="1"/>
  <c r="AB423" i="26"/>
  <c r="AB453" i="26" s="1" a="1"/>
  <c r="AB453" i="26" s="1"/>
  <c r="AB227" i="26" s="1"/>
  <c r="AB421" i="26"/>
  <c r="AB451" i="26" s="1" a="1"/>
  <c r="AB451" i="26" s="1"/>
  <c r="AB225" i="26" s="1"/>
  <c r="AB422" i="26"/>
  <c r="AB452" i="26" s="1" a="1"/>
  <c r="AB452" i="26" s="1"/>
  <c r="AB226" i="26" s="1"/>
  <c r="AA336" i="26"/>
  <c r="AA337" i="26" s="1"/>
  <c r="AB335" i="26" s="1"/>
  <c r="AB339" i="26" s="1"/>
  <c r="AA322" i="26"/>
  <c r="AA324" i="26" s="1"/>
  <c r="AB351" i="26"/>
  <c r="AB183" i="26"/>
  <c r="AC7" i="26"/>
  <c r="AC509" i="26" s="1"/>
  <c r="AB318" i="26" l="1"/>
  <c r="AB321" i="26" s="1"/>
  <c r="AB329" i="26"/>
  <c r="AB330" i="26" s="1"/>
  <c r="AC328" i="26" s="1"/>
  <c r="AB544" i="26"/>
  <c r="AM490" i="26"/>
  <c r="AM492" i="26" s="1"/>
  <c r="AL284" i="26"/>
  <c r="Z300" i="26"/>
  <c r="AA543" i="26"/>
  <c r="AC554" i="26"/>
  <c r="AC553" i="26"/>
  <c r="AA202" i="26"/>
  <c r="AA545" i="26"/>
  <c r="AA546" i="26" s="1"/>
  <c r="AA300" i="26" s="1"/>
  <c r="AC508" i="26"/>
  <c r="AC390" i="26"/>
  <c r="AC467" i="26"/>
  <c r="AC483" i="26" s="1"/>
  <c r="AD486" i="26" s="1"/>
  <c r="AC381" i="26"/>
  <c r="AC411" i="26" s="1"/>
  <c r="AC441" i="26" s="1" a="1"/>
  <c r="AC441" i="26" s="1"/>
  <c r="AC218" i="26" s="1"/>
  <c r="AC398" i="26"/>
  <c r="AC428" i="26" s="1"/>
  <c r="AC458" i="26" s="1" a="1"/>
  <c r="AC458" i="26" s="1"/>
  <c r="AC230" i="26" s="1"/>
  <c r="AC397" i="26"/>
  <c r="AC427" i="26" s="1"/>
  <c r="AC457" i="26" s="1" a="1"/>
  <c r="AC457" i="26" s="1"/>
  <c r="AC229" i="26" s="1"/>
  <c r="AC384" i="26"/>
  <c r="AC414" i="26" s="1"/>
  <c r="AC444" i="26" s="1" a="1"/>
  <c r="AC444" i="26" s="1"/>
  <c r="AC221" i="26" s="1"/>
  <c r="AC378" i="26"/>
  <c r="AC408" i="26" s="1"/>
  <c r="AC438" i="26" s="1" a="1"/>
  <c r="AC438" i="26" s="1"/>
  <c r="AC217" i="26" s="1"/>
  <c r="AC400" i="26"/>
  <c r="AC430" i="26" s="1"/>
  <c r="AC460" i="26" s="1" a="1"/>
  <c r="AC460" i="26" s="1"/>
  <c r="AC232" i="26" s="1"/>
  <c r="AC377" i="26"/>
  <c r="AC407" i="26" s="1"/>
  <c r="AC437" i="26" s="1" a="1"/>
  <c r="AC437" i="26" s="1"/>
  <c r="AC216" i="26" s="1"/>
  <c r="AC389" i="26"/>
  <c r="AC382" i="26"/>
  <c r="AC412" i="26" s="1"/>
  <c r="AC442" i="26" s="1" a="1"/>
  <c r="AC442" i="26" s="1"/>
  <c r="AC219" i="26" s="1"/>
  <c r="AC392" i="26"/>
  <c r="AC391" i="26"/>
  <c r="AC374" i="26"/>
  <c r="AC404" i="26" s="1"/>
  <c r="AC434" i="26" s="1" a="1"/>
  <c r="AC434" i="26" s="1"/>
  <c r="AC213" i="26" s="1"/>
  <c r="AC393" i="26"/>
  <c r="AC396" i="26"/>
  <c r="AC383" i="26"/>
  <c r="AC413" i="26" s="1"/>
  <c r="AC443" i="26" s="1" a="1"/>
  <c r="AC443" i="26" s="1"/>
  <c r="AC220" i="26" s="1"/>
  <c r="AC399" i="26"/>
  <c r="AC429" i="26" s="1"/>
  <c r="AC459" i="26" s="1" a="1"/>
  <c r="AC459" i="26" s="1"/>
  <c r="AC231" i="26" s="1"/>
  <c r="AC385" i="26"/>
  <c r="AC415" i="26" s="1"/>
  <c r="AC445" i="26" s="1" a="1"/>
  <c r="AC445" i="26" s="1"/>
  <c r="AC222" i="26" s="1"/>
  <c r="AC376" i="26"/>
  <c r="AC406" i="26" s="1"/>
  <c r="AC436" i="26" s="1" a="1"/>
  <c r="AC436" i="26" s="1"/>
  <c r="AC215" i="26" s="1"/>
  <c r="AC375" i="26"/>
  <c r="AC405" i="26" s="1"/>
  <c r="AC435" i="26" s="1" a="1"/>
  <c r="AC435" i="26" s="1"/>
  <c r="AC214" i="26" s="1"/>
  <c r="AB352" i="26"/>
  <c r="AB368" i="26"/>
  <c r="AB209" i="26" s="1"/>
  <c r="AC343" i="26"/>
  <c r="AC361" i="26" s="1"/>
  <c r="AC363" i="26" s="1"/>
  <c r="AC185" i="26"/>
  <c r="AD6" i="26"/>
  <c r="AC9" i="26"/>
  <c r="AC347" i="26" s="1"/>
  <c r="AC348" i="26" s="1"/>
  <c r="AC8" i="26"/>
  <c r="AC332" i="26" s="1"/>
  <c r="AC317" i="26" s="1"/>
  <c r="AA203" i="26" l="1"/>
  <c r="AA205" i="26" s="1"/>
  <c r="AA560" i="26"/>
  <c r="AN490" i="26"/>
  <c r="AN492" i="26" s="1"/>
  <c r="AM284" i="26"/>
  <c r="AB543" i="26"/>
  <c r="AD511" i="26"/>
  <c r="AD514" i="26" s="1"/>
  <c r="AD522" i="26" s="1"/>
  <c r="AD526" i="26" s="1"/>
  <c r="AD243" i="26" s="1"/>
  <c r="AC200" i="26"/>
  <c r="AC544" i="26"/>
  <c r="AB201" i="26"/>
  <c r="AB517" i="26"/>
  <c r="AC510" i="26"/>
  <c r="AC513" i="26"/>
  <c r="AC423" i="26"/>
  <c r="AC453" i="26" s="1" a="1"/>
  <c r="AC453" i="26" s="1"/>
  <c r="AC227" i="26" s="1"/>
  <c r="AC421" i="26"/>
  <c r="AC451" i="26" s="1" a="1"/>
  <c r="AC451" i="26" s="1"/>
  <c r="AC225" i="26" s="1"/>
  <c r="AC422" i="26"/>
  <c r="AC452" i="26" s="1" a="1"/>
  <c r="AC452" i="26" s="1"/>
  <c r="AC226" i="26" s="1"/>
  <c r="AC419" i="26"/>
  <c r="AC449" i="26" s="1" a="1"/>
  <c r="AC449" i="26" s="1"/>
  <c r="AC223" i="26" s="1"/>
  <c r="AC420" i="26"/>
  <c r="AC450" i="26" s="1" a="1"/>
  <c r="AC450" i="26" s="1"/>
  <c r="AC224" i="26" s="1"/>
  <c r="AB336" i="26"/>
  <c r="AB337" i="26" s="1"/>
  <c r="AC335" i="26" s="1"/>
  <c r="AC339" i="26" s="1"/>
  <c r="AC351" i="26"/>
  <c r="AC183" i="26"/>
  <c r="AB322" i="26"/>
  <c r="AB324" i="26" s="1"/>
  <c r="AC329" i="26"/>
  <c r="AC330" i="26" s="1"/>
  <c r="AD328" i="26" s="1"/>
  <c r="AC318" i="26"/>
  <c r="AD7" i="26"/>
  <c r="AD509" i="26" s="1"/>
  <c r="AO490" i="26" l="1"/>
  <c r="AO492" i="26" s="1"/>
  <c r="AN284" i="26"/>
  <c r="AD554" i="26"/>
  <c r="AD553" i="26"/>
  <c r="AB202" i="26"/>
  <c r="AB545" i="26"/>
  <c r="AB546" i="26" s="1"/>
  <c r="AB300" i="26" s="1"/>
  <c r="AD508" i="26"/>
  <c r="AD384" i="26"/>
  <c r="AD414" i="26" s="1"/>
  <c r="AD444" i="26" s="1" a="1"/>
  <c r="AD444" i="26" s="1"/>
  <c r="AD221" i="26" s="1"/>
  <c r="AD467" i="26"/>
  <c r="AD483" i="26" s="1"/>
  <c r="AE486" i="26" s="1"/>
  <c r="AD400" i="26"/>
  <c r="AD430" i="26" s="1"/>
  <c r="AD460" i="26" s="1" a="1"/>
  <c r="AD460" i="26" s="1"/>
  <c r="AD232" i="26" s="1"/>
  <c r="AD391" i="26"/>
  <c r="AD392" i="26"/>
  <c r="AD374" i="26"/>
  <c r="AD404" i="26" s="1"/>
  <c r="AD434" i="26" s="1" a="1"/>
  <c r="AD434" i="26" s="1"/>
  <c r="AD213" i="26" s="1"/>
  <c r="AD381" i="26"/>
  <c r="AD411" i="26" s="1"/>
  <c r="AD441" i="26" s="1" a="1"/>
  <c r="AD441" i="26" s="1"/>
  <c r="AD218" i="26" s="1"/>
  <c r="AD385" i="26"/>
  <c r="AD415" i="26" s="1"/>
  <c r="AD445" i="26" s="1" a="1"/>
  <c r="AD445" i="26" s="1"/>
  <c r="AD222" i="26" s="1"/>
  <c r="AD396" i="26"/>
  <c r="AD397" i="26"/>
  <c r="AD427" i="26" s="1"/>
  <c r="AD457" i="26" s="1" a="1"/>
  <c r="AD457" i="26" s="1"/>
  <c r="AD229" i="26" s="1"/>
  <c r="AD393" i="26"/>
  <c r="AD377" i="26"/>
  <c r="AD407" i="26" s="1"/>
  <c r="AD437" i="26" s="1" a="1"/>
  <c r="AD437" i="26" s="1"/>
  <c r="AD216" i="26" s="1"/>
  <c r="AD398" i="26"/>
  <c r="AD428" i="26" s="1"/>
  <c r="AD458" i="26" s="1" a="1"/>
  <c r="AD458" i="26" s="1"/>
  <c r="AD230" i="26" s="1"/>
  <c r="AD399" i="26"/>
  <c r="AD429" i="26" s="1"/>
  <c r="AD459" i="26" s="1" a="1"/>
  <c r="AD459" i="26" s="1"/>
  <c r="AD231" i="26" s="1"/>
  <c r="AD390" i="26"/>
  <c r="AD383" i="26"/>
  <c r="AD413" i="26" s="1"/>
  <c r="AD443" i="26" s="1" a="1"/>
  <c r="AD443" i="26" s="1"/>
  <c r="AD220" i="26" s="1"/>
  <c r="AD378" i="26"/>
  <c r="AD408" i="26" s="1"/>
  <c r="AD438" i="26" s="1" a="1"/>
  <c r="AD438" i="26" s="1"/>
  <c r="AD217" i="26" s="1"/>
  <c r="AD376" i="26"/>
  <c r="AD406" i="26" s="1"/>
  <c r="AD436" i="26" s="1" a="1"/>
  <c r="AD436" i="26" s="1"/>
  <c r="AD215" i="26" s="1"/>
  <c r="AD389" i="26"/>
  <c r="AD382" i="26"/>
  <c r="AD412" i="26" s="1"/>
  <c r="AD442" i="26" s="1" a="1"/>
  <c r="AD442" i="26" s="1"/>
  <c r="AD219" i="26" s="1"/>
  <c r="AD375" i="26"/>
  <c r="AD405" i="26" s="1"/>
  <c r="AD435" i="26" s="1" a="1"/>
  <c r="AD435" i="26" s="1"/>
  <c r="AD214" i="26" s="1"/>
  <c r="AC352" i="26"/>
  <c r="AC368" i="26"/>
  <c r="AC209" i="26" s="1"/>
  <c r="AD343" i="26"/>
  <c r="AD361" i="26" s="1"/>
  <c r="AD363" i="26" s="1"/>
  <c r="AC321" i="26"/>
  <c r="AD185" i="26"/>
  <c r="AE6" i="26"/>
  <c r="AD9" i="26"/>
  <c r="AD347" i="26" s="1"/>
  <c r="AD348" i="26" s="1"/>
  <c r="AD8" i="26"/>
  <c r="AD332" i="26" s="1"/>
  <c r="AD317" i="26" s="1"/>
  <c r="AB203" i="26" l="1"/>
  <c r="AB205" i="26" s="1"/>
  <c r="AB560" i="26"/>
  <c r="AP490" i="26"/>
  <c r="AP492" i="26" s="1"/>
  <c r="AO284" i="26"/>
  <c r="AC543" i="26"/>
  <c r="AE511" i="26"/>
  <c r="AE514" i="26" s="1"/>
  <c r="AE522" i="26" s="1"/>
  <c r="AE526" i="26" s="1"/>
  <c r="AE243" i="26" s="1"/>
  <c r="AD200" i="26"/>
  <c r="AD544" i="26"/>
  <c r="AC201" i="26"/>
  <c r="AC517" i="26"/>
  <c r="AD510" i="26"/>
  <c r="AD513" i="26"/>
  <c r="AD419" i="26"/>
  <c r="AD449" i="26" s="1" a="1"/>
  <c r="AD449" i="26" s="1"/>
  <c r="AD223" i="26" s="1"/>
  <c r="AD421" i="26"/>
  <c r="AD451" i="26" s="1" a="1"/>
  <c r="AD451" i="26" s="1"/>
  <c r="AD225" i="26" s="1"/>
  <c r="AD420" i="26"/>
  <c r="AD450" i="26" s="1" a="1"/>
  <c r="AD450" i="26" s="1"/>
  <c r="AD224" i="26" s="1"/>
  <c r="AD422" i="26"/>
  <c r="AD452" i="26" s="1" a="1"/>
  <c r="AD452" i="26" s="1"/>
  <c r="AD226" i="26" s="1"/>
  <c r="AD423" i="26"/>
  <c r="AD453" i="26" s="1" a="1"/>
  <c r="AD453" i="26" s="1"/>
  <c r="AD227" i="26" s="1"/>
  <c r="AC336" i="26"/>
  <c r="AC337" i="26" s="1"/>
  <c r="AD335" i="26" s="1"/>
  <c r="AD339" i="26" s="1"/>
  <c r="AD351" i="26"/>
  <c r="AD183" i="26"/>
  <c r="AC322" i="26"/>
  <c r="AC324" i="26" s="1"/>
  <c r="AD329" i="26"/>
  <c r="AD330" i="26" s="1"/>
  <c r="AE328" i="26" s="1"/>
  <c r="AD318" i="26"/>
  <c r="AE7" i="26"/>
  <c r="AE509" i="26" s="1"/>
  <c r="AQ490" i="26" l="1"/>
  <c r="AQ492" i="26" s="1"/>
  <c r="AP284" i="26"/>
  <c r="AE554" i="26"/>
  <c r="AE553" i="26"/>
  <c r="AC202" i="26"/>
  <c r="AC545" i="26"/>
  <c r="AC546" i="26" s="1"/>
  <c r="AC300" i="26" s="1"/>
  <c r="AE508" i="26"/>
  <c r="AE377" i="26"/>
  <c r="AE407" i="26" s="1"/>
  <c r="AE437" i="26" s="1" a="1"/>
  <c r="AE437" i="26" s="1"/>
  <c r="AE216" i="26" s="1"/>
  <c r="AE467" i="26"/>
  <c r="AE483" i="26" s="1"/>
  <c r="AF486" i="26" s="1"/>
  <c r="AE374" i="26"/>
  <c r="AE404" i="26" s="1"/>
  <c r="AE434" i="26" s="1" a="1"/>
  <c r="AE434" i="26" s="1"/>
  <c r="AE213" i="26" s="1"/>
  <c r="AE381" i="26"/>
  <c r="AE411" i="26" s="1"/>
  <c r="AE441" i="26" s="1" a="1"/>
  <c r="AE441" i="26" s="1"/>
  <c r="AE218" i="26" s="1"/>
  <c r="AE400" i="26"/>
  <c r="AE430" i="26" s="1"/>
  <c r="AE460" i="26" s="1" a="1"/>
  <c r="AE460" i="26" s="1"/>
  <c r="AE232" i="26" s="1"/>
  <c r="AE378" i="26"/>
  <c r="AE408" i="26" s="1"/>
  <c r="AE438" i="26" s="1" a="1"/>
  <c r="AE438" i="26" s="1"/>
  <c r="AE217" i="26" s="1"/>
  <c r="AE393" i="26"/>
  <c r="AE396" i="26"/>
  <c r="AE385" i="26"/>
  <c r="AE415" i="26" s="1"/>
  <c r="AE445" i="26" s="1" a="1"/>
  <c r="AE445" i="26" s="1"/>
  <c r="AE222" i="26" s="1"/>
  <c r="AE391" i="26"/>
  <c r="AE382" i="26"/>
  <c r="AE412" i="26" s="1"/>
  <c r="AE442" i="26" s="1" a="1"/>
  <c r="AE442" i="26" s="1"/>
  <c r="AE219" i="26" s="1"/>
  <c r="AE397" i="26"/>
  <c r="AE427" i="26" s="1"/>
  <c r="AE457" i="26" s="1" a="1"/>
  <c r="AE457" i="26" s="1"/>
  <c r="AE229" i="26" s="1"/>
  <c r="AE383" i="26"/>
  <c r="AE413" i="26" s="1"/>
  <c r="AE443" i="26" s="1" a="1"/>
  <c r="AE443" i="26" s="1"/>
  <c r="AE220" i="26" s="1"/>
  <c r="AE392" i="26"/>
  <c r="AE390" i="26"/>
  <c r="AE389" i="26"/>
  <c r="AE384" i="26"/>
  <c r="AE414" i="26" s="1"/>
  <c r="AE444" i="26" s="1" a="1"/>
  <c r="AE444" i="26" s="1"/>
  <c r="AE221" i="26" s="1"/>
  <c r="AE398" i="26"/>
  <c r="AE428" i="26" s="1"/>
  <c r="AE458" i="26" s="1" a="1"/>
  <c r="AE458" i="26" s="1"/>
  <c r="AE230" i="26" s="1"/>
  <c r="AE376" i="26"/>
  <c r="AE406" i="26" s="1"/>
  <c r="AE436" i="26" s="1" a="1"/>
  <c r="AE436" i="26" s="1"/>
  <c r="AE215" i="26" s="1"/>
  <c r="AE399" i="26"/>
  <c r="AE429" i="26" s="1"/>
  <c r="AE459" i="26" s="1" a="1"/>
  <c r="AE459" i="26" s="1"/>
  <c r="AE231" i="26" s="1"/>
  <c r="AE375" i="26"/>
  <c r="AE405" i="26" s="1"/>
  <c r="AE435" i="26" s="1" a="1"/>
  <c r="AE435" i="26" s="1"/>
  <c r="AE214" i="26" s="1"/>
  <c r="AD352" i="26"/>
  <c r="AD368" i="26"/>
  <c r="AD209" i="26" s="1"/>
  <c r="AE343" i="26"/>
  <c r="AE361" i="26" s="1"/>
  <c r="AE363" i="26" s="1"/>
  <c r="AD321" i="26"/>
  <c r="AE185" i="26"/>
  <c r="AF6" i="26"/>
  <c r="AE9" i="26"/>
  <c r="AE347" i="26" s="1"/>
  <c r="AE348" i="26" s="1"/>
  <c r="AE8" i="26"/>
  <c r="AE332" i="26" s="1"/>
  <c r="AE317" i="26" s="1"/>
  <c r="AC203" i="26" l="1"/>
  <c r="AC205" i="26" s="1"/>
  <c r="AC560" i="26"/>
  <c r="AR490" i="26"/>
  <c r="AR492" i="26" s="1"/>
  <c r="AQ284" i="26"/>
  <c r="AD543" i="26"/>
  <c r="AF511" i="26"/>
  <c r="AF514" i="26" s="1"/>
  <c r="AF522" i="26" s="1"/>
  <c r="AF526" i="26" s="1"/>
  <c r="AF243" i="26" s="1"/>
  <c r="AE200" i="26"/>
  <c r="AE544" i="26"/>
  <c r="AD201" i="26"/>
  <c r="AD517" i="26"/>
  <c r="AE510" i="26"/>
  <c r="AE513" i="26"/>
  <c r="AE422" i="26"/>
  <c r="AE452" i="26" s="1" a="1"/>
  <c r="AE452" i="26" s="1"/>
  <c r="AE226" i="26" s="1"/>
  <c r="AE419" i="26"/>
  <c r="AE449" i="26" s="1" a="1"/>
  <c r="AE449" i="26" s="1"/>
  <c r="AE223" i="26" s="1"/>
  <c r="AE421" i="26"/>
  <c r="AE451" i="26" s="1" a="1"/>
  <c r="AE451" i="26" s="1"/>
  <c r="AE225" i="26" s="1"/>
  <c r="AE423" i="26"/>
  <c r="AE453" i="26" s="1" a="1"/>
  <c r="AE453" i="26" s="1"/>
  <c r="AE227" i="26" s="1"/>
  <c r="AE420" i="26"/>
  <c r="AE450" i="26" s="1" a="1"/>
  <c r="AE450" i="26" s="1"/>
  <c r="AE224" i="26" s="1"/>
  <c r="AD336" i="26"/>
  <c r="AD337" i="26" s="1"/>
  <c r="AE335" i="26" s="1"/>
  <c r="AE339" i="26" s="1"/>
  <c r="AE351" i="26"/>
  <c r="AE183" i="26"/>
  <c r="AD322" i="26"/>
  <c r="AD324" i="26" s="1"/>
  <c r="AE329" i="26"/>
  <c r="AE330" i="26" s="1"/>
  <c r="AF328" i="26" s="1"/>
  <c r="AE318" i="26"/>
  <c r="AF7" i="26"/>
  <c r="AF508" i="26" s="1"/>
  <c r="AF513" i="26" s="1"/>
  <c r="AS490" i="26" l="1"/>
  <c r="AS492" i="26" s="1"/>
  <c r="AR284" i="26"/>
  <c r="AF554" i="26"/>
  <c r="AF553" i="26"/>
  <c r="AD202" i="26"/>
  <c r="AD545" i="26"/>
  <c r="AD546" i="26" s="1"/>
  <c r="AD300" i="26" s="1"/>
  <c r="AF509" i="26"/>
  <c r="AF510" i="26" s="1"/>
  <c r="AF398" i="26"/>
  <c r="AF428" i="26" s="1"/>
  <c r="AF458" i="26" s="1" a="1"/>
  <c r="AF458" i="26" s="1"/>
  <c r="AF230" i="26" s="1"/>
  <c r="AF467" i="26"/>
  <c r="AF483" i="26" s="1"/>
  <c r="AG486" i="26" s="1"/>
  <c r="AF399" i="26"/>
  <c r="AF429" i="26" s="1"/>
  <c r="AF459" i="26" s="1" a="1"/>
  <c r="AF459" i="26" s="1"/>
  <c r="AF231" i="26" s="1"/>
  <c r="AF391" i="26"/>
  <c r="AF390" i="26"/>
  <c r="AF393" i="26"/>
  <c r="AF381" i="26"/>
  <c r="AF411" i="26" s="1"/>
  <c r="AF441" i="26" s="1" a="1"/>
  <c r="AF441" i="26" s="1"/>
  <c r="AF218" i="26" s="1"/>
  <c r="AF400" i="26"/>
  <c r="AF430" i="26" s="1"/>
  <c r="AF460" i="26" s="1" a="1"/>
  <c r="AF460" i="26" s="1"/>
  <c r="AF232" i="26" s="1"/>
  <c r="AF385" i="26"/>
  <c r="AF415" i="26" s="1"/>
  <c r="AF445" i="26" s="1" a="1"/>
  <c r="AF445" i="26" s="1"/>
  <c r="AF222" i="26" s="1"/>
  <c r="AF396" i="26"/>
  <c r="AF397" i="26"/>
  <c r="AF427" i="26" s="1"/>
  <c r="AF457" i="26" s="1" a="1"/>
  <c r="AF457" i="26" s="1"/>
  <c r="AF229" i="26" s="1"/>
  <c r="AF382" i="26"/>
  <c r="AF412" i="26" s="1"/>
  <c r="AF442" i="26" s="1" a="1"/>
  <c r="AF442" i="26" s="1"/>
  <c r="AF219" i="26" s="1"/>
  <c r="AF374" i="26"/>
  <c r="AF404" i="26" s="1"/>
  <c r="AF434" i="26" s="1" a="1"/>
  <c r="AF434" i="26" s="1"/>
  <c r="AF213" i="26" s="1"/>
  <c r="AF376" i="26"/>
  <c r="AF406" i="26" s="1"/>
  <c r="AF436" i="26" s="1" a="1"/>
  <c r="AF436" i="26" s="1"/>
  <c r="AF215" i="26" s="1"/>
  <c r="AF378" i="26"/>
  <c r="AF408" i="26" s="1"/>
  <c r="AF438" i="26" s="1" a="1"/>
  <c r="AF438" i="26" s="1"/>
  <c r="AF217" i="26" s="1"/>
  <c r="AF384" i="26"/>
  <c r="AF414" i="26" s="1"/>
  <c r="AF444" i="26" s="1" a="1"/>
  <c r="AF444" i="26" s="1"/>
  <c r="AF221" i="26" s="1"/>
  <c r="AF383" i="26"/>
  <c r="AF413" i="26" s="1"/>
  <c r="AF443" i="26" s="1" a="1"/>
  <c r="AF443" i="26" s="1"/>
  <c r="AF220" i="26" s="1"/>
  <c r="AF389" i="26"/>
  <c r="AF377" i="26"/>
  <c r="AF407" i="26" s="1"/>
  <c r="AF437" i="26" s="1" a="1"/>
  <c r="AF437" i="26" s="1"/>
  <c r="AF216" i="26" s="1"/>
  <c r="AF392" i="26"/>
  <c r="AF375" i="26"/>
  <c r="AF405" i="26" s="1"/>
  <c r="AF435" i="26" s="1" a="1"/>
  <c r="AF435" i="26" s="1"/>
  <c r="AF214" i="26" s="1"/>
  <c r="AE352" i="26"/>
  <c r="AE368" i="26"/>
  <c r="AE209" i="26" s="1"/>
  <c r="AF343" i="26"/>
  <c r="AF361" i="26" s="1"/>
  <c r="AF363" i="26" s="1"/>
  <c r="AE321" i="26"/>
  <c r="AF185" i="26"/>
  <c r="AG6" i="26"/>
  <c r="AF9" i="26"/>
  <c r="AF347" i="26" s="1"/>
  <c r="AF348" i="26" s="1"/>
  <c r="AF8" i="26"/>
  <c r="AF332" i="26" s="1"/>
  <c r="AF317" i="26" s="1"/>
  <c r="AD203" i="26" l="1"/>
  <c r="AD205" i="26" s="1"/>
  <c r="AD560" i="26"/>
  <c r="AT490" i="26"/>
  <c r="AT492" i="26" s="1"/>
  <c r="AS284" i="26"/>
  <c r="AE543" i="26"/>
  <c r="AG511" i="26"/>
  <c r="AG514" i="26" s="1"/>
  <c r="AG522" i="26" s="1"/>
  <c r="AG526" i="26" s="1"/>
  <c r="AG243" i="26" s="1"/>
  <c r="AF200" i="26"/>
  <c r="AF544" i="26"/>
  <c r="AE201" i="26"/>
  <c r="AE517" i="26"/>
  <c r="AF419" i="26"/>
  <c r="AF449" i="26" s="1" a="1"/>
  <c r="AF449" i="26" s="1"/>
  <c r="AF223" i="26" s="1"/>
  <c r="AF421" i="26"/>
  <c r="AF451" i="26" s="1" a="1"/>
  <c r="AF451" i="26" s="1"/>
  <c r="AF225" i="26" s="1"/>
  <c r="AF420" i="26"/>
  <c r="AF450" i="26" s="1" a="1"/>
  <c r="AF450" i="26" s="1"/>
  <c r="AF224" i="26" s="1"/>
  <c r="AF423" i="26"/>
  <c r="AF453" i="26" s="1" a="1"/>
  <c r="AF453" i="26" s="1"/>
  <c r="AF227" i="26" s="1"/>
  <c r="AF422" i="26"/>
  <c r="AF452" i="26" s="1" a="1"/>
  <c r="AF452" i="26" s="1"/>
  <c r="AF226" i="26" s="1"/>
  <c r="M356" i="26"/>
  <c r="M358" i="26" s="1"/>
  <c r="M367" i="26" s="1"/>
  <c r="N356" i="26"/>
  <c r="N358" i="26" s="1"/>
  <c r="N367" i="26" s="1"/>
  <c r="O356" i="26"/>
  <c r="O358" i="26" s="1"/>
  <c r="O367" i="26" s="1"/>
  <c r="P356" i="26"/>
  <c r="P358" i="26" s="1"/>
  <c r="P367" i="26" s="1"/>
  <c r="Q356" i="26"/>
  <c r="Q358" i="26" s="1"/>
  <c r="Q367" i="26" s="1"/>
  <c r="R356" i="26"/>
  <c r="R358" i="26" s="1"/>
  <c r="R367" i="26" s="1"/>
  <c r="S356" i="26"/>
  <c r="S358" i="26" s="1"/>
  <c r="S367" i="26" s="1"/>
  <c r="T356" i="26"/>
  <c r="T358" i="26" s="1"/>
  <c r="T367" i="26" s="1"/>
  <c r="U356" i="26"/>
  <c r="U358" i="26" s="1"/>
  <c r="U367" i="26" s="1"/>
  <c r="V356" i="26"/>
  <c r="V358" i="26" s="1"/>
  <c r="V367" i="26" s="1"/>
  <c r="W356" i="26"/>
  <c r="W358" i="26" s="1"/>
  <c r="W367" i="26" s="1"/>
  <c r="X356" i="26"/>
  <c r="X358" i="26" s="1"/>
  <c r="X367" i="26" s="1"/>
  <c r="Y356" i="26"/>
  <c r="Y358" i="26" s="1"/>
  <c r="Y367" i="26" s="1"/>
  <c r="Z356" i="26"/>
  <c r="Z358" i="26" s="1"/>
  <c r="Z367" i="26" s="1"/>
  <c r="AA356" i="26"/>
  <c r="AA358" i="26" s="1"/>
  <c r="AA367" i="26" s="1"/>
  <c r="AB356" i="26"/>
  <c r="AB358" i="26" s="1"/>
  <c r="AB367" i="26" s="1"/>
  <c r="AC356" i="26"/>
  <c r="AC358" i="26" s="1"/>
  <c r="AC367" i="26" s="1"/>
  <c r="AD356" i="26"/>
  <c r="AD358" i="26" s="1"/>
  <c r="AD367" i="26" s="1"/>
  <c r="AE356" i="26"/>
  <c r="AE358" i="26" s="1"/>
  <c r="AE367" i="26" s="1"/>
  <c r="AE336" i="26"/>
  <c r="AE337" i="26" s="1"/>
  <c r="AF335" i="26" s="1"/>
  <c r="AF339" i="26" s="1"/>
  <c r="AF351" i="26"/>
  <c r="AF183" i="26"/>
  <c r="AE322" i="26"/>
  <c r="AE324" i="26" s="1"/>
  <c r="AF329" i="26"/>
  <c r="AF330" i="26" s="1"/>
  <c r="AG328" i="26" s="1"/>
  <c r="AF318" i="26"/>
  <c r="AG7" i="26"/>
  <c r="AG508" i="26" s="1"/>
  <c r="AG513" i="26" s="1"/>
  <c r="AU490" i="26" l="1"/>
  <c r="AU492" i="26" s="1"/>
  <c r="AT284" i="26"/>
  <c r="AG554" i="26"/>
  <c r="AG553" i="26"/>
  <c r="AE202" i="26"/>
  <c r="AE545" i="26"/>
  <c r="AE546" i="26" s="1"/>
  <c r="AE300" i="26" s="1"/>
  <c r="AG509" i="26"/>
  <c r="AG510" i="26" s="1"/>
  <c r="AG385" i="26"/>
  <c r="AG415" i="26" s="1"/>
  <c r="AG445" i="26" s="1" a="1"/>
  <c r="AG445" i="26" s="1"/>
  <c r="AG222" i="26" s="1"/>
  <c r="AG467" i="26"/>
  <c r="AG483" i="26" s="1"/>
  <c r="AH486" i="26" s="1"/>
  <c r="AG374" i="26"/>
  <c r="AG404" i="26" s="1"/>
  <c r="AG434" i="26" s="1" a="1"/>
  <c r="AG434" i="26" s="1"/>
  <c r="AG213" i="26" s="1"/>
  <c r="AG390" i="26"/>
  <c r="AG400" i="26"/>
  <c r="AG430" i="26" s="1"/>
  <c r="AG460" i="26" s="1" a="1"/>
  <c r="AG460" i="26" s="1"/>
  <c r="AG232" i="26" s="1"/>
  <c r="AG378" i="26"/>
  <c r="AG408" i="26" s="1"/>
  <c r="AG438" i="26" s="1" a="1"/>
  <c r="AG438" i="26" s="1"/>
  <c r="AG217" i="26" s="1"/>
  <c r="AG393" i="26"/>
  <c r="AG381" i="26"/>
  <c r="AG411" i="26" s="1"/>
  <c r="AG441" i="26" s="1" a="1"/>
  <c r="AG441" i="26" s="1"/>
  <c r="AG218" i="26" s="1"/>
  <c r="AG391" i="26"/>
  <c r="AG384" i="26"/>
  <c r="AG414" i="26" s="1"/>
  <c r="AG444" i="26" s="1" a="1"/>
  <c r="AG444" i="26" s="1"/>
  <c r="AG221" i="26" s="1"/>
  <c r="AG396" i="26"/>
  <c r="AG398" i="26"/>
  <c r="AG428" i="26" s="1"/>
  <c r="AG458" i="26" s="1" a="1"/>
  <c r="AG458" i="26" s="1"/>
  <c r="AG230" i="26" s="1"/>
  <c r="AG377" i="26"/>
  <c r="AG407" i="26" s="1"/>
  <c r="AG437" i="26" s="1" a="1"/>
  <c r="AG437" i="26" s="1"/>
  <c r="AG216" i="26" s="1"/>
  <c r="AG399" i="26"/>
  <c r="AG429" i="26" s="1"/>
  <c r="AG459" i="26" s="1" a="1"/>
  <c r="AG459" i="26" s="1"/>
  <c r="AG231" i="26" s="1"/>
  <c r="AG383" i="26"/>
  <c r="AG413" i="26" s="1"/>
  <c r="AG443" i="26" s="1" a="1"/>
  <c r="AG443" i="26" s="1"/>
  <c r="AG220" i="26" s="1"/>
  <c r="AG389" i="26"/>
  <c r="AG376" i="26"/>
  <c r="AG406" i="26" s="1"/>
  <c r="AG436" i="26" s="1" a="1"/>
  <c r="AG436" i="26" s="1"/>
  <c r="AG215" i="26" s="1"/>
  <c r="AG397" i="26"/>
  <c r="AG427" i="26" s="1"/>
  <c r="AG457" i="26" s="1" a="1"/>
  <c r="AG457" i="26" s="1"/>
  <c r="AG229" i="26" s="1"/>
  <c r="AG382" i="26"/>
  <c r="AG412" i="26" s="1"/>
  <c r="AG442" i="26" s="1" a="1"/>
  <c r="AG442" i="26" s="1"/>
  <c r="AG219" i="26" s="1"/>
  <c r="AG392" i="26"/>
  <c r="AG375" i="26"/>
  <c r="AG405" i="26" s="1"/>
  <c r="AG435" i="26" s="1" a="1"/>
  <c r="AG435" i="26" s="1"/>
  <c r="AG214" i="26" s="1"/>
  <c r="Z369" i="26"/>
  <c r="Z208" i="26"/>
  <c r="T369" i="26"/>
  <c r="T208" i="26"/>
  <c r="S369" i="26"/>
  <c r="S208" i="26"/>
  <c r="R369" i="26"/>
  <c r="R208" i="26"/>
  <c r="AA369" i="26"/>
  <c r="AA208" i="26"/>
  <c r="V369" i="26"/>
  <c r="V208" i="26"/>
  <c r="Q369" i="26"/>
  <c r="Q208" i="26"/>
  <c r="Y369" i="26"/>
  <c r="Y208" i="26"/>
  <c r="P369" i="26"/>
  <c r="P208" i="26"/>
  <c r="W369" i="26"/>
  <c r="W208" i="26"/>
  <c r="AE369" i="26"/>
  <c r="AE208" i="26"/>
  <c r="O369" i="26"/>
  <c r="O208" i="26"/>
  <c r="X369" i="26"/>
  <c r="X208" i="26"/>
  <c r="AD369" i="26"/>
  <c r="AD208" i="26"/>
  <c r="N369" i="26"/>
  <c r="N208" i="26"/>
  <c r="AB369" i="26"/>
  <c r="AB208" i="26"/>
  <c r="U369" i="26"/>
  <c r="U208" i="26"/>
  <c r="AC369" i="26"/>
  <c r="AC208" i="26"/>
  <c r="M369" i="26"/>
  <c r="M208" i="26"/>
  <c r="AF352" i="26"/>
  <c r="AF368" i="26"/>
  <c r="AF209" i="26" s="1"/>
  <c r="AG343" i="26"/>
  <c r="AG361" i="26" s="1"/>
  <c r="AG363" i="26" s="1"/>
  <c r="AF321" i="26"/>
  <c r="AG185" i="26"/>
  <c r="AF356" i="26" s="1"/>
  <c r="AF358" i="26" s="1"/>
  <c r="AH6" i="26"/>
  <c r="AG8" i="26"/>
  <c r="AG332" i="26" s="1"/>
  <c r="AG317" i="26" s="1"/>
  <c r="AG9" i="26"/>
  <c r="AG347" i="26" s="1"/>
  <c r="AG348" i="26" s="1"/>
  <c r="AE203" i="26" l="1"/>
  <c r="AE205" i="26" s="1"/>
  <c r="AE560" i="26"/>
  <c r="AV490" i="26"/>
  <c r="AV492" i="26" s="1"/>
  <c r="AU284" i="26"/>
  <c r="AF543" i="26"/>
  <c r="AH511" i="26"/>
  <c r="AH514" i="26" s="1"/>
  <c r="AH522" i="26" s="1"/>
  <c r="AH526" i="26" s="1"/>
  <c r="AH243" i="26" s="1"/>
  <c r="AG200" i="26"/>
  <c r="AG544" i="26"/>
  <c r="AF201" i="26"/>
  <c r="AF517" i="26"/>
  <c r="AD210" i="26"/>
  <c r="AD426" i="26"/>
  <c r="AD456" i="26" s="1" a="1"/>
  <c r="AD456" i="26" s="1"/>
  <c r="AD228" i="26" s="1"/>
  <c r="Y210" i="26"/>
  <c r="Y426" i="26"/>
  <c r="Y456" i="26" s="1" a="1"/>
  <c r="Y456" i="26" s="1"/>
  <c r="Y228" i="26" s="1"/>
  <c r="N210" i="26"/>
  <c r="N426" i="26"/>
  <c r="N456" i="26" s="1" a="1"/>
  <c r="N456" i="26" s="1"/>
  <c r="N228" i="26" s="1"/>
  <c r="V210" i="26"/>
  <c r="V426" i="26"/>
  <c r="V456" i="26" s="1" a="1"/>
  <c r="V456" i="26" s="1"/>
  <c r="V228" i="26" s="1"/>
  <c r="X210" i="26"/>
  <c r="X426" i="26"/>
  <c r="X456" i="26" s="1" a="1"/>
  <c r="X456" i="26" s="1"/>
  <c r="X228" i="26" s="1"/>
  <c r="O210" i="26"/>
  <c r="O426" i="26"/>
  <c r="O456" i="26" s="1" a="1"/>
  <c r="O456" i="26" s="1"/>
  <c r="O228" i="26" s="1"/>
  <c r="W210" i="26"/>
  <c r="W426" i="26"/>
  <c r="W456" i="26" s="1" a="1"/>
  <c r="W456" i="26" s="1"/>
  <c r="W228" i="26" s="1"/>
  <c r="AB210" i="26"/>
  <c r="AB426" i="26"/>
  <c r="AB456" i="26" s="1" a="1"/>
  <c r="AB456" i="26" s="1"/>
  <c r="AB228" i="26" s="1"/>
  <c r="Q210" i="26"/>
  <c r="Q426" i="26"/>
  <c r="Q456" i="26" s="1" a="1"/>
  <c r="Q456" i="26" s="1"/>
  <c r="Q228" i="26" s="1"/>
  <c r="AE210" i="26"/>
  <c r="AE426" i="26"/>
  <c r="AE456" i="26" s="1" a="1"/>
  <c r="AE456" i="26" s="1"/>
  <c r="AE228" i="26" s="1"/>
  <c r="AA210" i="26"/>
  <c r="AA426" i="26"/>
  <c r="AA456" i="26" s="1" a="1"/>
  <c r="AA456" i="26" s="1"/>
  <c r="AA228" i="26" s="1"/>
  <c r="R210" i="26"/>
  <c r="R426" i="26"/>
  <c r="R456" i="26" s="1" a="1"/>
  <c r="R456" i="26" s="1"/>
  <c r="R228" i="26" s="1"/>
  <c r="S210" i="26"/>
  <c r="S426" i="26"/>
  <c r="S456" i="26" s="1" a="1"/>
  <c r="S456" i="26" s="1"/>
  <c r="S228" i="26" s="1"/>
  <c r="AC210" i="26"/>
  <c r="AC426" i="26"/>
  <c r="AC456" i="26" s="1" a="1"/>
  <c r="AC456" i="26" s="1"/>
  <c r="AC228" i="26" s="1"/>
  <c r="T210" i="26"/>
  <c r="T426" i="26"/>
  <c r="T456" i="26" s="1" a="1"/>
  <c r="T456" i="26" s="1"/>
  <c r="T228" i="26" s="1"/>
  <c r="U210" i="26"/>
  <c r="U426" i="26"/>
  <c r="U456" i="26" s="1" a="1"/>
  <c r="U456" i="26" s="1"/>
  <c r="U228" i="26" s="1"/>
  <c r="P210" i="26"/>
  <c r="P426" i="26"/>
  <c r="P456" i="26" s="1" a="1"/>
  <c r="P456" i="26" s="1"/>
  <c r="P228" i="26" s="1"/>
  <c r="Z210" i="26"/>
  <c r="Z426" i="26"/>
  <c r="Z456" i="26" s="1" a="1"/>
  <c r="Z456" i="26" s="1"/>
  <c r="Z228" i="26" s="1"/>
  <c r="M210" i="26"/>
  <c r="M426" i="26"/>
  <c r="AG422" i="26"/>
  <c r="AG452" i="26" s="1" a="1"/>
  <c r="AG452" i="26" s="1"/>
  <c r="AG226" i="26" s="1"/>
  <c r="AG419" i="26"/>
  <c r="AG449" i="26" s="1" a="1"/>
  <c r="AG449" i="26" s="1"/>
  <c r="AG223" i="26" s="1"/>
  <c r="AG423" i="26"/>
  <c r="AG453" i="26" s="1" a="1"/>
  <c r="AG453" i="26" s="1"/>
  <c r="AG227" i="26" s="1"/>
  <c r="AG421" i="26"/>
  <c r="AG451" i="26" s="1" a="1"/>
  <c r="AG451" i="26" s="1"/>
  <c r="AG225" i="26" s="1"/>
  <c r="AG420" i="26"/>
  <c r="AG450" i="26" s="1" a="1"/>
  <c r="AG450" i="26" s="1"/>
  <c r="AG224" i="26" s="1"/>
  <c r="AF367" i="26"/>
  <c r="AF336" i="26"/>
  <c r="AF337" i="26" s="1"/>
  <c r="AG335" i="26" s="1"/>
  <c r="AG339" i="26" s="1"/>
  <c r="AG351" i="26"/>
  <c r="AG183" i="26"/>
  <c r="AF322" i="26"/>
  <c r="AF324" i="26" s="1"/>
  <c r="AG329" i="26"/>
  <c r="AG330" i="26" s="1"/>
  <c r="AH328" i="26" s="1"/>
  <c r="AG318" i="26"/>
  <c r="AH7" i="26"/>
  <c r="AH508" i="26" s="1"/>
  <c r="AH513" i="26" s="1"/>
  <c r="AW490" i="26" l="1"/>
  <c r="AW492" i="26" s="1"/>
  <c r="AV284" i="26"/>
  <c r="AH554" i="26"/>
  <c r="AH553" i="26"/>
  <c r="AF202" i="26"/>
  <c r="AF545" i="26"/>
  <c r="AF546" i="26" s="1"/>
  <c r="AF300" i="26" s="1"/>
  <c r="AH509" i="26"/>
  <c r="AH510" i="26" s="1"/>
  <c r="AH400" i="26"/>
  <c r="AH430" i="26" s="1"/>
  <c r="AH460" i="26" s="1" a="1"/>
  <c r="AH460" i="26" s="1"/>
  <c r="AH232" i="26" s="1"/>
  <c r="AH467" i="26"/>
  <c r="AH483" i="26" s="1"/>
  <c r="AI486" i="26" s="1"/>
  <c r="U260" i="26"/>
  <c r="AB260" i="26"/>
  <c r="W260" i="26"/>
  <c r="O260" i="26"/>
  <c r="S260" i="26"/>
  <c r="AA260" i="26"/>
  <c r="N260" i="26"/>
  <c r="X260" i="26"/>
  <c r="R260" i="26"/>
  <c r="V260" i="26"/>
  <c r="Z260" i="26"/>
  <c r="AE260" i="26"/>
  <c r="Y260" i="26"/>
  <c r="T260" i="26"/>
  <c r="AC260" i="26"/>
  <c r="P260" i="26"/>
  <c r="Q260" i="26"/>
  <c r="AD260" i="26"/>
  <c r="M260" i="26"/>
  <c r="AB462" i="26"/>
  <c r="AB233" i="26"/>
  <c r="S462" i="26"/>
  <c r="S233" i="26"/>
  <c r="T462" i="26"/>
  <c r="T233" i="26"/>
  <c r="V462" i="26"/>
  <c r="V233" i="26"/>
  <c r="W462" i="26"/>
  <c r="W233" i="26"/>
  <c r="O462" i="26"/>
  <c r="O233" i="26"/>
  <c r="AA462" i="26"/>
  <c r="AA233" i="26"/>
  <c r="N462" i="26"/>
  <c r="N233" i="26"/>
  <c r="X462" i="26"/>
  <c r="X233" i="26"/>
  <c r="AC462" i="26"/>
  <c r="AC233" i="26"/>
  <c r="AE462" i="26"/>
  <c r="AE233" i="26"/>
  <c r="Y462" i="26"/>
  <c r="Y233" i="26"/>
  <c r="R462" i="26"/>
  <c r="R233" i="26"/>
  <c r="U462" i="26"/>
  <c r="U233" i="26"/>
  <c r="Z462" i="26"/>
  <c r="Z233" i="26"/>
  <c r="P462" i="26"/>
  <c r="P233" i="26"/>
  <c r="Q462" i="26"/>
  <c r="Q233" i="26"/>
  <c r="AD462" i="26"/>
  <c r="AD233" i="26"/>
  <c r="AH381" i="26"/>
  <c r="AH411" i="26" s="1"/>
  <c r="AH441" i="26" s="1" a="1"/>
  <c r="AH441" i="26" s="1"/>
  <c r="AH218" i="26" s="1"/>
  <c r="AH374" i="26"/>
  <c r="AH404" i="26" s="1"/>
  <c r="AH434" i="26" s="1" a="1"/>
  <c r="AH434" i="26" s="1"/>
  <c r="AH213" i="26" s="1"/>
  <c r="AH384" i="26"/>
  <c r="AH414" i="26" s="1"/>
  <c r="AH444" i="26" s="1" a="1"/>
  <c r="AH444" i="26" s="1"/>
  <c r="AH221" i="26" s="1"/>
  <c r="AH393" i="26"/>
  <c r="AH389" i="26"/>
  <c r="AH396" i="26"/>
  <c r="AH378" i="26"/>
  <c r="AH408" i="26" s="1"/>
  <c r="AH438" i="26" s="1" a="1"/>
  <c r="AH438" i="26" s="1"/>
  <c r="AH217" i="26" s="1"/>
  <c r="AH377" i="26"/>
  <c r="AH407" i="26" s="1"/>
  <c r="AH437" i="26" s="1" a="1"/>
  <c r="AH437" i="26" s="1"/>
  <c r="AH216" i="26" s="1"/>
  <c r="AH391" i="26"/>
  <c r="AH398" i="26"/>
  <c r="AH428" i="26" s="1"/>
  <c r="AH458" i="26" s="1" a="1"/>
  <c r="AH458" i="26" s="1"/>
  <c r="AH230" i="26" s="1"/>
  <c r="AH397" i="26"/>
  <c r="AH427" i="26" s="1"/>
  <c r="AH457" i="26" s="1" a="1"/>
  <c r="AH457" i="26" s="1"/>
  <c r="AH229" i="26" s="1"/>
  <c r="AH392" i="26"/>
  <c r="AH383" i="26"/>
  <c r="AH413" i="26" s="1"/>
  <c r="AH443" i="26" s="1" a="1"/>
  <c r="AH443" i="26" s="1"/>
  <c r="AH220" i="26" s="1"/>
  <c r="AH399" i="26"/>
  <c r="AH429" i="26" s="1"/>
  <c r="AH459" i="26" s="1" a="1"/>
  <c r="AH459" i="26" s="1"/>
  <c r="AH231" i="26" s="1"/>
  <c r="AH376" i="26"/>
  <c r="AH406" i="26" s="1"/>
  <c r="AH436" i="26" s="1" a="1"/>
  <c r="AH436" i="26" s="1"/>
  <c r="AH215" i="26" s="1"/>
  <c r="AH385" i="26"/>
  <c r="AH415" i="26" s="1"/>
  <c r="AH445" i="26" s="1" a="1"/>
  <c r="AH445" i="26" s="1"/>
  <c r="AH222" i="26" s="1"/>
  <c r="AH382" i="26"/>
  <c r="AH412" i="26" s="1"/>
  <c r="AH442" i="26" s="1" a="1"/>
  <c r="AH442" i="26" s="1"/>
  <c r="AH219" i="26" s="1"/>
  <c r="AH390" i="26"/>
  <c r="AH375" i="26"/>
  <c r="AH405" i="26" s="1"/>
  <c r="AH435" i="26" s="1" a="1"/>
  <c r="AH435" i="26" s="1"/>
  <c r="AH214" i="26" s="1"/>
  <c r="M456" i="26" a="1"/>
  <c r="M456" i="26" s="1"/>
  <c r="M228" i="26" s="1"/>
  <c r="AF369" i="26"/>
  <c r="AF208" i="26"/>
  <c r="AG352" i="26"/>
  <c r="AG368" i="26"/>
  <c r="AG209" i="26" s="1"/>
  <c r="AH343" i="26"/>
  <c r="AH361" i="26" s="1"/>
  <c r="AH363" i="26" s="1"/>
  <c r="AG321" i="26"/>
  <c r="AH185" i="26"/>
  <c r="AI6" i="26"/>
  <c r="AH9" i="26"/>
  <c r="AH347" i="26" s="1"/>
  <c r="AH348" i="26" s="1"/>
  <c r="AH8" i="26"/>
  <c r="AH332" i="26" s="1"/>
  <c r="AH317" i="26" s="1"/>
  <c r="AF203" i="26" l="1"/>
  <c r="AF205" i="26" s="1"/>
  <c r="AF560" i="26"/>
  <c r="AX490" i="26"/>
  <c r="AX492" i="26" s="1"/>
  <c r="AW284" i="26"/>
  <c r="AG543" i="26"/>
  <c r="AI511" i="26"/>
  <c r="AI514" i="26" s="1"/>
  <c r="AI522" i="26" s="1"/>
  <c r="AI526" i="26" s="1"/>
  <c r="AI243" i="26" s="1"/>
  <c r="AH200" i="26"/>
  <c r="AH544" i="26"/>
  <c r="AG201" i="26"/>
  <c r="AG517" i="26"/>
  <c r="U235" i="26"/>
  <c r="U261" i="26"/>
  <c r="U262" i="26" s="1"/>
  <c r="U497" i="26" s="1"/>
  <c r="T235" i="26"/>
  <c r="T261" i="26"/>
  <c r="T262" i="26" s="1"/>
  <c r="T497" i="26" s="1"/>
  <c r="X262" i="26"/>
  <c r="X497" i="26" s="1"/>
  <c r="V235" i="26"/>
  <c r="V261" i="26"/>
  <c r="V262" i="26" s="1"/>
  <c r="V497" i="26" s="1"/>
  <c r="AE235" i="26"/>
  <c r="AE261" i="26"/>
  <c r="AE262" i="26" s="1"/>
  <c r="AE497" i="26" s="1"/>
  <c r="S235" i="26"/>
  <c r="S261" i="26"/>
  <c r="S262" i="26" s="1"/>
  <c r="S497" i="26" s="1"/>
  <c r="W235" i="26"/>
  <c r="W261" i="26"/>
  <c r="W262" i="26" s="1"/>
  <c r="W497" i="26" s="1"/>
  <c r="Q235" i="26"/>
  <c r="Q261" i="26"/>
  <c r="Q262" i="26" s="1"/>
  <c r="Q497" i="26" s="1"/>
  <c r="X235" i="26"/>
  <c r="X261" i="26"/>
  <c r="AB235" i="26"/>
  <c r="AB261" i="26"/>
  <c r="AB262" i="26" s="1"/>
  <c r="AB497" i="26" s="1"/>
  <c r="R235" i="26"/>
  <c r="R261" i="26"/>
  <c r="R262" i="26" s="1"/>
  <c r="R497" i="26" s="1"/>
  <c r="Y235" i="26"/>
  <c r="Y261" i="26"/>
  <c r="Y262" i="26" s="1"/>
  <c r="Y497" i="26" s="1"/>
  <c r="AC235" i="26"/>
  <c r="AC261" i="26"/>
  <c r="AC262" i="26" s="1"/>
  <c r="AC497" i="26" s="1"/>
  <c r="P235" i="26"/>
  <c r="P261" i="26"/>
  <c r="P262" i="26" s="1"/>
  <c r="P497" i="26" s="1"/>
  <c r="N235" i="26"/>
  <c r="N261" i="26"/>
  <c r="N262" i="26" s="1"/>
  <c r="N497" i="26" s="1"/>
  <c r="O235" i="26"/>
  <c r="O261" i="26"/>
  <c r="O262" i="26" s="1"/>
  <c r="O497" i="26" s="1"/>
  <c r="AD235" i="26"/>
  <c r="AD261" i="26"/>
  <c r="AD262" i="26" s="1"/>
  <c r="AD497" i="26" s="1"/>
  <c r="Z235" i="26"/>
  <c r="Z261" i="26"/>
  <c r="Z262" i="26" s="1"/>
  <c r="Z497" i="26" s="1"/>
  <c r="AA235" i="26"/>
  <c r="AA261" i="26"/>
  <c r="AA262" i="26" s="1"/>
  <c r="AA497" i="26" s="1"/>
  <c r="M462" i="26"/>
  <c r="M233" i="26"/>
  <c r="AF210" i="26"/>
  <c r="AF426" i="26"/>
  <c r="AF456" i="26" s="1" a="1"/>
  <c r="AF456" i="26" s="1"/>
  <c r="AF228" i="26" s="1"/>
  <c r="AH421" i="26"/>
  <c r="AH451" i="26" s="1" a="1"/>
  <c r="AH451" i="26" s="1"/>
  <c r="AH225" i="26" s="1"/>
  <c r="AH422" i="26"/>
  <c r="AH452" i="26" s="1" a="1"/>
  <c r="AH452" i="26" s="1"/>
  <c r="AH226" i="26" s="1"/>
  <c r="AH419" i="26"/>
  <c r="AH449" i="26" s="1" a="1"/>
  <c r="AH449" i="26" s="1"/>
  <c r="AH223" i="26" s="1"/>
  <c r="AH420" i="26"/>
  <c r="AH450" i="26" s="1" a="1"/>
  <c r="AH450" i="26" s="1"/>
  <c r="AH224" i="26" s="1"/>
  <c r="AH423" i="26"/>
  <c r="AH453" i="26" s="1" a="1"/>
  <c r="AH453" i="26" s="1"/>
  <c r="AH227" i="26" s="1"/>
  <c r="AG336" i="26"/>
  <c r="AG337" i="26" s="1"/>
  <c r="AH335" i="26" s="1"/>
  <c r="AH339" i="26" s="1"/>
  <c r="AH351" i="26"/>
  <c r="AH183" i="26"/>
  <c r="AG322" i="26"/>
  <c r="AG324" i="26" s="1"/>
  <c r="AH329" i="26"/>
  <c r="AH330" i="26" s="1"/>
  <c r="AI328" i="26" s="1"/>
  <c r="AH318" i="26"/>
  <c r="AI7" i="26"/>
  <c r="AI508" i="26" s="1"/>
  <c r="AI513" i="26" s="1"/>
  <c r="AY490" i="26" l="1"/>
  <c r="AY492" i="26" s="1"/>
  <c r="AY284" i="26" s="1"/>
  <c r="AX284" i="26"/>
  <c r="AI554" i="26"/>
  <c r="AI553" i="26"/>
  <c r="AG202" i="26"/>
  <c r="AG545" i="26"/>
  <c r="AG546" i="26" s="1"/>
  <c r="AG300" i="26" s="1"/>
  <c r="AI509" i="26"/>
  <c r="AI510" i="26" s="1"/>
  <c r="AI384" i="26"/>
  <c r="AI414" i="26" s="1"/>
  <c r="AI444" i="26" s="1" a="1"/>
  <c r="AI444" i="26" s="1"/>
  <c r="AI221" i="26" s="1"/>
  <c r="AI467" i="26"/>
  <c r="AI483" i="26" s="1"/>
  <c r="AJ486" i="26" s="1"/>
  <c r="M235" i="26"/>
  <c r="M261" i="26"/>
  <c r="AF260" i="26"/>
  <c r="AF462" i="26"/>
  <c r="AF233" i="26"/>
  <c r="AI396" i="26"/>
  <c r="AI374" i="26"/>
  <c r="AI404" i="26" s="1"/>
  <c r="AI434" i="26" s="1" a="1"/>
  <c r="AI434" i="26" s="1"/>
  <c r="AI213" i="26" s="1"/>
  <c r="AI377" i="26"/>
  <c r="AI407" i="26" s="1"/>
  <c r="AI437" i="26" s="1" a="1"/>
  <c r="AI437" i="26" s="1"/>
  <c r="AI216" i="26" s="1"/>
  <c r="AI392" i="26"/>
  <c r="AI385" i="26"/>
  <c r="AI415" i="26" s="1"/>
  <c r="AI445" i="26" s="1" a="1"/>
  <c r="AI445" i="26" s="1"/>
  <c r="AI222" i="26" s="1"/>
  <c r="AI399" i="26"/>
  <c r="AI429" i="26" s="1"/>
  <c r="AI459" i="26" s="1" a="1"/>
  <c r="AI459" i="26" s="1"/>
  <c r="AI231" i="26" s="1"/>
  <c r="AI400" i="26"/>
  <c r="AI430" i="26" s="1"/>
  <c r="AI460" i="26" s="1" a="1"/>
  <c r="AI460" i="26" s="1"/>
  <c r="AI232" i="26" s="1"/>
  <c r="AI391" i="26"/>
  <c r="AI381" i="26"/>
  <c r="AI411" i="26" s="1"/>
  <c r="AI441" i="26" s="1" a="1"/>
  <c r="AI441" i="26" s="1"/>
  <c r="AI218" i="26" s="1"/>
  <c r="AI389" i="26"/>
  <c r="AI398" i="26"/>
  <c r="AI428" i="26" s="1"/>
  <c r="AI458" i="26" s="1" a="1"/>
  <c r="AI458" i="26" s="1"/>
  <c r="AI230" i="26" s="1"/>
  <c r="AI390" i="26"/>
  <c r="AI397" i="26"/>
  <c r="AI427" i="26" s="1"/>
  <c r="AI457" i="26" s="1" a="1"/>
  <c r="AI457" i="26" s="1"/>
  <c r="AI229" i="26" s="1"/>
  <c r="AI382" i="26"/>
  <c r="AI412" i="26" s="1"/>
  <c r="AI442" i="26" s="1" a="1"/>
  <c r="AI442" i="26" s="1"/>
  <c r="AI219" i="26" s="1"/>
  <c r="AI393" i="26"/>
  <c r="AI383" i="26"/>
  <c r="AI413" i="26" s="1"/>
  <c r="AI443" i="26" s="1" a="1"/>
  <c r="AI443" i="26" s="1"/>
  <c r="AI220" i="26" s="1"/>
  <c r="AI378" i="26"/>
  <c r="AI408" i="26" s="1"/>
  <c r="AI438" i="26" s="1" a="1"/>
  <c r="AI438" i="26" s="1"/>
  <c r="AI217" i="26" s="1"/>
  <c r="AI376" i="26"/>
  <c r="AI406" i="26" s="1"/>
  <c r="AI436" i="26" s="1" a="1"/>
  <c r="AI436" i="26" s="1"/>
  <c r="AI215" i="26" s="1"/>
  <c r="AI375" i="26"/>
  <c r="AI405" i="26" s="1"/>
  <c r="AI435" i="26" s="1" a="1"/>
  <c r="AI435" i="26" s="1"/>
  <c r="AI214" i="26" s="1"/>
  <c r="AH352" i="26"/>
  <c r="AH368" i="26"/>
  <c r="AH209" i="26" s="1"/>
  <c r="AI343" i="26"/>
  <c r="AI361" i="26" s="1"/>
  <c r="AI363" i="26" s="1"/>
  <c r="AH321" i="26"/>
  <c r="AI185" i="26"/>
  <c r="AJ6" i="26"/>
  <c r="AI9" i="26"/>
  <c r="AI347" i="26" s="1"/>
  <c r="AI348" i="26" s="1"/>
  <c r="AI8" i="26"/>
  <c r="AI332" i="26" s="1"/>
  <c r="AI317" i="26" s="1"/>
  <c r="AG203" i="26" l="1"/>
  <c r="AG205" i="26" s="1"/>
  <c r="AG560" i="26"/>
  <c r="AH543" i="26"/>
  <c r="AJ511" i="26"/>
  <c r="AJ514" i="26" s="1"/>
  <c r="AJ522" i="26" s="1"/>
  <c r="AJ526" i="26" s="1"/>
  <c r="AJ243" i="26" s="1"/>
  <c r="AI200" i="26"/>
  <c r="AI544" i="26"/>
  <c r="AH201" i="26"/>
  <c r="AH517" i="26"/>
  <c r="AF235" i="26"/>
  <c r="AF261" i="26"/>
  <c r="AF262" i="26" s="1"/>
  <c r="AF497" i="26" s="1"/>
  <c r="M262" i="26"/>
  <c r="M497" i="26" s="1"/>
  <c r="AI422" i="26"/>
  <c r="AI452" i="26" s="1" a="1"/>
  <c r="AI452" i="26" s="1"/>
  <c r="AI226" i="26" s="1"/>
  <c r="AI420" i="26"/>
  <c r="AI450" i="26" s="1" a="1"/>
  <c r="AI450" i="26" s="1"/>
  <c r="AI224" i="26" s="1"/>
  <c r="AI423" i="26"/>
  <c r="AI453" i="26" s="1" a="1"/>
  <c r="AI453" i="26" s="1"/>
  <c r="AI227" i="26" s="1"/>
  <c r="AI419" i="26"/>
  <c r="AI449" i="26" s="1" a="1"/>
  <c r="AI449" i="26" s="1"/>
  <c r="AI223" i="26" s="1"/>
  <c r="AI421" i="26"/>
  <c r="AI451" i="26" s="1" a="1"/>
  <c r="AI451" i="26" s="1"/>
  <c r="AI225" i="26" s="1"/>
  <c r="AH336" i="26"/>
  <c r="AH337" i="26" s="1"/>
  <c r="AI335" i="26" s="1"/>
  <c r="AI339" i="26" s="1"/>
  <c r="AI351" i="26"/>
  <c r="AI183" i="26"/>
  <c r="AH322" i="26"/>
  <c r="AH324" i="26" s="1"/>
  <c r="AI329" i="26"/>
  <c r="AI330" i="26" s="1"/>
  <c r="AJ328" i="26" s="1"/>
  <c r="AI318" i="26"/>
  <c r="AJ7" i="26"/>
  <c r="AJ509" i="26" s="1"/>
  <c r="AJ554" i="26" l="1"/>
  <c r="AJ553" i="26"/>
  <c r="AH202" i="26"/>
  <c r="AH545" i="26"/>
  <c r="AH546" i="26" s="1"/>
  <c r="AH300" i="26" s="1"/>
  <c r="AJ508" i="26"/>
  <c r="AJ398" i="26"/>
  <c r="AJ428" i="26" s="1"/>
  <c r="AJ458" i="26" s="1" a="1"/>
  <c r="AJ458" i="26" s="1"/>
  <c r="AJ230" i="26" s="1"/>
  <c r="AJ467" i="26"/>
  <c r="AJ483" i="26" s="1"/>
  <c r="AK486" i="26" s="1"/>
  <c r="AJ400" i="26"/>
  <c r="AJ430" i="26" s="1"/>
  <c r="AJ460" i="26" s="1" a="1"/>
  <c r="AJ460" i="26" s="1"/>
  <c r="AJ232" i="26" s="1"/>
  <c r="AJ378" i="26"/>
  <c r="AJ408" i="26" s="1"/>
  <c r="AJ438" i="26" s="1" a="1"/>
  <c r="AJ438" i="26" s="1"/>
  <c r="AJ217" i="26" s="1"/>
  <c r="AJ374" i="26"/>
  <c r="AJ404" i="26" s="1"/>
  <c r="AJ434" i="26" s="1" a="1"/>
  <c r="AJ434" i="26" s="1"/>
  <c r="AJ213" i="26" s="1"/>
  <c r="AJ390" i="26"/>
  <c r="AJ399" i="26"/>
  <c r="AJ429" i="26" s="1"/>
  <c r="AJ459" i="26" s="1" a="1"/>
  <c r="AJ459" i="26" s="1"/>
  <c r="AJ231" i="26" s="1"/>
  <c r="AJ391" i="26"/>
  <c r="AJ393" i="26"/>
  <c r="AJ385" i="26"/>
  <c r="AJ415" i="26" s="1"/>
  <c r="AJ445" i="26" s="1" a="1"/>
  <c r="AJ445" i="26" s="1"/>
  <c r="AJ222" i="26" s="1"/>
  <c r="AJ382" i="26"/>
  <c r="AJ412" i="26" s="1"/>
  <c r="AJ442" i="26" s="1" a="1"/>
  <c r="AJ442" i="26" s="1"/>
  <c r="AJ219" i="26" s="1"/>
  <c r="AJ381" i="26"/>
  <c r="AJ411" i="26" s="1"/>
  <c r="AJ441" i="26" s="1" a="1"/>
  <c r="AJ441" i="26" s="1"/>
  <c r="AJ218" i="26" s="1"/>
  <c r="AJ397" i="26"/>
  <c r="AJ427" i="26" s="1"/>
  <c r="AJ457" i="26" s="1" a="1"/>
  <c r="AJ457" i="26" s="1"/>
  <c r="AJ229" i="26" s="1"/>
  <c r="AJ389" i="26"/>
  <c r="AJ392" i="26"/>
  <c r="AJ384" i="26"/>
  <c r="AJ414" i="26" s="1"/>
  <c r="AJ444" i="26" s="1" a="1"/>
  <c r="AJ444" i="26" s="1"/>
  <c r="AJ221" i="26" s="1"/>
  <c r="AJ383" i="26"/>
  <c r="AJ413" i="26" s="1"/>
  <c r="AJ443" i="26" s="1" a="1"/>
  <c r="AJ443" i="26" s="1"/>
  <c r="AJ220" i="26" s="1"/>
  <c r="AJ396" i="26"/>
  <c r="AJ377" i="26"/>
  <c r="AJ407" i="26" s="1"/>
  <c r="AJ437" i="26" s="1" a="1"/>
  <c r="AJ437" i="26" s="1"/>
  <c r="AJ216" i="26" s="1"/>
  <c r="AJ376" i="26"/>
  <c r="AJ406" i="26" s="1"/>
  <c r="AJ436" i="26" s="1" a="1"/>
  <c r="AJ436" i="26" s="1"/>
  <c r="AJ215" i="26" s="1"/>
  <c r="AJ375" i="26"/>
  <c r="AJ405" i="26" s="1"/>
  <c r="AJ435" i="26" s="1" a="1"/>
  <c r="AJ435" i="26" s="1"/>
  <c r="AJ214" i="26" s="1"/>
  <c r="AI352" i="26"/>
  <c r="AI368" i="26"/>
  <c r="AI209" i="26" s="1"/>
  <c r="AJ343" i="26"/>
  <c r="AJ361" i="26" s="1"/>
  <c r="AJ363" i="26" s="1"/>
  <c r="AI321" i="26"/>
  <c r="AJ185" i="26"/>
  <c r="AK6" i="26"/>
  <c r="AJ9" i="26"/>
  <c r="AJ347" i="26" s="1"/>
  <c r="AJ348" i="26" s="1"/>
  <c r="AJ8" i="26"/>
  <c r="AJ332" i="26" s="1"/>
  <c r="AJ317" i="26" s="1"/>
  <c r="AH203" i="26" l="1"/>
  <c r="AH205" i="26" s="1"/>
  <c r="AH560" i="26"/>
  <c r="AI543" i="26"/>
  <c r="AK511" i="26"/>
  <c r="AK514" i="26" s="1"/>
  <c r="AK522" i="26" s="1"/>
  <c r="AK526" i="26" s="1"/>
  <c r="AK243" i="26" s="1"/>
  <c r="AJ200" i="26"/>
  <c r="AJ544" i="26"/>
  <c r="AI201" i="26"/>
  <c r="AI517" i="26"/>
  <c r="AJ510" i="26"/>
  <c r="AJ513" i="26"/>
  <c r="AJ423" i="26"/>
  <c r="AJ453" i="26" s="1" a="1"/>
  <c r="AJ453" i="26" s="1"/>
  <c r="AJ227" i="26" s="1"/>
  <c r="AJ419" i="26"/>
  <c r="AJ449" i="26" s="1" a="1"/>
  <c r="AJ449" i="26" s="1"/>
  <c r="AJ223" i="26" s="1"/>
  <c r="AJ422" i="26"/>
  <c r="AJ452" i="26" s="1" a="1"/>
  <c r="AJ452" i="26" s="1"/>
  <c r="AJ226" i="26" s="1"/>
  <c r="AJ420" i="26"/>
  <c r="AJ450" i="26" s="1" a="1"/>
  <c r="AJ450" i="26" s="1"/>
  <c r="AJ224" i="26" s="1"/>
  <c r="AJ421" i="26"/>
  <c r="AJ451" i="26" s="1" a="1"/>
  <c r="AJ451" i="26" s="1"/>
  <c r="AJ225" i="26" s="1"/>
  <c r="AI336" i="26"/>
  <c r="AI337" i="26" s="1"/>
  <c r="AJ335" i="26" s="1"/>
  <c r="AJ339" i="26" s="1"/>
  <c r="AJ351" i="26"/>
  <c r="AJ183" i="26"/>
  <c r="AI322" i="26"/>
  <c r="AI324" i="26" s="1"/>
  <c r="AJ329" i="26"/>
  <c r="AJ330" i="26" s="1"/>
  <c r="AK328" i="26" s="1"/>
  <c r="AJ318" i="26"/>
  <c r="AK7" i="26"/>
  <c r="AK508" i="26" s="1"/>
  <c r="AK513" i="26" s="1"/>
  <c r="AK554" i="26" l="1"/>
  <c r="AK553" i="26"/>
  <c r="AI202" i="26"/>
  <c r="AI545" i="26"/>
  <c r="AI546" i="26" s="1"/>
  <c r="AI300" i="26" s="1"/>
  <c r="AK509" i="26"/>
  <c r="AK510" i="26" s="1"/>
  <c r="AK392" i="26"/>
  <c r="AK467" i="26"/>
  <c r="AK483" i="26" s="1"/>
  <c r="AL486" i="26" s="1"/>
  <c r="AK399" i="26"/>
  <c r="AK429" i="26" s="1"/>
  <c r="AK459" i="26" s="1" a="1"/>
  <c r="AK459" i="26" s="1"/>
  <c r="AK231" i="26" s="1"/>
  <c r="AK397" i="26"/>
  <c r="AK427" i="26" s="1"/>
  <c r="AK457" i="26" s="1" a="1"/>
  <c r="AK457" i="26" s="1"/>
  <c r="AK229" i="26" s="1"/>
  <c r="AK377" i="26"/>
  <c r="AK407" i="26" s="1"/>
  <c r="AK437" i="26" s="1" a="1"/>
  <c r="AK437" i="26" s="1"/>
  <c r="AK216" i="26" s="1"/>
  <c r="AK374" i="26"/>
  <c r="AK404" i="26" s="1"/>
  <c r="AK434" i="26" s="1" a="1"/>
  <c r="AK434" i="26" s="1"/>
  <c r="AK213" i="26" s="1"/>
  <c r="AK396" i="26"/>
  <c r="AK389" i="26"/>
  <c r="AK400" i="26"/>
  <c r="AK430" i="26" s="1"/>
  <c r="AK460" i="26" s="1" a="1"/>
  <c r="AK460" i="26" s="1"/>
  <c r="AK232" i="26" s="1"/>
  <c r="AK384" i="26"/>
  <c r="AK414" i="26" s="1"/>
  <c r="AK444" i="26" s="1" a="1"/>
  <c r="AK444" i="26" s="1"/>
  <c r="AK221" i="26" s="1"/>
  <c r="AK385" i="26"/>
  <c r="AK415" i="26" s="1"/>
  <c r="AK445" i="26" s="1" a="1"/>
  <c r="AK445" i="26" s="1"/>
  <c r="AK222" i="26" s="1"/>
  <c r="AK381" i="26"/>
  <c r="AK411" i="26" s="1"/>
  <c r="AK441" i="26" s="1" a="1"/>
  <c r="AK441" i="26" s="1"/>
  <c r="AK218" i="26" s="1"/>
  <c r="AK390" i="26"/>
  <c r="AK393" i="26"/>
  <c r="AK398" i="26"/>
  <c r="AK428" i="26" s="1"/>
  <c r="AK458" i="26" s="1" a="1"/>
  <c r="AK458" i="26" s="1"/>
  <c r="AK230" i="26" s="1"/>
  <c r="AK391" i="26"/>
  <c r="AK383" i="26"/>
  <c r="AK413" i="26" s="1"/>
  <c r="AK443" i="26" s="1" a="1"/>
  <c r="AK443" i="26" s="1"/>
  <c r="AK220" i="26" s="1"/>
  <c r="AK378" i="26"/>
  <c r="AK408" i="26" s="1"/>
  <c r="AK438" i="26" s="1" a="1"/>
  <c r="AK438" i="26" s="1"/>
  <c r="AK217" i="26" s="1"/>
  <c r="AK376" i="26"/>
  <c r="AK406" i="26" s="1"/>
  <c r="AK436" i="26" s="1" a="1"/>
  <c r="AK436" i="26" s="1"/>
  <c r="AK215" i="26" s="1"/>
  <c r="AK382" i="26"/>
  <c r="AK412" i="26" s="1"/>
  <c r="AK442" i="26" s="1" a="1"/>
  <c r="AK442" i="26" s="1"/>
  <c r="AK219" i="26" s="1"/>
  <c r="AK375" i="26"/>
  <c r="AK405" i="26" s="1"/>
  <c r="AK435" i="26" s="1" a="1"/>
  <c r="AK435" i="26" s="1"/>
  <c r="AK214" i="26" s="1"/>
  <c r="AJ352" i="26"/>
  <c r="AJ368" i="26"/>
  <c r="AJ209" i="26" s="1"/>
  <c r="AK343" i="26"/>
  <c r="AK361" i="26" s="1"/>
  <c r="AK363" i="26" s="1"/>
  <c r="AJ321" i="26"/>
  <c r="AK185" i="26"/>
  <c r="AL6" i="26"/>
  <c r="AK8" i="26"/>
  <c r="AK332" i="26" s="1"/>
  <c r="AK317" i="26" s="1"/>
  <c r="AK9" i="26"/>
  <c r="AK347" i="26" s="1"/>
  <c r="AK348" i="26" s="1"/>
  <c r="AI203" i="26" l="1"/>
  <c r="AI205" i="26" s="1"/>
  <c r="AI560" i="26"/>
  <c r="AJ543" i="26"/>
  <c r="AL511" i="26"/>
  <c r="AL514" i="26" s="1"/>
  <c r="AL522" i="26" s="1"/>
  <c r="AL526" i="26" s="1"/>
  <c r="AL243" i="26" s="1"/>
  <c r="AK200" i="26"/>
  <c r="AK544" i="26"/>
  <c r="AJ201" i="26"/>
  <c r="AJ517" i="26"/>
  <c r="AK420" i="26"/>
  <c r="AK450" i="26" s="1" a="1"/>
  <c r="AK450" i="26" s="1"/>
  <c r="AK224" i="26" s="1"/>
  <c r="AK422" i="26"/>
  <c r="AK452" i="26" s="1" a="1"/>
  <c r="AK452" i="26" s="1"/>
  <c r="AK226" i="26" s="1"/>
  <c r="AK421" i="26"/>
  <c r="AK451" i="26" s="1" a="1"/>
  <c r="AK451" i="26" s="1"/>
  <c r="AK225" i="26" s="1"/>
  <c r="AK423" i="26"/>
  <c r="AK453" i="26" s="1" a="1"/>
  <c r="AK453" i="26" s="1"/>
  <c r="AK227" i="26" s="1"/>
  <c r="AK419" i="26"/>
  <c r="AK449" i="26" s="1" a="1"/>
  <c r="AK449" i="26" s="1"/>
  <c r="AK223" i="26" s="1"/>
  <c r="AJ336" i="26"/>
  <c r="AJ337" i="26" s="1"/>
  <c r="AK335" i="26" s="1"/>
  <c r="AK339" i="26" s="1"/>
  <c r="AK351" i="26"/>
  <c r="AK183" i="26"/>
  <c r="AJ322" i="26"/>
  <c r="AJ324" i="26" s="1"/>
  <c r="AK329" i="26"/>
  <c r="AK330" i="26" s="1"/>
  <c r="AL328" i="26" s="1"/>
  <c r="AK318" i="26"/>
  <c r="AL7" i="26"/>
  <c r="AL508" i="26" s="1"/>
  <c r="AL513" i="26" s="1"/>
  <c r="AL554" i="26" l="1"/>
  <c r="AL553" i="26"/>
  <c r="AJ202" i="26"/>
  <c r="AJ545" i="26"/>
  <c r="AJ546" i="26" s="1"/>
  <c r="AJ300" i="26" s="1"/>
  <c r="AL509" i="26"/>
  <c r="AL510" i="26" s="1"/>
  <c r="AL397" i="26"/>
  <c r="AL427" i="26" s="1"/>
  <c r="AL457" i="26" s="1" a="1"/>
  <c r="AL457" i="26" s="1"/>
  <c r="AL229" i="26" s="1"/>
  <c r="AL467" i="26"/>
  <c r="AL483" i="26" s="1"/>
  <c r="AM486" i="26" s="1"/>
  <c r="AL381" i="26"/>
  <c r="AL411" i="26" s="1"/>
  <c r="AL441" i="26" s="1" a="1"/>
  <c r="AL441" i="26" s="1"/>
  <c r="AL218" i="26" s="1"/>
  <c r="AL396" i="26"/>
  <c r="AL374" i="26"/>
  <c r="AL404" i="26" s="1"/>
  <c r="AL434" i="26" s="1" a="1"/>
  <c r="AL434" i="26" s="1"/>
  <c r="AL213" i="26" s="1"/>
  <c r="AL393" i="26"/>
  <c r="AL390" i="26"/>
  <c r="AL384" i="26"/>
  <c r="AL414" i="26" s="1"/>
  <c r="AL444" i="26" s="1" a="1"/>
  <c r="AL444" i="26" s="1"/>
  <c r="AL221" i="26" s="1"/>
  <c r="AL385" i="26"/>
  <c r="AL415" i="26" s="1"/>
  <c r="AL445" i="26" s="1" a="1"/>
  <c r="AL445" i="26" s="1"/>
  <c r="AL222" i="26" s="1"/>
  <c r="AL378" i="26"/>
  <c r="AL408" i="26" s="1"/>
  <c r="AL438" i="26" s="1" a="1"/>
  <c r="AL438" i="26" s="1"/>
  <c r="AL217" i="26" s="1"/>
  <c r="AL399" i="26"/>
  <c r="AL429" i="26" s="1"/>
  <c r="AL459" i="26" s="1" a="1"/>
  <c r="AL459" i="26" s="1"/>
  <c r="AL231" i="26" s="1"/>
  <c r="AL383" i="26"/>
  <c r="AL413" i="26" s="1"/>
  <c r="AL443" i="26" s="1" a="1"/>
  <c r="AL443" i="26" s="1"/>
  <c r="AL220" i="26" s="1"/>
  <c r="AL382" i="26"/>
  <c r="AL412" i="26" s="1"/>
  <c r="AL442" i="26" s="1" a="1"/>
  <c r="AL442" i="26" s="1"/>
  <c r="AL219" i="26" s="1"/>
  <c r="AL389" i="26"/>
  <c r="AL377" i="26"/>
  <c r="AL407" i="26" s="1"/>
  <c r="AL437" i="26" s="1" a="1"/>
  <c r="AL437" i="26" s="1"/>
  <c r="AL216" i="26" s="1"/>
  <c r="AL398" i="26"/>
  <c r="AL428" i="26" s="1"/>
  <c r="AL458" i="26" s="1" a="1"/>
  <c r="AL458" i="26" s="1"/>
  <c r="AL230" i="26" s="1"/>
  <c r="AL400" i="26"/>
  <c r="AL430" i="26" s="1"/>
  <c r="AL460" i="26" s="1" a="1"/>
  <c r="AL460" i="26" s="1"/>
  <c r="AL232" i="26" s="1"/>
  <c r="AL376" i="26"/>
  <c r="AL406" i="26" s="1"/>
  <c r="AL436" i="26" s="1" a="1"/>
  <c r="AL436" i="26" s="1"/>
  <c r="AL215" i="26" s="1"/>
  <c r="AL391" i="26"/>
  <c r="AL392" i="26"/>
  <c r="AL375" i="26"/>
  <c r="AL405" i="26" s="1"/>
  <c r="AL435" i="26" s="1" a="1"/>
  <c r="AL435" i="26" s="1"/>
  <c r="AL214" i="26" s="1"/>
  <c r="AK352" i="26"/>
  <c r="AK368" i="26"/>
  <c r="AK209" i="26" s="1"/>
  <c r="AL343" i="26"/>
  <c r="AL361" i="26" s="1"/>
  <c r="AL363" i="26" s="1"/>
  <c r="AK321" i="26"/>
  <c r="AL185" i="26"/>
  <c r="AM6" i="26"/>
  <c r="AL8" i="26"/>
  <c r="AL332" i="26" s="1"/>
  <c r="AL317" i="26" s="1"/>
  <c r="AL9" i="26"/>
  <c r="AL347" i="26" s="1"/>
  <c r="AL348" i="26" s="1"/>
  <c r="AJ203" i="26" l="1"/>
  <c r="AJ205" i="26" s="1"/>
  <c r="AJ560" i="26"/>
  <c r="AK543" i="26"/>
  <c r="AM511" i="26"/>
  <c r="AM514" i="26" s="1"/>
  <c r="AM522" i="26" s="1"/>
  <c r="AM526" i="26" s="1"/>
  <c r="AM243" i="26" s="1"/>
  <c r="AL200" i="26"/>
  <c r="AL544" i="26"/>
  <c r="AK201" i="26"/>
  <c r="AK517" i="26"/>
  <c r="AL419" i="26"/>
  <c r="AL449" i="26" s="1" a="1"/>
  <c r="AL449" i="26" s="1"/>
  <c r="AL223" i="26" s="1"/>
  <c r="AL421" i="26"/>
  <c r="AL451" i="26" s="1" a="1"/>
  <c r="AL451" i="26" s="1"/>
  <c r="AL225" i="26" s="1"/>
  <c r="AL423" i="26"/>
  <c r="AL453" i="26" s="1" a="1"/>
  <c r="AL453" i="26" s="1"/>
  <c r="AL227" i="26" s="1"/>
  <c r="AL420" i="26"/>
  <c r="AL450" i="26" s="1" a="1"/>
  <c r="AL450" i="26" s="1"/>
  <c r="AL224" i="26" s="1"/>
  <c r="AL422" i="26"/>
  <c r="AL452" i="26" s="1" a="1"/>
  <c r="AL452" i="26" s="1"/>
  <c r="AL226" i="26" s="1"/>
  <c r="AK336" i="26"/>
  <c r="AK337" i="26" s="1"/>
  <c r="AL335" i="26" s="1"/>
  <c r="AL339" i="26" s="1"/>
  <c r="AL351" i="26"/>
  <c r="AL183" i="26"/>
  <c r="AK322" i="26"/>
  <c r="AK324" i="26" s="1"/>
  <c r="AL329" i="26"/>
  <c r="AL330" i="26" s="1"/>
  <c r="AM328" i="26" s="1"/>
  <c r="AL318" i="26"/>
  <c r="AM7" i="26"/>
  <c r="AM508" i="26" s="1"/>
  <c r="AM513" i="26" s="1"/>
  <c r="AM554" i="26" l="1"/>
  <c r="AM553" i="26"/>
  <c r="AK202" i="26"/>
  <c r="AK545" i="26"/>
  <c r="AK546" i="26" s="1"/>
  <c r="AK300" i="26" s="1"/>
  <c r="AM509" i="26"/>
  <c r="AM510" i="26" s="1"/>
  <c r="AM390" i="26"/>
  <c r="AM467" i="26"/>
  <c r="AM483" i="26" s="1"/>
  <c r="AN486" i="26" s="1"/>
  <c r="AM399" i="26"/>
  <c r="AM429" i="26" s="1"/>
  <c r="AM459" i="26" s="1" a="1"/>
  <c r="AM459" i="26" s="1"/>
  <c r="AM231" i="26" s="1"/>
  <c r="AM396" i="26"/>
  <c r="AM384" i="26"/>
  <c r="AM414" i="26" s="1"/>
  <c r="AM444" i="26" s="1" a="1"/>
  <c r="AM444" i="26" s="1"/>
  <c r="AM221" i="26" s="1"/>
  <c r="AM374" i="26"/>
  <c r="AM404" i="26" s="1"/>
  <c r="AM434" i="26" s="1" a="1"/>
  <c r="AM434" i="26" s="1"/>
  <c r="AM213" i="26" s="1"/>
  <c r="AM378" i="26"/>
  <c r="AM408" i="26" s="1"/>
  <c r="AM438" i="26" s="1" a="1"/>
  <c r="AM438" i="26" s="1"/>
  <c r="AM217" i="26" s="1"/>
  <c r="AM385" i="26"/>
  <c r="AM415" i="26" s="1"/>
  <c r="AM445" i="26" s="1" a="1"/>
  <c r="AM445" i="26" s="1"/>
  <c r="AM222" i="26" s="1"/>
  <c r="AM381" i="26"/>
  <c r="AM411" i="26" s="1"/>
  <c r="AM441" i="26" s="1" a="1"/>
  <c r="AM441" i="26" s="1"/>
  <c r="AM218" i="26" s="1"/>
  <c r="AM398" i="26"/>
  <c r="AM428" i="26" s="1"/>
  <c r="AM458" i="26" s="1" a="1"/>
  <c r="AM458" i="26" s="1"/>
  <c r="AM230" i="26" s="1"/>
  <c r="AM377" i="26"/>
  <c r="AM407" i="26" s="1"/>
  <c r="AM437" i="26" s="1" a="1"/>
  <c r="AM437" i="26" s="1"/>
  <c r="AM216" i="26" s="1"/>
  <c r="AM397" i="26"/>
  <c r="AM427" i="26" s="1"/>
  <c r="AM457" i="26" s="1" a="1"/>
  <c r="AM457" i="26" s="1"/>
  <c r="AM229" i="26" s="1"/>
  <c r="AM393" i="26"/>
  <c r="AM400" i="26"/>
  <c r="AM430" i="26" s="1"/>
  <c r="AM460" i="26" s="1" a="1"/>
  <c r="AM460" i="26" s="1"/>
  <c r="AM232" i="26" s="1"/>
  <c r="AM389" i="26"/>
  <c r="AM383" i="26"/>
  <c r="AM413" i="26" s="1"/>
  <c r="AM443" i="26" s="1" a="1"/>
  <c r="AM443" i="26" s="1"/>
  <c r="AM220" i="26" s="1"/>
  <c r="AM391" i="26"/>
  <c r="AM382" i="26"/>
  <c r="AM412" i="26" s="1"/>
  <c r="AM442" i="26" s="1" a="1"/>
  <c r="AM442" i="26" s="1"/>
  <c r="AM219" i="26" s="1"/>
  <c r="AM392" i="26"/>
  <c r="AM376" i="26"/>
  <c r="AM406" i="26" s="1"/>
  <c r="AM436" i="26" s="1" a="1"/>
  <c r="AM436" i="26" s="1"/>
  <c r="AM215" i="26" s="1"/>
  <c r="AM375" i="26"/>
  <c r="AM405" i="26" s="1"/>
  <c r="AM435" i="26" s="1" a="1"/>
  <c r="AM435" i="26" s="1"/>
  <c r="AM214" i="26" s="1"/>
  <c r="AL352" i="26"/>
  <c r="AL368" i="26"/>
  <c r="AL209" i="26" s="1"/>
  <c r="AM343" i="26"/>
  <c r="AM361" i="26" s="1"/>
  <c r="AM363" i="26" s="1"/>
  <c r="AL321" i="26"/>
  <c r="AM185" i="26"/>
  <c r="AN6" i="26"/>
  <c r="AM8" i="26"/>
  <c r="AM332" i="26" s="1"/>
  <c r="AM317" i="26" s="1"/>
  <c r="AM9" i="26"/>
  <c r="AM347" i="26" s="1"/>
  <c r="AM348" i="26" s="1"/>
  <c r="AK203" i="26" l="1"/>
  <c r="AK205" i="26" s="1"/>
  <c r="AK560" i="26"/>
  <c r="AL543" i="26"/>
  <c r="AN511" i="26"/>
  <c r="AN514" i="26" s="1"/>
  <c r="AN522" i="26" s="1"/>
  <c r="AN526" i="26" s="1"/>
  <c r="AN243" i="26" s="1"/>
  <c r="AM200" i="26"/>
  <c r="AM544" i="26"/>
  <c r="AL201" i="26"/>
  <c r="AL517" i="26"/>
  <c r="AM420" i="26"/>
  <c r="AM450" i="26" s="1" a="1"/>
  <c r="AM450" i="26" s="1"/>
  <c r="AM224" i="26" s="1"/>
  <c r="AM423" i="26"/>
  <c r="AM453" i="26" s="1" a="1"/>
  <c r="AM453" i="26" s="1"/>
  <c r="AM227" i="26" s="1"/>
  <c r="AM421" i="26"/>
  <c r="AM451" i="26" s="1" a="1"/>
  <c r="AM451" i="26" s="1"/>
  <c r="AM225" i="26" s="1"/>
  <c r="AM419" i="26"/>
  <c r="AM449" i="26" s="1" a="1"/>
  <c r="AM449" i="26" s="1"/>
  <c r="AM223" i="26" s="1"/>
  <c r="AM422" i="26"/>
  <c r="AM452" i="26" s="1" a="1"/>
  <c r="AM452" i="26" s="1"/>
  <c r="AM226" i="26" s="1"/>
  <c r="AL336" i="26"/>
  <c r="AL337" i="26" s="1"/>
  <c r="AM335" i="26" s="1"/>
  <c r="AM339" i="26" s="1"/>
  <c r="AM351" i="26"/>
  <c r="AM183" i="26"/>
  <c r="AL322" i="26"/>
  <c r="AL324" i="26" s="1"/>
  <c r="AM329" i="26"/>
  <c r="AM330" i="26" s="1"/>
  <c r="AN328" i="26" s="1"/>
  <c r="AM318" i="26"/>
  <c r="AN7" i="26"/>
  <c r="AN508" i="26" s="1"/>
  <c r="AN513" i="26" s="1"/>
  <c r="AN554" i="26" l="1"/>
  <c r="AN553" i="26"/>
  <c r="AL202" i="26"/>
  <c r="AL545" i="26"/>
  <c r="AL546" i="26" s="1"/>
  <c r="AL300" i="26" s="1"/>
  <c r="AN509" i="26"/>
  <c r="AN510" i="26" s="1"/>
  <c r="AN378" i="26"/>
  <c r="AN408" i="26" s="1"/>
  <c r="AN438" i="26" s="1" a="1"/>
  <c r="AN438" i="26" s="1"/>
  <c r="AN217" i="26" s="1"/>
  <c r="AN467" i="26"/>
  <c r="AN483" i="26" s="1"/>
  <c r="AO486" i="26" s="1"/>
  <c r="AN374" i="26"/>
  <c r="AN404" i="26" s="1"/>
  <c r="AN434" i="26" s="1" a="1"/>
  <c r="AN434" i="26" s="1"/>
  <c r="AN213" i="26" s="1"/>
  <c r="AN381" i="26"/>
  <c r="AN411" i="26" s="1"/>
  <c r="AN441" i="26" s="1" a="1"/>
  <c r="AN441" i="26" s="1"/>
  <c r="AN218" i="26" s="1"/>
  <c r="AN377" i="26"/>
  <c r="AN407" i="26" s="1"/>
  <c r="AN437" i="26" s="1" a="1"/>
  <c r="AN437" i="26" s="1"/>
  <c r="AN216" i="26" s="1"/>
  <c r="AN389" i="26"/>
  <c r="AN385" i="26"/>
  <c r="AN415" i="26" s="1"/>
  <c r="AN445" i="26" s="1" a="1"/>
  <c r="AN445" i="26" s="1"/>
  <c r="AN222" i="26" s="1"/>
  <c r="AN391" i="26"/>
  <c r="AN376" i="26"/>
  <c r="AN406" i="26" s="1"/>
  <c r="AN436" i="26" s="1" a="1"/>
  <c r="AN436" i="26" s="1"/>
  <c r="AN215" i="26" s="1"/>
  <c r="AN397" i="26"/>
  <c r="AN427" i="26" s="1"/>
  <c r="AN457" i="26" s="1" a="1"/>
  <c r="AN457" i="26" s="1"/>
  <c r="AN229" i="26" s="1"/>
  <c r="AN390" i="26"/>
  <c r="AN396" i="26"/>
  <c r="AN384" i="26"/>
  <c r="AN414" i="26" s="1"/>
  <c r="AN444" i="26" s="1" a="1"/>
  <c r="AN444" i="26" s="1"/>
  <c r="AN221" i="26" s="1"/>
  <c r="AN400" i="26"/>
  <c r="AN430" i="26" s="1"/>
  <c r="AN460" i="26" s="1" a="1"/>
  <c r="AN460" i="26" s="1"/>
  <c r="AN232" i="26" s="1"/>
  <c r="AN392" i="26"/>
  <c r="AN393" i="26"/>
  <c r="AN383" i="26"/>
  <c r="AN413" i="26" s="1"/>
  <c r="AN443" i="26" s="1" a="1"/>
  <c r="AN443" i="26" s="1"/>
  <c r="AN220" i="26" s="1"/>
  <c r="AN399" i="26"/>
  <c r="AN429" i="26" s="1"/>
  <c r="AN459" i="26" s="1" a="1"/>
  <c r="AN459" i="26" s="1"/>
  <c r="AN231" i="26" s="1"/>
  <c r="AN398" i="26"/>
  <c r="AN428" i="26" s="1"/>
  <c r="AN458" i="26" s="1" a="1"/>
  <c r="AN458" i="26" s="1"/>
  <c r="AN230" i="26" s="1"/>
  <c r="AN382" i="26"/>
  <c r="AN412" i="26" s="1"/>
  <c r="AN442" i="26" s="1" a="1"/>
  <c r="AN442" i="26" s="1"/>
  <c r="AN219" i="26" s="1"/>
  <c r="AN375" i="26"/>
  <c r="AN405" i="26" s="1"/>
  <c r="AN435" i="26" s="1" a="1"/>
  <c r="AN435" i="26" s="1"/>
  <c r="AN214" i="26" s="1"/>
  <c r="AM352" i="26"/>
  <c r="AM368" i="26"/>
  <c r="AM209" i="26" s="1"/>
  <c r="AN343" i="26"/>
  <c r="AN361" i="26" s="1"/>
  <c r="AN363" i="26" s="1"/>
  <c r="AM321" i="26"/>
  <c r="AN185" i="26"/>
  <c r="AO6" i="26"/>
  <c r="AN8" i="26"/>
  <c r="AN332" i="26" s="1"/>
  <c r="AN317" i="26" s="1"/>
  <c r="AN9" i="26"/>
  <c r="AN347" i="26" s="1"/>
  <c r="AN348" i="26" s="1"/>
  <c r="AL203" i="26" l="1"/>
  <c r="AL205" i="26" s="1"/>
  <c r="AL560" i="26"/>
  <c r="AM543" i="26"/>
  <c r="AO511" i="26"/>
  <c r="AO514" i="26" s="1"/>
  <c r="AO522" i="26" s="1"/>
  <c r="AO526" i="26" s="1"/>
  <c r="AO243" i="26" s="1"/>
  <c r="AN200" i="26"/>
  <c r="AN544" i="26"/>
  <c r="AM201" i="26"/>
  <c r="AM517" i="26"/>
  <c r="AN423" i="26"/>
  <c r="AN453" i="26" s="1" a="1"/>
  <c r="AN453" i="26" s="1"/>
  <c r="AN227" i="26" s="1"/>
  <c r="AN419" i="26"/>
  <c r="AN449" i="26" s="1" a="1"/>
  <c r="AN449" i="26" s="1"/>
  <c r="AN223" i="26" s="1"/>
  <c r="AN420" i="26"/>
  <c r="AN450" i="26" s="1" a="1"/>
  <c r="AN450" i="26" s="1"/>
  <c r="AN224" i="26" s="1"/>
  <c r="AN421" i="26"/>
  <c r="AN451" i="26" s="1" a="1"/>
  <c r="AN451" i="26" s="1"/>
  <c r="AN225" i="26" s="1"/>
  <c r="AN422" i="26"/>
  <c r="AN452" i="26" s="1" a="1"/>
  <c r="AN452" i="26" s="1"/>
  <c r="AN226" i="26" s="1"/>
  <c r="AM336" i="26"/>
  <c r="AM337" i="26" s="1"/>
  <c r="AN335" i="26" s="1"/>
  <c r="AN339" i="26" s="1"/>
  <c r="AN351" i="26"/>
  <c r="AN183" i="26"/>
  <c r="AM322" i="26"/>
  <c r="AM324" i="26" s="1"/>
  <c r="AN329" i="26"/>
  <c r="AN330" i="26" s="1"/>
  <c r="AO328" i="26" s="1"/>
  <c r="AN318" i="26"/>
  <c r="AO7" i="26"/>
  <c r="AO508" i="26" s="1"/>
  <c r="AO513" i="26" s="1"/>
  <c r="AO554" i="26" l="1"/>
  <c r="AO553" i="26"/>
  <c r="AM202" i="26"/>
  <c r="AM545" i="26"/>
  <c r="AM546" i="26" s="1"/>
  <c r="AM300" i="26" s="1"/>
  <c r="AO509" i="26"/>
  <c r="AO510" i="26" s="1"/>
  <c r="AO384" i="26"/>
  <c r="AO414" i="26" s="1"/>
  <c r="AO444" i="26" s="1" a="1"/>
  <c r="AO444" i="26" s="1"/>
  <c r="AO221" i="26" s="1"/>
  <c r="AO467" i="26"/>
  <c r="AO483" i="26" s="1"/>
  <c r="AP486" i="26" s="1"/>
  <c r="AO381" i="26"/>
  <c r="AO411" i="26" s="1"/>
  <c r="AO441" i="26" s="1" a="1"/>
  <c r="AO441" i="26" s="1"/>
  <c r="AO218" i="26" s="1"/>
  <c r="AO385" i="26"/>
  <c r="AO415" i="26" s="1"/>
  <c r="AO445" i="26" s="1" a="1"/>
  <c r="AO445" i="26" s="1"/>
  <c r="AO222" i="26" s="1"/>
  <c r="AO392" i="26"/>
  <c r="AO374" i="26"/>
  <c r="AO404" i="26" s="1"/>
  <c r="AO434" i="26" s="1" a="1"/>
  <c r="AO434" i="26" s="1"/>
  <c r="AO213" i="26" s="1"/>
  <c r="AO389" i="26"/>
  <c r="AO378" i="26"/>
  <c r="AO408" i="26" s="1"/>
  <c r="AO438" i="26" s="1" a="1"/>
  <c r="AO438" i="26" s="1"/>
  <c r="AO217" i="26" s="1"/>
  <c r="AO377" i="26"/>
  <c r="AO407" i="26" s="1"/>
  <c r="AO437" i="26" s="1" a="1"/>
  <c r="AO437" i="26" s="1"/>
  <c r="AO216" i="26" s="1"/>
  <c r="AO399" i="26"/>
  <c r="AO429" i="26" s="1"/>
  <c r="AO459" i="26" s="1" a="1"/>
  <c r="AO459" i="26" s="1"/>
  <c r="AO231" i="26" s="1"/>
  <c r="AO391" i="26"/>
  <c r="AO400" i="26"/>
  <c r="AO430" i="26" s="1"/>
  <c r="AO460" i="26" s="1" a="1"/>
  <c r="AO460" i="26" s="1"/>
  <c r="AO232" i="26" s="1"/>
  <c r="AO398" i="26"/>
  <c r="AO428" i="26" s="1"/>
  <c r="AO458" i="26" s="1" a="1"/>
  <c r="AO458" i="26" s="1"/>
  <c r="AO230" i="26" s="1"/>
  <c r="AO396" i="26"/>
  <c r="AO393" i="26"/>
  <c r="AO383" i="26"/>
  <c r="AO413" i="26" s="1"/>
  <c r="AO443" i="26" s="1" a="1"/>
  <c r="AO443" i="26" s="1"/>
  <c r="AO220" i="26" s="1"/>
  <c r="AO397" i="26"/>
  <c r="AO427" i="26" s="1"/>
  <c r="AO457" i="26" s="1" a="1"/>
  <c r="AO457" i="26" s="1"/>
  <c r="AO229" i="26" s="1"/>
  <c r="AO382" i="26"/>
  <c r="AO412" i="26" s="1"/>
  <c r="AO442" i="26" s="1" a="1"/>
  <c r="AO442" i="26" s="1"/>
  <c r="AO219" i="26" s="1"/>
  <c r="AO390" i="26"/>
  <c r="AO376" i="26"/>
  <c r="AO406" i="26" s="1"/>
  <c r="AO436" i="26" s="1" a="1"/>
  <c r="AO436" i="26" s="1"/>
  <c r="AO215" i="26" s="1"/>
  <c r="AO375" i="26"/>
  <c r="AO405" i="26" s="1"/>
  <c r="AO435" i="26" s="1" a="1"/>
  <c r="AO435" i="26" s="1"/>
  <c r="AO214" i="26" s="1"/>
  <c r="AN352" i="26"/>
  <c r="AN368" i="26"/>
  <c r="AN209" i="26" s="1"/>
  <c r="AO343" i="26"/>
  <c r="AO361" i="26" s="1"/>
  <c r="AO363" i="26" s="1"/>
  <c r="AN321" i="26"/>
  <c r="AO185" i="26"/>
  <c r="AP6" i="26"/>
  <c r="AO9" i="26"/>
  <c r="AO347" i="26" s="1"/>
  <c r="AO348" i="26" s="1"/>
  <c r="AO8" i="26"/>
  <c r="AO332" i="26" s="1"/>
  <c r="AO317" i="26" s="1"/>
  <c r="AM203" i="26" l="1"/>
  <c r="AM205" i="26" s="1"/>
  <c r="AM560" i="26"/>
  <c r="AN543" i="26"/>
  <c r="AP511" i="26"/>
  <c r="AP514" i="26" s="1"/>
  <c r="AP522" i="26" s="1"/>
  <c r="AP526" i="26" s="1"/>
  <c r="AP243" i="26" s="1"/>
  <c r="AO200" i="26"/>
  <c r="AO544" i="26"/>
  <c r="AN201" i="26"/>
  <c r="AN517" i="26"/>
  <c r="AO422" i="26"/>
  <c r="AO452" i="26" s="1" a="1"/>
  <c r="AO452" i="26" s="1"/>
  <c r="AO226" i="26" s="1"/>
  <c r="AO420" i="26"/>
  <c r="AO450" i="26" s="1" a="1"/>
  <c r="AO450" i="26" s="1"/>
  <c r="AO224" i="26" s="1"/>
  <c r="AO419" i="26"/>
  <c r="AO449" i="26" s="1" a="1"/>
  <c r="AO449" i="26" s="1"/>
  <c r="AO223" i="26" s="1"/>
  <c r="AO423" i="26"/>
  <c r="AO453" i="26" s="1" a="1"/>
  <c r="AO453" i="26" s="1"/>
  <c r="AO227" i="26" s="1"/>
  <c r="AO421" i="26"/>
  <c r="AO451" i="26" s="1" a="1"/>
  <c r="AO451" i="26" s="1"/>
  <c r="AO225" i="26" s="1"/>
  <c r="AN336" i="26"/>
  <c r="AN337" i="26" s="1"/>
  <c r="AO335" i="26" s="1"/>
  <c r="AO339" i="26" s="1"/>
  <c r="AO351" i="26"/>
  <c r="AO183" i="26"/>
  <c r="AN322" i="26"/>
  <c r="AN324" i="26" s="1"/>
  <c r="AO329" i="26"/>
  <c r="AO330" i="26" s="1"/>
  <c r="AP328" i="26" s="1"/>
  <c r="AO318" i="26"/>
  <c r="AP7" i="26"/>
  <c r="AP508" i="26" s="1"/>
  <c r="AP513" i="26" s="1"/>
  <c r="AP554" i="26" l="1"/>
  <c r="AP553" i="26"/>
  <c r="AN202" i="26"/>
  <c r="AN545" i="26"/>
  <c r="AN546" i="26" s="1"/>
  <c r="AN300" i="26" s="1"/>
  <c r="AP509" i="26"/>
  <c r="AP510" i="26" s="1"/>
  <c r="AP389" i="26"/>
  <c r="AP467" i="26"/>
  <c r="AP483" i="26" s="1"/>
  <c r="AQ486" i="26" s="1"/>
  <c r="AP390" i="26"/>
  <c r="AP381" i="26"/>
  <c r="AP411" i="26" s="1"/>
  <c r="AP441" i="26" s="1" a="1"/>
  <c r="AP441" i="26" s="1"/>
  <c r="AP218" i="26" s="1"/>
  <c r="AP392" i="26"/>
  <c r="AP393" i="26"/>
  <c r="AP398" i="26"/>
  <c r="AP428" i="26" s="1"/>
  <c r="AP458" i="26" s="1" a="1"/>
  <c r="AP458" i="26" s="1"/>
  <c r="AP230" i="26" s="1"/>
  <c r="AP376" i="26"/>
  <c r="AP406" i="26" s="1"/>
  <c r="AP436" i="26" s="1" a="1"/>
  <c r="AP436" i="26" s="1"/>
  <c r="AP215" i="26" s="1"/>
  <c r="AP384" i="26"/>
  <c r="AP414" i="26" s="1"/>
  <c r="AP444" i="26" s="1" a="1"/>
  <c r="AP444" i="26" s="1"/>
  <c r="AP221" i="26" s="1"/>
  <c r="AP400" i="26"/>
  <c r="AP430" i="26" s="1"/>
  <c r="AP460" i="26" s="1" a="1"/>
  <c r="AP460" i="26" s="1"/>
  <c r="AP232" i="26" s="1"/>
  <c r="AP396" i="26"/>
  <c r="AP374" i="26"/>
  <c r="AP404" i="26" s="1"/>
  <c r="AP434" i="26" s="1" a="1"/>
  <c r="AP434" i="26" s="1"/>
  <c r="AP213" i="26" s="1"/>
  <c r="AP391" i="26"/>
  <c r="AP385" i="26"/>
  <c r="AP415" i="26" s="1"/>
  <c r="AP445" i="26" s="1" a="1"/>
  <c r="AP445" i="26" s="1"/>
  <c r="AP222" i="26" s="1"/>
  <c r="AP397" i="26"/>
  <c r="AP427" i="26" s="1"/>
  <c r="AP457" i="26" s="1" a="1"/>
  <c r="AP457" i="26" s="1"/>
  <c r="AP229" i="26" s="1"/>
  <c r="AP377" i="26"/>
  <c r="AP407" i="26" s="1"/>
  <c r="AP437" i="26" s="1" a="1"/>
  <c r="AP437" i="26" s="1"/>
  <c r="AP216" i="26" s="1"/>
  <c r="AP383" i="26"/>
  <c r="AP413" i="26" s="1"/>
  <c r="AP443" i="26" s="1" a="1"/>
  <c r="AP443" i="26" s="1"/>
  <c r="AP220" i="26" s="1"/>
  <c r="AP399" i="26"/>
  <c r="AP429" i="26" s="1"/>
  <c r="AP459" i="26" s="1" a="1"/>
  <c r="AP459" i="26" s="1"/>
  <c r="AP231" i="26" s="1"/>
  <c r="AP378" i="26"/>
  <c r="AP408" i="26" s="1"/>
  <c r="AP438" i="26" s="1" a="1"/>
  <c r="AP438" i="26" s="1"/>
  <c r="AP217" i="26" s="1"/>
  <c r="AP382" i="26"/>
  <c r="AP412" i="26" s="1"/>
  <c r="AP442" i="26" s="1" a="1"/>
  <c r="AP442" i="26" s="1"/>
  <c r="AP219" i="26" s="1"/>
  <c r="AP375" i="26"/>
  <c r="AP405" i="26" s="1"/>
  <c r="AP435" i="26" s="1" a="1"/>
  <c r="AP435" i="26" s="1"/>
  <c r="AP214" i="26" s="1"/>
  <c r="AO352" i="26"/>
  <c r="AO368" i="26"/>
  <c r="AO209" i="26" s="1"/>
  <c r="AP343" i="26"/>
  <c r="AP361" i="26" s="1"/>
  <c r="AP363" i="26" s="1"/>
  <c r="AO321" i="26"/>
  <c r="AP185" i="26"/>
  <c r="AQ6" i="26"/>
  <c r="AP8" i="26"/>
  <c r="AP332" i="26" s="1"/>
  <c r="AP317" i="26" s="1"/>
  <c r="AP9" i="26"/>
  <c r="AP347" i="26" s="1"/>
  <c r="AP348" i="26" s="1"/>
  <c r="AN203" i="26" l="1"/>
  <c r="AN205" i="26" s="1"/>
  <c r="AN560" i="26"/>
  <c r="AO543" i="26"/>
  <c r="AQ511" i="26"/>
  <c r="AQ514" i="26" s="1"/>
  <c r="AQ522" i="26" s="1"/>
  <c r="AQ526" i="26" s="1"/>
  <c r="AQ243" i="26" s="1"/>
  <c r="AP200" i="26"/>
  <c r="AP544" i="26"/>
  <c r="AO201" i="26"/>
  <c r="AO517" i="26"/>
  <c r="AP423" i="26"/>
  <c r="AP453" i="26" s="1" a="1"/>
  <c r="AP453" i="26" s="1"/>
  <c r="AP227" i="26" s="1"/>
  <c r="AP419" i="26"/>
  <c r="AP449" i="26" s="1" a="1"/>
  <c r="AP449" i="26" s="1"/>
  <c r="AP223" i="26" s="1"/>
  <c r="AP421" i="26"/>
  <c r="AP451" i="26" s="1" a="1"/>
  <c r="AP451" i="26" s="1"/>
  <c r="AP225" i="26" s="1"/>
  <c r="AP420" i="26"/>
  <c r="AP450" i="26" s="1" a="1"/>
  <c r="AP450" i="26" s="1"/>
  <c r="AP224" i="26" s="1"/>
  <c r="AP422" i="26"/>
  <c r="AP452" i="26" s="1" a="1"/>
  <c r="AP452" i="26" s="1"/>
  <c r="AP226" i="26" s="1"/>
  <c r="AG356" i="26"/>
  <c r="AG358" i="26" s="1"/>
  <c r="AG367" i="26" s="1"/>
  <c r="AH356" i="26"/>
  <c r="AH358" i="26" s="1"/>
  <c r="AH367" i="26" s="1"/>
  <c r="AI356" i="26"/>
  <c r="AI358" i="26" s="1"/>
  <c r="AI367" i="26" s="1"/>
  <c r="AJ356" i="26"/>
  <c r="AJ358" i="26" s="1"/>
  <c r="AJ367" i="26" s="1"/>
  <c r="AK356" i="26"/>
  <c r="AK358" i="26" s="1"/>
  <c r="AK367" i="26" s="1"/>
  <c r="AL356" i="26"/>
  <c r="AL358" i="26" s="1"/>
  <c r="AL367" i="26" s="1"/>
  <c r="AM356" i="26"/>
  <c r="AM358" i="26" s="1"/>
  <c r="AM367" i="26" s="1"/>
  <c r="AN356" i="26"/>
  <c r="AN358" i="26" s="1"/>
  <c r="AN367" i="26" s="1"/>
  <c r="AO356" i="26"/>
  <c r="AO358" i="26" s="1"/>
  <c r="AO367" i="26" s="1"/>
  <c r="AO336" i="26"/>
  <c r="AO337" i="26" s="1"/>
  <c r="AP335" i="26" s="1"/>
  <c r="AP339" i="26" s="1"/>
  <c r="AP351" i="26"/>
  <c r="AP183" i="26"/>
  <c r="AO322" i="26"/>
  <c r="AO324" i="26" s="1"/>
  <c r="AP329" i="26"/>
  <c r="AP330" i="26" s="1"/>
  <c r="AQ328" i="26" s="1"/>
  <c r="AP318" i="26"/>
  <c r="AQ7" i="26"/>
  <c r="AQ508" i="26" s="1"/>
  <c r="AQ513" i="26" s="1"/>
  <c r="AQ554" i="26" l="1"/>
  <c r="AQ553" i="26"/>
  <c r="AO202" i="26"/>
  <c r="AO560" i="26" s="1"/>
  <c r="AO545" i="26"/>
  <c r="AO546" i="26" s="1"/>
  <c r="AO300" i="26" s="1"/>
  <c r="AO203" i="26"/>
  <c r="AO205" i="26" s="1"/>
  <c r="AQ509" i="26"/>
  <c r="AQ510" i="26" s="1"/>
  <c r="AQ399" i="26"/>
  <c r="AQ429" i="26" s="1"/>
  <c r="AQ459" i="26" s="1" a="1"/>
  <c r="AQ459" i="26" s="1"/>
  <c r="AQ231" i="26" s="1"/>
  <c r="AQ467" i="26"/>
  <c r="AQ483" i="26" s="1"/>
  <c r="AR486" i="26" s="1"/>
  <c r="AQ374" i="26"/>
  <c r="AQ404" i="26" s="1"/>
  <c r="AQ434" i="26" s="1" a="1"/>
  <c r="AQ434" i="26" s="1"/>
  <c r="AQ213" i="26" s="1"/>
  <c r="AQ381" i="26"/>
  <c r="AQ411" i="26" s="1"/>
  <c r="AQ441" i="26" s="1" a="1"/>
  <c r="AQ441" i="26" s="1"/>
  <c r="AQ218" i="26" s="1"/>
  <c r="AQ392" i="26"/>
  <c r="AQ385" i="26"/>
  <c r="AQ415" i="26" s="1"/>
  <c r="AQ445" i="26" s="1" a="1"/>
  <c r="AQ445" i="26" s="1"/>
  <c r="AQ222" i="26" s="1"/>
  <c r="AQ390" i="26"/>
  <c r="AQ377" i="26"/>
  <c r="AQ407" i="26" s="1"/>
  <c r="AQ437" i="26" s="1" a="1"/>
  <c r="AQ437" i="26" s="1"/>
  <c r="AQ216" i="26" s="1"/>
  <c r="AQ393" i="26"/>
  <c r="AQ400" i="26"/>
  <c r="AQ430" i="26" s="1"/>
  <c r="AQ460" i="26" s="1" a="1"/>
  <c r="AQ460" i="26" s="1"/>
  <c r="AQ232" i="26" s="1"/>
  <c r="AQ384" i="26"/>
  <c r="AQ414" i="26" s="1"/>
  <c r="AQ444" i="26" s="1" a="1"/>
  <c r="AQ444" i="26" s="1"/>
  <c r="AQ221" i="26" s="1"/>
  <c r="AQ391" i="26"/>
  <c r="AQ397" i="26"/>
  <c r="AQ427" i="26" s="1"/>
  <c r="AQ457" i="26" s="1" a="1"/>
  <c r="AQ457" i="26" s="1"/>
  <c r="AQ229" i="26" s="1"/>
  <c r="AQ398" i="26"/>
  <c r="AQ428" i="26" s="1"/>
  <c r="AQ458" i="26" s="1" a="1"/>
  <c r="AQ458" i="26" s="1"/>
  <c r="AQ230" i="26" s="1"/>
  <c r="AQ378" i="26"/>
  <c r="AQ408" i="26" s="1"/>
  <c r="AQ438" i="26" s="1" a="1"/>
  <c r="AQ438" i="26" s="1"/>
  <c r="AQ217" i="26" s="1"/>
  <c r="AQ382" i="26"/>
  <c r="AQ412" i="26" s="1"/>
  <c r="AQ442" i="26" s="1" a="1"/>
  <c r="AQ442" i="26" s="1"/>
  <c r="AQ219" i="26" s="1"/>
  <c r="AQ396" i="26"/>
  <c r="AQ376" i="26"/>
  <c r="AQ406" i="26" s="1"/>
  <c r="AQ436" i="26" s="1" a="1"/>
  <c r="AQ436" i="26" s="1"/>
  <c r="AQ215" i="26" s="1"/>
  <c r="AQ389" i="26"/>
  <c r="AQ383" i="26"/>
  <c r="AQ413" i="26" s="1"/>
  <c r="AQ443" i="26" s="1" a="1"/>
  <c r="AQ443" i="26" s="1"/>
  <c r="AQ220" i="26" s="1"/>
  <c r="AQ375" i="26"/>
  <c r="AQ405" i="26" s="1"/>
  <c r="AQ435" i="26" s="1" a="1"/>
  <c r="AQ435" i="26" s="1"/>
  <c r="AQ214" i="26" s="1"/>
  <c r="AM369" i="26"/>
  <c r="AM208" i="26"/>
  <c r="AJ369" i="26"/>
  <c r="AJ208" i="26"/>
  <c r="AO369" i="26"/>
  <c r="AO208" i="26"/>
  <c r="AI369" i="26"/>
  <c r="AI208" i="26"/>
  <c r="AN369" i="26"/>
  <c r="AN208" i="26"/>
  <c r="AH369" i="26"/>
  <c r="AH208" i="26"/>
  <c r="AL369" i="26"/>
  <c r="AL208" i="26"/>
  <c r="AK369" i="26"/>
  <c r="AK208" i="26"/>
  <c r="AG369" i="26"/>
  <c r="AG208" i="26"/>
  <c r="AP352" i="26"/>
  <c r="AP368" i="26"/>
  <c r="AP209" i="26" s="1"/>
  <c r="AQ9" i="26"/>
  <c r="AQ347" i="26" s="1"/>
  <c r="AQ348" i="26" s="1"/>
  <c r="AQ343" i="26"/>
  <c r="AQ361" i="26" s="1"/>
  <c r="AQ363" i="26" s="1"/>
  <c r="AP321" i="26"/>
  <c r="AQ8" i="26"/>
  <c r="AQ332" i="26" s="1"/>
  <c r="AQ317" i="26" s="1"/>
  <c r="AQ185" i="26"/>
  <c r="AP356" i="26" s="1"/>
  <c r="AP358" i="26" s="1"/>
  <c r="AR6" i="26"/>
  <c r="AP543" i="26" l="1"/>
  <c r="AR511" i="26"/>
  <c r="AR514" i="26" s="1"/>
  <c r="AR522" i="26" s="1"/>
  <c r="AR526" i="26" s="1"/>
  <c r="AR243" i="26" s="1"/>
  <c r="AQ200" i="26"/>
  <c r="AQ544" i="26"/>
  <c r="AP201" i="26"/>
  <c r="AP517" i="26"/>
  <c r="AL210" i="26"/>
  <c r="AL426" i="26"/>
  <c r="AL456" i="26" s="1" a="1"/>
  <c r="AL456" i="26" s="1"/>
  <c r="AL228" i="26" s="1"/>
  <c r="AK210" i="26"/>
  <c r="AK426" i="26"/>
  <c r="AK456" i="26" s="1" a="1"/>
  <c r="AK456" i="26" s="1"/>
  <c r="AK228" i="26" s="1"/>
  <c r="AH210" i="26"/>
  <c r="AH426" i="26"/>
  <c r="AH456" i="26" s="1" a="1"/>
  <c r="AH456" i="26" s="1"/>
  <c r="AH228" i="26" s="1"/>
  <c r="AI210" i="26"/>
  <c r="AI426" i="26"/>
  <c r="AI456" i="26" s="1" a="1"/>
  <c r="AI456" i="26" s="1"/>
  <c r="AI228" i="26" s="1"/>
  <c r="AO210" i="26"/>
  <c r="AO426" i="26"/>
  <c r="AO456" i="26" s="1" a="1"/>
  <c r="AO456" i="26" s="1"/>
  <c r="AO228" i="26" s="1"/>
  <c r="AN210" i="26"/>
  <c r="AN426" i="26"/>
  <c r="AN456" i="26" s="1" a="1"/>
  <c r="AN456" i="26" s="1"/>
  <c r="AN228" i="26" s="1"/>
  <c r="AJ210" i="26"/>
  <c r="AJ426" i="26"/>
  <c r="AJ456" i="26" s="1" a="1"/>
  <c r="AJ456" i="26" s="1"/>
  <c r="AJ228" i="26" s="1"/>
  <c r="AG210" i="26"/>
  <c r="AG426" i="26"/>
  <c r="AG456" i="26" s="1" a="1"/>
  <c r="AG456" i="26" s="1"/>
  <c r="AG228" i="26" s="1"/>
  <c r="AM210" i="26"/>
  <c r="AM426" i="26"/>
  <c r="AM456" i="26" s="1" a="1"/>
  <c r="AM456" i="26" s="1"/>
  <c r="AM228" i="26" s="1"/>
  <c r="AQ420" i="26"/>
  <c r="AQ450" i="26" s="1" a="1"/>
  <c r="AQ450" i="26" s="1"/>
  <c r="AQ224" i="26" s="1"/>
  <c r="AQ422" i="26"/>
  <c r="AQ452" i="26" s="1" a="1"/>
  <c r="AQ452" i="26" s="1"/>
  <c r="AQ226" i="26" s="1"/>
  <c r="AQ419" i="26"/>
  <c r="AQ449" i="26" s="1" a="1"/>
  <c r="AQ449" i="26" s="1"/>
  <c r="AQ223" i="26" s="1"/>
  <c r="AQ423" i="26"/>
  <c r="AQ453" i="26" s="1" a="1"/>
  <c r="AQ453" i="26" s="1"/>
  <c r="AQ227" i="26" s="1"/>
  <c r="AQ421" i="26"/>
  <c r="AQ451" i="26" s="1" a="1"/>
  <c r="AQ451" i="26" s="1"/>
  <c r="AQ225" i="26" s="1"/>
  <c r="AP367" i="26"/>
  <c r="AQ351" i="26"/>
  <c r="AQ183" i="26"/>
  <c r="AP336" i="26"/>
  <c r="AP337" i="26" s="1"/>
  <c r="AQ335" i="26" s="1"/>
  <c r="AQ339" i="26" s="1"/>
  <c r="AP322" i="26"/>
  <c r="AP324" i="26" s="1"/>
  <c r="AQ329" i="26"/>
  <c r="AQ330" i="26" s="1"/>
  <c r="AR328" i="26" s="1"/>
  <c r="AQ318" i="26"/>
  <c r="AR7" i="26"/>
  <c r="AR508" i="26" s="1"/>
  <c r="AR513" i="26" s="1"/>
  <c r="AR554" i="26" l="1"/>
  <c r="AR553" i="26"/>
  <c r="AP202" i="26"/>
  <c r="AP545" i="26"/>
  <c r="AP546" i="26" s="1"/>
  <c r="AP300" i="26" s="1"/>
  <c r="AR509" i="26"/>
  <c r="AR510" i="26" s="1"/>
  <c r="AR390" i="26"/>
  <c r="AR467" i="26"/>
  <c r="AR483" i="26" s="1"/>
  <c r="AS486" i="26" s="1"/>
  <c r="AI260" i="26"/>
  <c r="AN260" i="26"/>
  <c r="AG260" i="26"/>
  <c r="AO260" i="26"/>
  <c r="AK260" i="26"/>
  <c r="AJ260" i="26"/>
  <c r="AH260" i="26"/>
  <c r="AM260" i="26"/>
  <c r="AL260" i="26"/>
  <c r="AG462" i="26"/>
  <c r="AG233" i="26"/>
  <c r="AN462" i="26"/>
  <c r="AN233" i="26"/>
  <c r="AH462" i="26"/>
  <c r="AH233" i="26"/>
  <c r="AJ462" i="26"/>
  <c r="AJ233" i="26"/>
  <c r="AK462" i="26"/>
  <c r="AK233" i="26"/>
  <c r="AO462" i="26"/>
  <c r="AO233" i="26"/>
  <c r="AI462" i="26"/>
  <c r="AI233" i="26"/>
  <c r="AM462" i="26"/>
  <c r="AM233" i="26"/>
  <c r="AL462" i="26"/>
  <c r="AL233" i="26"/>
  <c r="AR393" i="26"/>
  <c r="AR374" i="26"/>
  <c r="AR404" i="26" s="1"/>
  <c r="AR434" i="26" s="1" a="1"/>
  <c r="AR434" i="26" s="1"/>
  <c r="AR213" i="26" s="1"/>
  <c r="AR384" i="26"/>
  <c r="AR414" i="26" s="1"/>
  <c r="AR444" i="26" s="1" a="1"/>
  <c r="AR444" i="26" s="1"/>
  <c r="AR221" i="26" s="1"/>
  <c r="AR392" i="26"/>
  <c r="AR396" i="26"/>
  <c r="AR399" i="26"/>
  <c r="AR429" i="26" s="1"/>
  <c r="AR459" i="26" s="1" a="1"/>
  <c r="AR459" i="26" s="1"/>
  <c r="AR231" i="26" s="1"/>
  <c r="AR381" i="26"/>
  <c r="AR411" i="26" s="1"/>
  <c r="AR441" i="26" s="1" a="1"/>
  <c r="AR441" i="26" s="1"/>
  <c r="AR218" i="26" s="1"/>
  <c r="AR378" i="26"/>
  <c r="AR408" i="26" s="1"/>
  <c r="AR438" i="26" s="1" a="1"/>
  <c r="AR438" i="26" s="1"/>
  <c r="AR217" i="26" s="1"/>
  <c r="AR389" i="26"/>
  <c r="AR377" i="26"/>
  <c r="AR407" i="26" s="1"/>
  <c r="AR437" i="26" s="1" a="1"/>
  <c r="AR437" i="26" s="1"/>
  <c r="AR216" i="26" s="1"/>
  <c r="AR398" i="26"/>
  <c r="AR428" i="26" s="1"/>
  <c r="AR458" i="26" s="1" a="1"/>
  <c r="AR458" i="26" s="1"/>
  <c r="AR230" i="26" s="1"/>
  <c r="AR397" i="26"/>
  <c r="AR427" i="26" s="1"/>
  <c r="AR457" i="26" s="1" a="1"/>
  <c r="AR457" i="26" s="1"/>
  <c r="AR229" i="26" s="1"/>
  <c r="AR383" i="26"/>
  <c r="AR413" i="26" s="1"/>
  <c r="AR443" i="26" s="1" a="1"/>
  <c r="AR443" i="26" s="1"/>
  <c r="AR220" i="26" s="1"/>
  <c r="AR385" i="26"/>
  <c r="AR415" i="26" s="1"/>
  <c r="AR445" i="26" s="1" a="1"/>
  <c r="AR445" i="26" s="1"/>
  <c r="AR222" i="26" s="1"/>
  <c r="AR382" i="26"/>
  <c r="AR412" i="26" s="1"/>
  <c r="AR442" i="26" s="1" a="1"/>
  <c r="AR442" i="26" s="1"/>
  <c r="AR219" i="26" s="1"/>
  <c r="AR400" i="26"/>
  <c r="AR430" i="26" s="1"/>
  <c r="AR460" i="26" s="1" a="1"/>
  <c r="AR460" i="26" s="1"/>
  <c r="AR232" i="26" s="1"/>
  <c r="AR391" i="26"/>
  <c r="AR376" i="26"/>
  <c r="AR406" i="26" s="1"/>
  <c r="AR436" i="26" s="1" a="1"/>
  <c r="AR436" i="26" s="1"/>
  <c r="AR215" i="26" s="1"/>
  <c r="AR375" i="26"/>
  <c r="AR405" i="26" s="1"/>
  <c r="AR435" i="26" s="1" a="1"/>
  <c r="AR435" i="26" s="1"/>
  <c r="AR214" i="26" s="1"/>
  <c r="AP369" i="26"/>
  <c r="AP208" i="26"/>
  <c r="AQ352" i="26"/>
  <c r="AQ368" i="26"/>
  <c r="AQ209" i="26" s="1"/>
  <c r="AR9" i="26"/>
  <c r="AR347" i="26" s="1"/>
  <c r="AR348" i="26" s="1"/>
  <c r="AR343" i="26"/>
  <c r="AR361" i="26" s="1"/>
  <c r="AR363" i="26" s="1"/>
  <c r="AQ321" i="26"/>
  <c r="AR185" i="26"/>
  <c r="AS6" i="26"/>
  <c r="AR8" i="26"/>
  <c r="AR332" i="26" s="1"/>
  <c r="AR317" i="26" s="1"/>
  <c r="AP203" i="26" l="1"/>
  <c r="AP205" i="26" s="1"/>
  <c r="AP560" i="26"/>
  <c r="AQ543" i="26"/>
  <c r="AS511" i="26"/>
  <c r="AS514" i="26" s="1"/>
  <c r="AS522" i="26" s="1"/>
  <c r="AS526" i="26" s="1"/>
  <c r="AS243" i="26" s="1"/>
  <c r="AR200" i="26"/>
  <c r="AR544" i="26"/>
  <c r="AQ201" i="26"/>
  <c r="AQ517" i="26"/>
  <c r="AH235" i="26"/>
  <c r="AH261" i="26"/>
  <c r="AH262" i="26" s="1"/>
  <c r="AH497" i="26" s="1"/>
  <c r="AG235" i="26"/>
  <c r="AG261" i="26"/>
  <c r="AG262" i="26" s="1"/>
  <c r="AG497" i="26" s="1"/>
  <c r="AL235" i="26"/>
  <c r="AL261" i="26"/>
  <c r="AL262" i="26" s="1"/>
  <c r="AL497" i="26" s="1"/>
  <c r="AM235" i="26"/>
  <c r="AM261" i="26"/>
  <c r="AM262" i="26" s="1"/>
  <c r="AM497" i="26" s="1"/>
  <c r="AO235" i="26"/>
  <c r="AO261" i="26"/>
  <c r="AO262" i="26" s="1"/>
  <c r="AO497" i="26" s="1"/>
  <c r="AN235" i="26"/>
  <c r="AN261" i="26"/>
  <c r="AN262" i="26" s="1"/>
  <c r="AN497" i="26" s="1"/>
  <c r="AI235" i="26"/>
  <c r="AI261" i="26"/>
  <c r="AK235" i="26"/>
  <c r="AK261" i="26"/>
  <c r="AK262" i="26" s="1"/>
  <c r="AK497" i="26" s="1"/>
  <c r="AJ235" i="26"/>
  <c r="AJ261" i="26"/>
  <c r="AJ262" i="26" s="1"/>
  <c r="AJ497" i="26" s="1"/>
  <c r="AI262" i="26"/>
  <c r="AI497" i="26" s="1"/>
  <c r="AP210" i="26"/>
  <c r="AP426" i="26"/>
  <c r="AP456" i="26" s="1" a="1"/>
  <c r="AP456" i="26" s="1"/>
  <c r="AP228" i="26" s="1"/>
  <c r="AR422" i="26"/>
  <c r="AR452" i="26" s="1" a="1"/>
  <c r="AR452" i="26" s="1"/>
  <c r="AR226" i="26" s="1"/>
  <c r="AR420" i="26"/>
  <c r="AR450" i="26" s="1" a="1"/>
  <c r="AR450" i="26" s="1"/>
  <c r="AR224" i="26" s="1"/>
  <c r="AR421" i="26"/>
  <c r="AR451" i="26" s="1" a="1"/>
  <c r="AR451" i="26" s="1"/>
  <c r="AR225" i="26" s="1"/>
  <c r="AR423" i="26"/>
  <c r="AR453" i="26" s="1" a="1"/>
  <c r="AR453" i="26" s="1"/>
  <c r="AR227" i="26" s="1"/>
  <c r="AR419" i="26"/>
  <c r="AR449" i="26" s="1" a="1"/>
  <c r="AR449" i="26" s="1"/>
  <c r="AR223" i="26" s="1"/>
  <c r="AR351" i="26"/>
  <c r="AR183" i="26"/>
  <c r="AQ336" i="26"/>
  <c r="AQ337" i="26" s="1"/>
  <c r="AR335" i="26" s="1"/>
  <c r="AR339" i="26" s="1"/>
  <c r="AQ322" i="26"/>
  <c r="AQ324" i="26" s="1"/>
  <c r="AR329" i="26"/>
  <c r="AR330" i="26" s="1"/>
  <c r="AS328" i="26" s="1"/>
  <c r="AR318" i="26"/>
  <c r="AS7" i="26"/>
  <c r="AS508" i="26" s="1"/>
  <c r="AS513" i="26" s="1"/>
  <c r="AS554" i="26" l="1"/>
  <c r="AS553" i="26"/>
  <c r="AQ202" i="26"/>
  <c r="AQ545" i="26"/>
  <c r="AQ546" i="26" s="1"/>
  <c r="AQ300" i="26" s="1"/>
  <c r="AS509" i="26"/>
  <c r="AS510" i="26" s="1"/>
  <c r="AS392" i="26"/>
  <c r="AS467" i="26"/>
  <c r="AS483" i="26" s="1"/>
  <c r="AT486" i="26" s="1"/>
  <c r="AP260" i="26"/>
  <c r="AP462" i="26"/>
  <c r="AP233" i="26"/>
  <c r="AS381" i="26"/>
  <c r="AS411" i="26" s="1"/>
  <c r="AS441" i="26" s="1" a="1"/>
  <c r="AS441" i="26" s="1"/>
  <c r="AS218" i="26" s="1"/>
  <c r="AS393" i="26"/>
  <c r="AS400" i="26"/>
  <c r="AS430" i="26" s="1"/>
  <c r="AS460" i="26" s="1" a="1"/>
  <c r="AS460" i="26" s="1"/>
  <c r="AS232" i="26" s="1"/>
  <c r="AS384" i="26"/>
  <c r="AS414" i="26" s="1"/>
  <c r="AS444" i="26" s="1" a="1"/>
  <c r="AS444" i="26" s="1"/>
  <c r="AS221" i="26" s="1"/>
  <c r="AS378" i="26"/>
  <c r="AS408" i="26" s="1"/>
  <c r="AS438" i="26" s="1" a="1"/>
  <c r="AS438" i="26" s="1"/>
  <c r="AS217" i="26" s="1"/>
  <c r="AS397" i="26"/>
  <c r="AS427" i="26" s="1"/>
  <c r="AS457" i="26" s="1" a="1"/>
  <c r="AS457" i="26" s="1"/>
  <c r="AS229" i="26" s="1"/>
  <c r="AS377" i="26"/>
  <c r="AS407" i="26" s="1"/>
  <c r="AS437" i="26" s="1" a="1"/>
  <c r="AS437" i="26" s="1"/>
  <c r="AS216" i="26" s="1"/>
  <c r="AS374" i="26"/>
  <c r="AS404" i="26" s="1"/>
  <c r="AS434" i="26" s="1" a="1"/>
  <c r="AS434" i="26" s="1"/>
  <c r="AS213" i="26" s="1"/>
  <c r="AS389" i="26"/>
  <c r="AS385" i="26"/>
  <c r="AS415" i="26" s="1"/>
  <c r="AS445" i="26" s="1" a="1"/>
  <c r="AS445" i="26" s="1"/>
  <c r="AS222" i="26" s="1"/>
  <c r="AS383" i="26"/>
  <c r="AS413" i="26" s="1"/>
  <c r="AS443" i="26" s="1" a="1"/>
  <c r="AS443" i="26" s="1"/>
  <c r="AS220" i="26" s="1"/>
  <c r="AS391" i="26"/>
  <c r="AS396" i="26"/>
  <c r="AS399" i="26"/>
  <c r="AS429" i="26" s="1"/>
  <c r="AS459" i="26" s="1" a="1"/>
  <c r="AS459" i="26" s="1"/>
  <c r="AS231" i="26" s="1"/>
  <c r="AS376" i="26"/>
  <c r="AS406" i="26" s="1"/>
  <c r="AS436" i="26" s="1" a="1"/>
  <c r="AS436" i="26" s="1"/>
  <c r="AS215" i="26" s="1"/>
  <c r="AS390" i="26"/>
  <c r="AS382" i="26"/>
  <c r="AS412" i="26" s="1"/>
  <c r="AS442" i="26" s="1" a="1"/>
  <c r="AS442" i="26" s="1"/>
  <c r="AS219" i="26" s="1"/>
  <c r="AS398" i="26"/>
  <c r="AS428" i="26" s="1"/>
  <c r="AS458" i="26" s="1" a="1"/>
  <c r="AS458" i="26" s="1"/>
  <c r="AS230" i="26" s="1"/>
  <c r="AS375" i="26"/>
  <c r="AS405" i="26" s="1"/>
  <c r="AS435" i="26" s="1" a="1"/>
  <c r="AS435" i="26" s="1"/>
  <c r="AS214" i="26" s="1"/>
  <c r="AR352" i="26"/>
  <c r="AR368" i="26"/>
  <c r="AR209" i="26" s="1"/>
  <c r="AS8" i="26"/>
  <c r="AS332" i="26" s="1"/>
  <c r="AS317" i="26" s="1"/>
  <c r="AS343" i="26"/>
  <c r="AS361" i="26" s="1"/>
  <c r="AS363" i="26" s="1"/>
  <c r="AR321" i="26"/>
  <c r="AS9" i="26"/>
  <c r="AS347" i="26" s="1"/>
  <c r="AS348" i="26" s="1"/>
  <c r="AS185" i="26"/>
  <c r="AT6" i="26"/>
  <c r="AQ203" i="26" l="1"/>
  <c r="AQ205" i="26" s="1"/>
  <c r="AQ560" i="26"/>
  <c r="AR543" i="26"/>
  <c r="AT511" i="26"/>
  <c r="AT514" i="26" s="1"/>
  <c r="AT522" i="26" s="1"/>
  <c r="AT526" i="26" s="1"/>
  <c r="AT243" i="26" s="1"/>
  <c r="AS200" i="26"/>
  <c r="AS544" i="26"/>
  <c r="AR201" i="26"/>
  <c r="AR517" i="26"/>
  <c r="AP235" i="26"/>
  <c r="AP261" i="26"/>
  <c r="AP262" i="26" s="1"/>
  <c r="AP497" i="26" s="1"/>
  <c r="AS421" i="26"/>
  <c r="AS451" i="26" s="1" a="1"/>
  <c r="AS451" i="26" s="1"/>
  <c r="AS225" i="26" s="1"/>
  <c r="AS422" i="26"/>
  <c r="AS452" i="26" s="1" a="1"/>
  <c r="AS452" i="26" s="1"/>
  <c r="AS226" i="26" s="1"/>
  <c r="AS419" i="26"/>
  <c r="AS449" i="26" s="1" a="1"/>
  <c r="AS449" i="26" s="1"/>
  <c r="AS223" i="26" s="1"/>
  <c r="AS420" i="26"/>
  <c r="AS450" i="26" s="1" a="1"/>
  <c r="AS450" i="26" s="1"/>
  <c r="AS224" i="26" s="1"/>
  <c r="AS423" i="26"/>
  <c r="AS453" i="26" s="1" a="1"/>
  <c r="AS453" i="26" s="1"/>
  <c r="AS227" i="26" s="1"/>
  <c r="AS318" i="26"/>
  <c r="AS329" i="26"/>
  <c r="AS330" i="26" s="1"/>
  <c r="AT328" i="26" s="1"/>
  <c r="AR336" i="26"/>
  <c r="AR337" i="26" s="1"/>
  <c r="AS335" i="26" s="1"/>
  <c r="AS339" i="26" s="1"/>
  <c r="AS351" i="26"/>
  <c r="AS183" i="26"/>
  <c r="AR322" i="26"/>
  <c r="AR324" i="26" s="1"/>
  <c r="AT7" i="26"/>
  <c r="AT508" i="26" s="1"/>
  <c r="AT513" i="26" s="1"/>
  <c r="AT554" i="26" l="1"/>
  <c r="AT553" i="26"/>
  <c r="AR202" i="26"/>
  <c r="AR545" i="26"/>
  <c r="AR546" i="26" s="1"/>
  <c r="AR300" i="26" s="1"/>
  <c r="AT509" i="26"/>
  <c r="AT510" i="26" s="1"/>
  <c r="AT400" i="26"/>
  <c r="AT430" i="26" s="1"/>
  <c r="AT460" i="26" s="1" a="1"/>
  <c r="AT460" i="26" s="1"/>
  <c r="AT232" i="26" s="1"/>
  <c r="AT467" i="26"/>
  <c r="AT483" i="26" s="1"/>
  <c r="AU486" i="26" s="1"/>
  <c r="AT374" i="26"/>
  <c r="AT404" i="26" s="1"/>
  <c r="AT434" i="26" s="1" a="1"/>
  <c r="AT434" i="26" s="1"/>
  <c r="AT213" i="26" s="1"/>
  <c r="AT396" i="26"/>
  <c r="AT381" i="26"/>
  <c r="AT411" i="26" s="1"/>
  <c r="AT441" i="26" s="1" a="1"/>
  <c r="AT441" i="26" s="1"/>
  <c r="AT218" i="26" s="1"/>
  <c r="AT392" i="26"/>
  <c r="AT398" i="26"/>
  <c r="AT428" i="26" s="1"/>
  <c r="AT458" i="26" s="1" a="1"/>
  <c r="AT458" i="26" s="1"/>
  <c r="AT230" i="26" s="1"/>
  <c r="AT385" i="26"/>
  <c r="AT415" i="26" s="1"/>
  <c r="AT445" i="26" s="1" a="1"/>
  <c r="AT445" i="26" s="1"/>
  <c r="AT222" i="26" s="1"/>
  <c r="AT376" i="26"/>
  <c r="AT406" i="26" s="1"/>
  <c r="AT436" i="26" s="1" a="1"/>
  <c r="AT436" i="26" s="1"/>
  <c r="AT215" i="26" s="1"/>
  <c r="AT391" i="26"/>
  <c r="AT390" i="26"/>
  <c r="AT378" i="26"/>
  <c r="AT408" i="26" s="1"/>
  <c r="AT438" i="26" s="1" a="1"/>
  <c r="AT438" i="26" s="1"/>
  <c r="AT217" i="26" s="1"/>
  <c r="AT397" i="26"/>
  <c r="AT427" i="26" s="1"/>
  <c r="AT457" i="26" s="1" a="1"/>
  <c r="AT457" i="26" s="1"/>
  <c r="AT229" i="26" s="1"/>
  <c r="AT399" i="26"/>
  <c r="AT429" i="26" s="1"/>
  <c r="AT459" i="26" s="1" a="1"/>
  <c r="AT459" i="26" s="1"/>
  <c r="AT231" i="26" s="1"/>
  <c r="AT377" i="26"/>
  <c r="AT407" i="26" s="1"/>
  <c r="AT437" i="26" s="1" a="1"/>
  <c r="AT437" i="26" s="1"/>
  <c r="AT216" i="26" s="1"/>
  <c r="AT389" i="26"/>
  <c r="AT383" i="26"/>
  <c r="AT413" i="26" s="1"/>
  <c r="AT443" i="26" s="1" a="1"/>
  <c r="AT443" i="26" s="1"/>
  <c r="AT220" i="26" s="1"/>
  <c r="AT393" i="26"/>
  <c r="AT384" i="26"/>
  <c r="AT414" i="26" s="1"/>
  <c r="AT444" i="26" s="1" a="1"/>
  <c r="AT444" i="26" s="1"/>
  <c r="AT221" i="26" s="1"/>
  <c r="AT382" i="26"/>
  <c r="AT412" i="26" s="1"/>
  <c r="AT442" i="26" s="1" a="1"/>
  <c r="AT442" i="26" s="1"/>
  <c r="AT219" i="26" s="1"/>
  <c r="AT375" i="26"/>
  <c r="AT405" i="26" s="1"/>
  <c r="AT435" i="26" s="1" a="1"/>
  <c r="AT435" i="26" s="1"/>
  <c r="AT214" i="26" s="1"/>
  <c r="AS352" i="26"/>
  <c r="AS368" i="26"/>
  <c r="AS209" i="26" s="1"/>
  <c r="AS321" i="26"/>
  <c r="AT8" i="26"/>
  <c r="AT332" i="26" s="1"/>
  <c r="AT317" i="26" s="1"/>
  <c r="AT343" i="26"/>
  <c r="AT361" i="26" s="1"/>
  <c r="AT363" i="26" s="1"/>
  <c r="AT9" i="26"/>
  <c r="AT347" i="26" s="1"/>
  <c r="AT348" i="26" s="1"/>
  <c r="AT185" i="26"/>
  <c r="AU6" i="26"/>
  <c r="AR203" i="26" l="1"/>
  <c r="AR205" i="26" s="1"/>
  <c r="AR560" i="26"/>
  <c r="AS543" i="26"/>
  <c r="AU511" i="26"/>
  <c r="AU514" i="26" s="1"/>
  <c r="AU522" i="26" s="1"/>
  <c r="AU526" i="26" s="1"/>
  <c r="AU243" i="26" s="1"/>
  <c r="AT200" i="26"/>
  <c r="AT544" i="26"/>
  <c r="AS201" i="26"/>
  <c r="AS517" i="26"/>
  <c r="AT419" i="26"/>
  <c r="AT449" i="26" s="1" a="1"/>
  <c r="AT449" i="26" s="1"/>
  <c r="AT223" i="26" s="1"/>
  <c r="AT420" i="26"/>
  <c r="AT450" i="26" s="1" a="1"/>
  <c r="AT450" i="26" s="1"/>
  <c r="AT224" i="26" s="1"/>
  <c r="AT421" i="26"/>
  <c r="AT451" i="26" s="1" a="1"/>
  <c r="AT451" i="26" s="1"/>
  <c r="AT225" i="26" s="1"/>
  <c r="AT423" i="26"/>
  <c r="AT453" i="26" s="1" a="1"/>
  <c r="AT453" i="26" s="1"/>
  <c r="AT227" i="26" s="1"/>
  <c r="AT422" i="26"/>
  <c r="AT452" i="26" s="1" a="1"/>
  <c r="AT452" i="26" s="1"/>
  <c r="AT226" i="26" s="1"/>
  <c r="AT318" i="26"/>
  <c r="AT329" i="26"/>
  <c r="AT330" i="26" s="1"/>
  <c r="AU328" i="26" s="1"/>
  <c r="AS322" i="26"/>
  <c r="AS324" i="26" s="1"/>
  <c r="AS336" i="26"/>
  <c r="AS337" i="26" s="1"/>
  <c r="AT335" i="26" s="1"/>
  <c r="AT339" i="26" s="1"/>
  <c r="AT351" i="26"/>
  <c r="AT183" i="26"/>
  <c r="AU7" i="26"/>
  <c r="AU508" i="26" s="1"/>
  <c r="AU513" i="26" s="1"/>
  <c r="AU553" i="26" l="1"/>
  <c r="AU554" i="26"/>
  <c r="AS202" i="26"/>
  <c r="AS560" i="26" s="1"/>
  <c r="AS545" i="26"/>
  <c r="AS546" i="26" s="1"/>
  <c r="AS300" i="26" s="1"/>
  <c r="AU509" i="26"/>
  <c r="AU510" i="26" s="1"/>
  <c r="AU396" i="26"/>
  <c r="AU467" i="26"/>
  <c r="AU483" i="26" s="1"/>
  <c r="AV486" i="26" s="1"/>
  <c r="AU389" i="26"/>
  <c r="AU390" i="26"/>
  <c r="AU374" i="26"/>
  <c r="AU404" i="26" s="1"/>
  <c r="AU434" i="26" s="1" a="1"/>
  <c r="AU434" i="26" s="1"/>
  <c r="AU213" i="26" s="1"/>
  <c r="AU399" i="26"/>
  <c r="AU429" i="26" s="1"/>
  <c r="AU459" i="26" s="1" a="1"/>
  <c r="AU459" i="26" s="1"/>
  <c r="AU231" i="26" s="1"/>
  <c r="AU378" i="26"/>
  <c r="AU408" i="26" s="1"/>
  <c r="AU438" i="26" s="1" a="1"/>
  <c r="AU438" i="26" s="1"/>
  <c r="AU217" i="26" s="1"/>
  <c r="AU392" i="26"/>
  <c r="AU385" i="26"/>
  <c r="AU415" i="26" s="1"/>
  <c r="AU445" i="26" s="1" a="1"/>
  <c r="AU445" i="26" s="1"/>
  <c r="AU222" i="26" s="1"/>
  <c r="AU393" i="26"/>
  <c r="AU381" i="26"/>
  <c r="AU411" i="26" s="1"/>
  <c r="AU441" i="26" s="1" a="1"/>
  <c r="AU441" i="26" s="1"/>
  <c r="AU218" i="26" s="1"/>
  <c r="AU391" i="26"/>
  <c r="AU384" i="26"/>
  <c r="AU414" i="26" s="1"/>
  <c r="AU444" i="26" s="1" a="1"/>
  <c r="AU444" i="26" s="1"/>
  <c r="AU221" i="26" s="1"/>
  <c r="AU383" i="26"/>
  <c r="AU413" i="26" s="1"/>
  <c r="AU443" i="26" s="1" a="1"/>
  <c r="AU443" i="26" s="1"/>
  <c r="AU220" i="26" s="1"/>
  <c r="AU398" i="26"/>
  <c r="AU428" i="26" s="1"/>
  <c r="AU458" i="26" s="1" a="1"/>
  <c r="AU458" i="26" s="1"/>
  <c r="AU230" i="26" s="1"/>
  <c r="AU397" i="26"/>
  <c r="AU427" i="26" s="1"/>
  <c r="AU457" i="26" s="1" a="1"/>
  <c r="AU457" i="26" s="1"/>
  <c r="AU229" i="26" s="1"/>
  <c r="AU377" i="26"/>
  <c r="AU407" i="26" s="1"/>
  <c r="AU437" i="26" s="1" a="1"/>
  <c r="AU437" i="26" s="1"/>
  <c r="AU216" i="26" s="1"/>
  <c r="AU376" i="26"/>
  <c r="AU406" i="26" s="1"/>
  <c r="AU436" i="26" s="1" a="1"/>
  <c r="AU436" i="26" s="1"/>
  <c r="AU215" i="26" s="1"/>
  <c r="AU400" i="26"/>
  <c r="AU430" i="26" s="1"/>
  <c r="AU460" i="26" s="1" a="1"/>
  <c r="AU460" i="26" s="1"/>
  <c r="AU232" i="26" s="1"/>
  <c r="AU382" i="26"/>
  <c r="AU412" i="26" s="1"/>
  <c r="AU442" i="26" s="1" a="1"/>
  <c r="AU442" i="26" s="1"/>
  <c r="AU219" i="26" s="1"/>
  <c r="AU375" i="26"/>
  <c r="AU405" i="26" s="1"/>
  <c r="AU435" i="26" s="1" a="1"/>
  <c r="AU435" i="26" s="1"/>
  <c r="AU214" i="26" s="1"/>
  <c r="AT321" i="26"/>
  <c r="AT352" i="26"/>
  <c r="AT368" i="26"/>
  <c r="AT209" i="26" s="1"/>
  <c r="AU8" i="26"/>
  <c r="AU332" i="26" s="1"/>
  <c r="AU317" i="26" s="1"/>
  <c r="AU343" i="26"/>
  <c r="AU361" i="26" s="1"/>
  <c r="AU363" i="26" s="1"/>
  <c r="AU9" i="26"/>
  <c r="AU347" i="26" s="1"/>
  <c r="AU348" i="26" s="1"/>
  <c r="AU185" i="26"/>
  <c r="AV6" i="26"/>
  <c r="AS203" i="26" l="1"/>
  <c r="AS205" i="26" s="1"/>
  <c r="AT543" i="26"/>
  <c r="AV511" i="26"/>
  <c r="AV514" i="26" s="1"/>
  <c r="AV522" i="26" s="1"/>
  <c r="AV526" i="26" s="1"/>
  <c r="AV243" i="26" s="1"/>
  <c r="AU200" i="26"/>
  <c r="AU544" i="26"/>
  <c r="AT201" i="26"/>
  <c r="AT517" i="26"/>
  <c r="AU420" i="26"/>
  <c r="AU450" i="26" s="1" a="1"/>
  <c r="AU450" i="26" s="1"/>
  <c r="AU224" i="26" s="1"/>
  <c r="AU422" i="26"/>
  <c r="AU452" i="26" s="1" a="1"/>
  <c r="AU452" i="26" s="1"/>
  <c r="AU226" i="26" s="1"/>
  <c r="AU421" i="26"/>
  <c r="AU451" i="26" s="1" a="1"/>
  <c r="AU451" i="26" s="1"/>
  <c r="AU225" i="26" s="1"/>
  <c r="AU419" i="26"/>
  <c r="AU449" i="26" s="1" a="1"/>
  <c r="AU449" i="26" s="1"/>
  <c r="AU223" i="26" s="1"/>
  <c r="AU423" i="26"/>
  <c r="AU453" i="26" s="1" a="1"/>
  <c r="AU453" i="26" s="1"/>
  <c r="AU227" i="26" s="1"/>
  <c r="AT322" i="26"/>
  <c r="AT324" i="26" s="1"/>
  <c r="AT336" i="26"/>
  <c r="AT337" i="26" s="1"/>
  <c r="AU335" i="26" s="1"/>
  <c r="AU339" i="26" s="1"/>
  <c r="AU329" i="26"/>
  <c r="AU330" i="26" s="1"/>
  <c r="AV328" i="26" s="1"/>
  <c r="AU318" i="26"/>
  <c r="AQ356" i="26"/>
  <c r="AQ358" i="26" s="1"/>
  <c r="AQ367" i="26" s="1"/>
  <c r="AR356" i="26"/>
  <c r="AR358" i="26" s="1"/>
  <c r="AR367" i="26" s="1"/>
  <c r="AS356" i="26"/>
  <c r="AS358" i="26" s="1"/>
  <c r="AS367" i="26" s="1"/>
  <c r="AT356" i="26"/>
  <c r="AT358" i="26" s="1"/>
  <c r="AT367" i="26" s="1"/>
  <c r="AU351" i="26"/>
  <c r="AU183" i="26"/>
  <c r="AV7" i="26"/>
  <c r="AV508" i="26" s="1"/>
  <c r="AV513" i="26" s="1"/>
  <c r="AV554" i="26" l="1"/>
  <c r="AV553" i="26"/>
  <c r="AT202" i="26"/>
  <c r="AT560" i="26" s="1"/>
  <c r="AT545" i="26"/>
  <c r="AT546" i="26" s="1"/>
  <c r="AT300" i="26" s="1"/>
  <c r="AV509" i="26"/>
  <c r="AV510" i="26" s="1"/>
  <c r="AV392" i="26"/>
  <c r="AV467" i="26"/>
  <c r="AV483" i="26" s="1"/>
  <c r="AW486" i="26" s="1"/>
  <c r="AV374" i="26"/>
  <c r="AV404" i="26" s="1"/>
  <c r="AV434" i="26" s="1" a="1"/>
  <c r="AV434" i="26" s="1"/>
  <c r="AV213" i="26" s="1"/>
  <c r="AV398" i="26"/>
  <c r="AV428" i="26" s="1"/>
  <c r="AV458" i="26" s="1" a="1"/>
  <c r="AV458" i="26" s="1"/>
  <c r="AV230" i="26" s="1"/>
  <c r="AV385" i="26"/>
  <c r="AV415" i="26" s="1"/>
  <c r="AV445" i="26" s="1" a="1"/>
  <c r="AV445" i="26" s="1"/>
  <c r="AV222" i="26" s="1"/>
  <c r="AV391" i="26"/>
  <c r="AV378" i="26"/>
  <c r="AV408" i="26" s="1"/>
  <c r="AV438" i="26" s="1" a="1"/>
  <c r="AV438" i="26" s="1"/>
  <c r="AV217" i="26" s="1"/>
  <c r="AV390" i="26"/>
  <c r="AV393" i="26"/>
  <c r="AV381" i="26"/>
  <c r="AV411" i="26" s="1"/>
  <c r="AV441" i="26" s="1" a="1"/>
  <c r="AV441" i="26" s="1"/>
  <c r="AV218" i="26" s="1"/>
  <c r="AV400" i="26"/>
  <c r="AV430" i="26" s="1"/>
  <c r="AV460" i="26" s="1" a="1"/>
  <c r="AV460" i="26" s="1"/>
  <c r="AV232" i="26" s="1"/>
  <c r="AV389" i="26"/>
  <c r="AV396" i="26"/>
  <c r="AV377" i="26"/>
  <c r="AV407" i="26" s="1"/>
  <c r="AV437" i="26" s="1" a="1"/>
  <c r="AV437" i="26" s="1"/>
  <c r="AV216" i="26" s="1"/>
  <c r="AV384" i="26"/>
  <c r="AV414" i="26" s="1"/>
  <c r="AV444" i="26" s="1" a="1"/>
  <c r="AV444" i="26" s="1"/>
  <c r="AV221" i="26" s="1"/>
  <c r="AV397" i="26"/>
  <c r="AV427" i="26" s="1"/>
  <c r="AV457" i="26" s="1" a="1"/>
  <c r="AV457" i="26" s="1"/>
  <c r="AV229" i="26" s="1"/>
  <c r="AV376" i="26"/>
  <c r="AV406" i="26" s="1"/>
  <c r="AV436" i="26" s="1" a="1"/>
  <c r="AV436" i="26" s="1"/>
  <c r="AV215" i="26" s="1"/>
  <c r="AV382" i="26"/>
  <c r="AV412" i="26" s="1"/>
  <c r="AV442" i="26" s="1" a="1"/>
  <c r="AV442" i="26" s="1"/>
  <c r="AV219" i="26" s="1"/>
  <c r="AV399" i="26"/>
  <c r="AV429" i="26" s="1"/>
  <c r="AV459" i="26" s="1" a="1"/>
  <c r="AV459" i="26" s="1"/>
  <c r="AV231" i="26" s="1"/>
  <c r="AV383" i="26"/>
  <c r="AV413" i="26" s="1"/>
  <c r="AV443" i="26" s="1" a="1"/>
  <c r="AV443" i="26" s="1"/>
  <c r="AV220" i="26" s="1"/>
  <c r="AV375" i="26"/>
  <c r="AV405" i="26" s="1"/>
  <c r="AV435" i="26" s="1" a="1"/>
  <c r="AV435" i="26" s="1"/>
  <c r="AV214" i="26" s="1"/>
  <c r="AU321" i="26"/>
  <c r="AT369" i="26"/>
  <c r="AT208" i="26"/>
  <c r="AR369" i="26"/>
  <c r="AR208" i="26"/>
  <c r="AS369" i="26"/>
  <c r="AS208" i="26"/>
  <c r="AQ369" i="26"/>
  <c r="AQ208" i="26"/>
  <c r="AU352" i="26"/>
  <c r="AU368" i="26"/>
  <c r="AU209" i="26" s="1"/>
  <c r="AV343" i="26"/>
  <c r="AV361" i="26" s="1"/>
  <c r="AV363" i="26" s="1"/>
  <c r="AV185" i="26"/>
  <c r="AU356" i="26" s="1"/>
  <c r="AU358" i="26" s="1"/>
  <c r="AW6" i="26"/>
  <c r="AV8" i="26"/>
  <c r="AV332" i="26" s="1"/>
  <c r="AV317" i="26" s="1"/>
  <c r="AV9" i="26"/>
  <c r="AV347" i="26" s="1"/>
  <c r="AV348" i="26" s="1"/>
  <c r="AT203" i="26" l="1"/>
  <c r="AT205" i="26" s="1"/>
  <c r="AU543" i="26"/>
  <c r="AW511" i="26"/>
  <c r="AW514" i="26" s="1"/>
  <c r="AW522" i="26" s="1"/>
  <c r="AW526" i="26" s="1"/>
  <c r="AW243" i="26" s="1"/>
  <c r="AV200" i="26"/>
  <c r="AV544" i="26"/>
  <c r="AU201" i="26"/>
  <c r="AU517" i="26"/>
  <c r="AQ210" i="26"/>
  <c r="AQ426" i="26"/>
  <c r="AQ456" i="26" s="1" a="1"/>
  <c r="AQ456" i="26" s="1"/>
  <c r="AQ228" i="26" s="1"/>
  <c r="AS210" i="26"/>
  <c r="AS426" i="26"/>
  <c r="AS456" i="26" s="1" a="1"/>
  <c r="AS456" i="26" s="1"/>
  <c r="AS228" i="26" s="1"/>
  <c r="AR210" i="26"/>
  <c r="AR426" i="26"/>
  <c r="AR456" i="26" s="1" a="1"/>
  <c r="AR456" i="26" s="1"/>
  <c r="AR228" i="26" s="1"/>
  <c r="AT210" i="26"/>
  <c r="AT426" i="26"/>
  <c r="AT456" i="26" s="1" a="1"/>
  <c r="AT456" i="26" s="1"/>
  <c r="AT228" i="26" s="1"/>
  <c r="AV419" i="26"/>
  <c r="AV449" i="26" s="1" a="1"/>
  <c r="AV449" i="26" s="1"/>
  <c r="AV223" i="26" s="1"/>
  <c r="AV421" i="26"/>
  <c r="AV451" i="26" s="1" a="1"/>
  <c r="AV451" i="26" s="1"/>
  <c r="AV225" i="26" s="1"/>
  <c r="AV420" i="26"/>
  <c r="AV450" i="26" s="1" a="1"/>
  <c r="AV450" i="26" s="1"/>
  <c r="AV224" i="26" s="1"/>
  <c r="AV422" i="26"/>
  <c r="AV452" i="26" s="1" a="1"/>
  <c r="AV452" i="26" s="1"/>
  <c r="AV226" i="26" s="1"/>
  <c r="AV423" i="26"/>
  <c r="AV453" i="26" s="1" a="1"/>
  <c r="AV453" i="26" s="1"/>
  <c r="AV227" i="26" s="1"/>
  <c r="AU336" i="26"/>
  <c r="AU337" i="26" s="1"/>
  <c r="AV335" i="26" s="1"/>
  <c r="AV339" i="26" s="1"/>
  <c r="AU322" i="26"/>
  <c r="AU324" i="26" s="1"/>
  <c r="AU367" i="26"/>
  <c r="AV351" i="26"/>
  <c r="AV183" i="26"/>
  <c r="AV329" i="26"/>
  <c r="AV330" i="26" s="1"/>
  <c r="AW328" i="26" s="1"/>
  <c r="AV318" i="26"/>
  <c r="AW7" i="26"/>
  <c r="AW508" i="26" s="1"/>
  <c r="AW513" i="26" s="1"/>
  <c r="AW554" i="26" l="1"/>
  <c r="AW553" i="26"/>
  <c r="AU202" i="26"/>
  <c r="AU545" i="26"/>
  <c r="AU546" i="26" s="1"/>
  <c r="AU300" i="26" s="1"/>
  <c r="AW509" i="26"/>
  <c r="AW510" i="26" s="1"/>
  <c r="AW391" i="26"/>
  <c r="AW467" i="26"/>
  <c r="AW483" i="26" s="1"/>
  <c r="AT260" i="26"/>
  <c r="AS260" i="26"/>
  <c r="AR260" i="26"/>
  <c r="AQ260" i="26"/>
  <c r="AR462" i="26"/>
  <c r="AR233" i="26"/>
  <c r="AS462" i="26"/>
  <c r="AS233" i="26"/>
  <c r="AQ462" i="26"/>
  <c r="AQ233" i="26"/>
  <c r="AT462" i="26"/>
  <c r="AT233" i="26"/>
  <c r="AW381" i="26"/>
  <c r="AW411" i="26" s="1"/>
  <c r="AW441" i="26" s="1" a="1"/>
  <c r="AW441" i="26" s="1"/>
  <c r="AW218" i="26" s="1"/>
  <c r="AW374" i="26"/>
  <c r="AW404" i="26" s="1"/>
  <c r="AW434" i="26" s="1" a="1"/>
  <c r="AW434" i="26" s="1"/>
  <c r="AW213" i="26" s="1"/>
  <c r="AW390" i="26"/>
  <c r="AW378" i="26"/>
  <c r="AW408" i="26" s="1"/>
  <c r="AW438" i="26" s="1" a="1"/>
  <c r="AW438" i="26" s="1"/>
  <c r="AW217" i="26" s="1"/>
  <c r="AW393" i="26"/>
  <c r="AW397" i="26"/>
  <c r="AW427" i="26" s="1"/>
  <c r="AW457" i="26" s="1" a="1"/>
  <c r="AW457" i="26" s="1"/>
  <c r="AW229" i="26" s="1"/>
  <c r="AW399" i="26"/>
  <c r="AW429" i="26" s="1"/>
  <c r="AW459" i="26" s="1" a="1"/>
  <c r="AW459" i="26" s="1"/>
  <c r="AW231" i="26" s="1"/>
  <c r="AW392" i="26"/>
  <c r="AW385" i="26"/>
  <c r="AW415" i="26" s="1"/>
  <c r="AW445" i="26" s="1" a="1"/>
  <c r="AW445" i="26" s="1"/>
  <c r="AW222" i="26" s="1"/>
  <c r="AW389" i="26"/>
  <c r="AW398" i="26"/>
  <c r="AW428" i="26" s="1"/>
  <c r="AW458" i="26" s="1" a="1"/>
  <c r="AW458" i="26" s="1"/>
  <c r="AW230" i="26" s="1"/>
  <c r="AW384" i="26"/>
  <c r="AW414" i="26" s="1"/>
  <c r="AW444" i="26" s="1" a="1"/>
  <c r="AW444" i="26" s="1"/>
  <c r="AW221" i="26" s="1"/>
  <c r="AW400" i="26"/>
  <c r="AW430" i="26" s="1"/>
  <c r="AW460" i="26" s="1" a="1"/>
  <c r="AW460" i="26" s="1"/>
  <c r="AW232" i="26" s="1"/>
  <c r="AW382" i="26"/>
  <c r="AW412" i="26" s="1"/>
  <c r="AW442" i="26" s="1" a="1"/>
  <c r="AW442" i="26" s="1"/>
  <c r="AW219" i="26" s="1"/>
  <c r="AW396" i="26"/>
  <c r="AW377" i="26"/>
  <c r="AW407" i="26" s="1"/>
  <c r="AW437" i="26" s="1" a="1"/>
  <c r="AW437" i="26" s="1"/>
  <c r="AW216" i="26" s="1"/>
  <c r="AW383" i="26"/>
  <c r="AW413" i="26" s="1"/>
  <c r="AW443" i="26" s="1" a="1"/>
  <c r="AW443" i="26" s="1"/>
  <c r="AW220" i="26" s="1"/>
  <c r="AW376" i="26"/>
  <c r="AW406" i="26" s="1"/>
  <c r="AW436" i="26" s="1" a="1"/>
  <c r="AW436" i="26" s="1"/>
  <c r="AW215" i="26" s="1"/>
  <c r="AW375" i="26"/>
  <c r="AW405" i="26" s="1"/>
  <c r="AW435" i="26" s="1" a="1"/>
  <c r="AW435" i="26" s="1"/>
  <c r="AW214" i="26" s="1"/>
  <c r="AU369" i="26"/>
  <c r="AU208" i="26"/>
  <c r="AV352" i="26"/>
  <c r="AV368" i="26"/>
  <c r="AV209" i="26" s="1"/>
  <c r="AW343" i="26"/>
  <c r="AW361" i="26" s="1"/>
  <c r="AW363" i="26" s="1"/>
  <c r="AV321" i="26"/>
  <c r="AW185" i="26"/>
  <c r="AV356" i="26" s="1"/>
  <c r="AV358" i="26" s="1"/>
  <c r="AX6" i="26"/>
  <c r="AW9" i="26"/>
  <c r="AW347" i="26" s="1"/>
  <c r="AW348" i="26" s="1"/>
  <c r="AW8" i="26"/>
  <c r="AW332" i="26" s="1"/>
  <c r="AW317" i="26" s="1"/>
  <c r="AU203" i="26" l="1"/>
  <c r="AU205" i="26" s="1"/>
  <c r="AU560" i="26"/>
  <c r="AV543" i="26"/>
  <c r="AX511" i="26"/>
  <c r="AX514" i="26" s="1"/>
  <c r="AX522" i="26" s="1"/>
  <c r="AX526" i="26" s="1"/>
  <c r="AX243" i="26" s="1"/>
  <c r="AW200" i="26"/>
  <c r="AW544" i="26"/>
  <c r="AV201" i="26"/>
  <c r="AV517" i="26"/>
  <c r="AX486" i="26"/>
  <c r="AQ235" i="26"/>
  <c r="AQ261" i="26"/>
  <c r="AQ262" i="26" s="1"/>
  <c r="AQ497" i="26" s="1"/>
  <c r="AS235" i="26"/>
  <c r="AS261" i="26"/>
  <c r="AS262" i="26" s="1"/>
  <c r="AS497" i="26" s="1"/>
  <c r="AR235" i="26"/>
  <c r="AR261" i="26"/>
  <c r="AR262" i="26" s="1"/>
  <c r="AR497" i="26" s="1"/>
  <c r="AT235" i="26"/>
  <c r="AT261" i="26"/>
  <c r="AT262" i="26" s="1"/>
  <c r="AT497" i="26" s="1"/>
  <c r="AU210" i="26"/>
  <c r="AU426" i="26"/>
  <c r="AU456" i="26" s="1" a="1"/>
  <c r="AU456" i="26" s="1"/>
  <c r="AU228" i="26" s="1"/>
  <c r="AW420" i="26"/>
  <c r="AW450" i="26" s="1" a="1"/>
  <c r="AW450" i="26" s="1"/>
  <c r="AW224" i="26" s="1"/>
  <c r="AW419" i="26"/>
  <c r="AW449" i="26" s="1" a="1"/>
  <c r="AW449" i="26" s="1"/>
  <c r="AW223" i="26" s="1"/>
  <c r="AW423" i="26"/>
  <c r="AW453" i="26" s="1" a="1"/>
  <c r="AW453" i="26" s="1"/>
  <c r="AW227" i="26" s="1"/>
  <c r="AW422" i="26"/>
  <c r="AW452" i="26" s="1" a="1"/>
  <c r="AW452" i="26" s="1"/>
  <c r="AW226" i="26" s="1"/>
  <c r="AW421" i="26"/>
  <c r="AW451" i="26" s="1" a="1"/>
  <c r="AW451" i="26" s="1"/>
  <c r="AW225" i="26" s="1"/>
  <c r="AV367" i="26"/>
  <c r="AV336" i="26"/>
  <c r="AV337" i="26" s="1"/>
  <c r="AW335" i="26" s="1"/>
  <c r="AW339" i="26" s="1"/>
  <c r="AW351" i="26"/>
  <c r="AW183" i="26"/>
  <c r="AV322" i="26"/>
  <c r="AV324" i="26" s="1"/>
  <c r="AW329" i="26"/>
  <c r="AW330" i="26" s="1"/>
  <c r="AX328" i="26" s="1"/>
  <c r="AW318" i="26"/>
  <c r="AX7" i="26"/>
  <c r="AX508" i="26" s="1"/>
  <c r="AX513" i="26" s="1"/>
  <c r="AX554" i="26" l="1"/>
  <c r="AX553" i="26"/>
  <c r="AV202" i="26"/>
  <c r="AV545" i="26"/>
  <c r="AV546" i="26" s="1"/>
  <c r="AV300" i="26" s="1"/>
  <c r="AX509" i="26"/>
  <c r="AX510" i="26" s="1"/>
  <c r="AX393" i="26"/>
  <c r="AX467" i="26"/>
  <c r="AX483" i="26" s="1"/>
  <c r="AY486" i="26" s="1"/>
  <c r="AU260" i="26"/>
  <c r="AU462" i="26"/>
  <c r="AU233" i="26"/>
  <c r="AX396" i="26"/>
  <c r="AX384" i="26"/>
  <c r="AX414" i="26" s="1"/>
  <c r="AX444" i="26" s="1" a="1"/>
  <c r="AX444" i="26" s="1"/>
  <c r="AX221" i="26" s="1"/>
  <c r="AX378" i="26"/>
  <c r="AX408" i="26" s="1"/>
  <c r="AX438" i="26" s="1" a="1"/>
  <c r="AX438" i="26" s="1"/>
  <c r="AX217" i="26" s="1"/>
  <c r="AX374" i="26"/>
  <c r="AX404" i="26" s="1"/>
  <c r="AX434" i="26" s="1" a="1"/>
  <c r="AX434" i="26" s="1"/>
  <c r="AX213" i="26" s="1"/>
  <c r="AX377" i="26"/>
  <c r="AX407" i="26" s="1"/>
  <c r="AX437" i="26" s="1" a="1"/>
  <c r="AX437" i="26" s="1"/>
  <c r="AX216" i="26" s="1"/>
  <c r="AX381" i="26"/>
  <c r="AX411" i="26" s="1"/>
  <c r="AX441" i="26" s="1" a="1"/>
  <c r="AX441" i="26" s="1"/>
  <c r="AX218" i="26" s="1"/>
  <c r="AX389" i="26"/>
  <c r="AX397" i="26"/>
  <c r="AX427" i="26" s="1"/>
  <c r="AX457" i="26" s="1" a="1"/>
  <c r="AX457" i="26" s="1"/>
  <c r="AX229" i="26" s="1"/>
  <c r="AX400" i="26"/>
  <c r="AX430" i="26" s="1"/>
  <c r="AX460" i="26" s="1" a="1"/>
  <c r="AX460" i="26" s="1"/>
  <c r="AX232" i="26" s="1"/>
  <c r="AX392" i="26"/>
  <c r="AX399" i="26"/>
  <c r="AX429" i="26" s="1"/>
  <c r="AX459" i="26" s="1" a="1"/>
  <c r="AX459" i="26" s="1"/>
  <c r="AX231" i="26" s="1"/>
  <c r="AX391" i="26"/>
  <c r="AX383" i="26"/>
  <c r="AX413" i="26" s="1"/>
  <c r="AX443" i="26" s="1" a="1"/>
  <c r="AX443" i="26" s="1"/>
  <c r="AX220" i="26" s="1"/>
  <c r="AX385" i="26"/>
  <c r="AX415" i="26" s="1"/>
  <c r="AX445" i="26" s="1" a="1"/>
  <c r="AX445" i="26" s="1"/>
  <c r="AX222" i="26" s="1"/>
  <c r="AX382" i="26"/>
  <c r="AX412" i="26" s="1"/>
  <c r="AX442" i="26" s="1" a="1"/>
  <c r="AX442" i="26" s="1"/>
  <c r="AX219" i="26" s="1"/>
  <c r="AX390" i="26"/>
  <c r="AX376" i="26"/>
  <c r="AX406" i="26" s="1"/>
  <c r="AX436" i="26" s="1" a="1"/>
  <c r="AX436" i="26" s="1"/>
  <c r="AX215" i="26" s="1"/>
  <c r="AX398" i="26"/>
  <c r="AX428" i="26" s="1"/>
  <c r="AX458" i="26" s="1" a="1"/>
  <c r="AX458" i="26" s="1"/>
  <c r="AX230" i="26" s="1"/>
  <c r="AX375" i="26"/>
  <c r="AX405" i="26" s="1"/>
  <c r="AX435" i="26" s="1" a="1"/>
  <c r="AX435" i="26" s="1"/>
  <c r="AX214" i="26" s="1"/>
  <c r="AV369" i="26"/>
  <c r="AV208" i="26"/>
  <c r="AW352" i="26"/>
  <c r="AW368" i="26"/>
  <c r="AW209" i="26" s="1"/>
  <c r="AX9" i="26"/>
  <c r="AX347" i="26" s="1"/>
  <c r="AX348" i="26" s="1"/>
  <c r="AX343" i="26"/>
  <c r="AX361" i="26" s="1"/>
  <c r="AX363" i="26" s="1"/>
  <c r="AW321" i="26"/>
  <c r="AX8" i="26"/>
  <c r="AX332" i="26" s="1"/>
  <c r="AX317" i="26" s="1"/>
  <c r="AX185" i="26"/>
  <c r="AW356" i="26" s="1"/>
  <c r="AW358" i="26" s="1"/>
  <c r="AY6" i="26"/>
  <c r="AV203" i="26" l="1"/>
  <c r="AV205" i="26" s="1"/>
  <c r="AV560" i="26"/>
  <c r="AW543" i="26"/>
  <c r="AY511" i="26"/>
  <c r="AX200" i="26"/>
  <c r="AX544" i="26"/>
  <c r="AW201" i="26"/>
  <c r="AW517" i="26"/>
  <c r="L511" i="26"/>
  <c r="AY514" i="26"/>
  <c r="AY522" i="26" s="1"/>
  <c r="J486" i="26"/>
  <c r="AU235" i="26"/>
  <c r="AU261" i="26"/>
  <c r="AU262" i="26" s="1"/>
  <c r="AU497" i="26" s="1"/>
  <c r="AV210" i="26"/>
  <c r="AV426" i="26"/>
  <c r="AV456" i="26" s="1" a="1"/>
  <c r="AV456" i="26" s="1"/>
  <c r="AV228" i="26" s="1"/>
  <c r="AX423" i="26"/>
  <c r="AX453" i="26" s="1" a="1"/>
  <c r="AX453" i="26" s="1"/>
  <c r="AX227" i="26" s="1"/>
  <c r="AX422" i="26"/>
  <c r="AX452" i="26" s="1" a="1"/>
  <c r="AX452" i="26" s="1"/>
  <c r="AX226" i="26" s="1"/>
  <c r="AX420" i="26"/>
  <c r="AX450" i="26" s="1" a="1"/>
  <c r="AX450" i="26" s="1"/>
  <c r="AX224" i="26" s="1"/>
  <c r="AX419" i="26"/>
  <c r="AX449" i="26" s="1" a="1"/>
  <c r="AX449" i="26" s="1"/>
  <c r="AX223" i="26" s="1"/>
  <c r="AX421" i="26"/>
  <c r="AX451" i="26" s="1" a="1"/>
  <c r="AX451" i="26" s="1"/>
  <c r="AX225" i="26" s="1"/>
  <c r="AW367" i="26"/>
  <c r="AX351" i="26"/>
  <c r="AX183" i="26"/>
  <c r="AW336" i="26"/>
  <c r="AW337" i="26" s="1"/>
  <c r="AX335" i="26" s="1"/>
  <c r="AX339" i="26" s="1"/>
  <c r="AW322" i="26"/>
  <c r="AW324" i="26" s="1"/>
  <c r="AX329" i="26"/>
  <c r="AX330" i="26" s="1"/>
  <c r="AY328" i="26" s="1"/>
  <c r="AX318" i="26"/>
  <c r="AY7" i="26"/>
  <c r="AY508" i="26" s="1"/>
  <c r="AY554" i="26" l="1"/>
  <c r="L554" i="26" s="1"/>
  <c r="AY553" i="26"/>
  <c r="L553" i="26" s="1"/>
  <c r="AW202" i="26"/>
  <c r="AW560" i="26" s="1"/>
  <c r="AW545" i="26"/>
  <c r="AW546" i="26" s="1"/>
  <c r="AW300" i="26" s="1"/>
  <c r="L522" i="26"/>
  <c r="AY526" i="26"/>
  <c r="AW203" i="26"/>
  <c r="AW205" i="26" s="1"/>
  <c r="L508" i="26"/>
  <c r="AY513" i="26"/>
  <c r="AY509" i="26"/>
  <c r="AY396" i="26"/>
  <c r="L396" i="26" s="1"/>
  <c r="AY467" i="26"/>
  <c r="AV260" i="26"/>
  <c r="AV462" i="26"/>
  <c r="AV233" i="26"/>
  <c r="AY374" i="26"/>
  <c r="AY404" i="26" s="1"/>
  <c r="AY392" i="26"/>
  <c r="L392" i="26" s="1"/>
  <c r="AY398" i="26"/>
  <c r="AY428" i="26" s="1"/>
  <c r="AY399" i="26"/>
  <c r="AY429" i="26" s="1"/>
  <c r="AY381" i="26"/>
  <c r="AY411" i="26" s="1"/>
  <c r="AY378" i="26"/>
  <c r="AY408" i="26" s="1"/>
  <c r="AY377" i="26"/>
  <c r="AY407" i="26" s="1"/>
  <c r="AY391" i="26"/>
  <c r="L391" i="26" s="1"/>
  <c r="AY385" i="26"/>
  <c r="AY415" i="26" s="1"/>
  <c r="AY390" i="26"/>
  <c r="L390" i="26" s="1"/>
  <c r="AY397" i="26"/>
  <c r="AY384" i="26"/>
  <c r="AY400" i="26"/>
  <c r="AY393" i="26"/>
  <c r="L393" i="26" s="1"/>
  <c r="AY383" i="26"/>
  <c r="AY376" i="26"/>
  <c r="AY389" i="26"/>
  <c r="L389" i="26" s="1"/>
  <c r="AY382" i="26"/>
  <c r="AY375" i="26"/>
  <c r="AW369" i="26"/>
  <c r="AW208" i="26"/>
  <c r="AX352" i="26"/>
  <c r="AX368" i="26"/>
  <c r="AX209" i="26" s="1"/>
  <c r="AY343" i="26"/>
  <c r="AX321" i="26"/>
  <c r="AY185" i="26"/>
  <c r="AX356" i="26" s="1"/>
  <c r="AX358" i="26" s="1"/>
  <c r="AY9" i="26"/>
  <c r="AY8" i="26"/>
  <c r="AY332" i="26" s="1"/>
  <c r="AY317" i="26" s="1"/>
  <c r="AX543" i="26" l="1"/>
  <c r="AY200" i="26"/>
  <c r="AY544" i="26"/>
  <c r="L544" i="26" s="1"/>
  <c r="L526" i="26"/>
  <c r="AY243" i="26"/>
  <c r="L243" i="26" s="1"/>
  <c r="AX201" i="26"/>
  <c r="AX517" i="26"/>
  <c r="L381" i="26"/>
  <c r="AY510" i="26"/>
  <c r="L510" i="26" s="1"/>
  <c r="L509" i="26"/>
  <c r="L467" i="26"/>
  <c r="AY483" i="26"/>
  <c r="J483" i="26" s="1"/>
  <c r="AV235" i="26"/>
  <c r="AV261" i="26"/>
  <c r="AV262" i="26" s="1"/>
  <c r="AV497" i="26" s="1"/>
  <c r="L398" i="26"/>
  <c r="L399" i="26"/>
  <c r="L385" i="26"/>
  <c r="L374" i="26"/>
  <c r="L378" i="26"/>
  <c r="L377" i="26"/>
  <c r="AY438" i="26" a="1"/>
  <c r="AY438" i="26" s="1"/>
  <c r="AY217" i="26" s="1"/>
  <c r="L408" i="26"/>
  <c r="AY445" i="26" a="1"/>
  <c r="AY445" i="26" s="1"/>
  <c r="AY222" i="26" s="1"/>
  <c r="L415" i="26"/>
  <c r="AY414" i="26"/>
  <c r="L384" i="26"/>
  <c r="AY427" i="26"/>
  <c r="L397" i="26"/>
  <c r="AY405" i="26"/>
  <c r="L375" i="26"/>
  <c r="AY406" i="26"/>
  <c r="L376" i="26"/>
  <c r="AY459" i="26" a="1"/>
  <c r="AY459" i="26" s="1"/>
  <c r="AY231" i="26" s="1"/>
  <c r="L429" i="26"/>
  <c r="AY430" i="26"/>
  <c r="L400" i="26"/>
  <c r="AY434" i="26" a="1"/>
  <c r="AY434" i="26" s="1"/>
  <c r="AY213" i="26" s="1"/>
  <c r="L404" i="26"/>
  <c r="AY437" i="26" a="1"/>
  <c r="AY437" i="26" s="1"/>
  <c r="AY216" i="26" s="1"/>
  <c r="L407" i="26"/>
  <c r="AY458" i="26" a="1"/>
  <c r="AY458" i="26" s="1"/>
  <c r="AY230" i="26" s="1"/>
  <c r="L428" i="26"/>
  <c r="AY413" i="26"/>
  <c r="L383" i="26"/>
  <c r="AY412" i="26"/>
  <c r="L382" i="26"/>
  <c r="AY441" i="26" a="1"/>
  <c r="AY441" i="26" s="1"/>
  <c r="AY218" i="26" s="1"/>
  <c r="L411" i="26"/>
  <c r="AW210" i="26"/>
  <c r="AW426" i="26"/>
  <c r="AW456" i="26" s="1" a="1"/>
  <c r="AW456" i="26" s="1"/>
  <c r="AW228" i="26" s="1"/>
  <c r="AX367" i="26"/>
  <c r="L343" i="26"/>
  <c r="AY361" i="26"/>
  <c r="AY363" i="26" s="1"/>
  <c r="AY356" i="26"/>
  <c r="AY358" i="26" s="1"/>
  <c r="L317" i="26"/>
  <c r="AX336" i="26"/>
  <c r="AX337" i="26" s="1"/>
  <c r="AY335" i="26" s="1"/>
  <c r="AY339" i="26" s="1"/>
  <c r="AY347" i="26"/>
  <c r="AY348" i="26" s="1"/>
  <c r="AY183" i="26"/>
  <c r="G183" i="26" s="1"/>
  <c r="E20" i="26" s="1"/>
  <c r="G20" i="26" s="1"/>
  <c r="AX322" i="26"/>
  <c r="AX324" i="26" s="1"/>
  <c r="AY329" i="26"/>
  <c r="AY330" i="26" s="1"/>
  <c r="AY318" i="26"/>
  <c r="AX202" i="26" l="1"/>
  <c r="AX545" i="26"/>
  <c r="AX546" i="26" s="1"/>
  <c r="AX300" i="26" s="1"/>
  <c r="M518" i="26"/>
  <c r="P518" i="26"/>
  <c r="P527" i="26" s="1"/>
  <c r="P244" i="26" s="1"/>
  <c r="AN518" i="26"/>
  <c r="AN527" i="26" s="1"/>
  <c r="AN244" i="26" s="1"/>
  <c r="AK518" i="26"/>
  <c r="AK527" i="26" s="1"/>
  <c r="AK244" i="26" s="1"/>
  <c r="AF518" i="26"/>
  <c r="AF527" i="26" s="1"/>
  <c r="AF244" i="26" s="1"/>
  <c r="S518" i="26"/>
  <c r="S527" i="26" s="1"/>
  <c r="S244" i="26" s="1"/>
  <c r="AA518" i="26"/>
  <c r="AA527" i="26" s="1"/>
  <c r="AA244" i="26" s="1"/>
  <c r="AQ518" i="26"/>
  <c r="AQ527" i="26" s="1"/>
  <c r="AQ244" i="26" s="1"/>
  <c r="AV518" i="26"/>
  <c r="AV527" i="26" s="1"/>
  <c r="AV244" i="26" s="1"/>
  <c r="AI518" i="26"/>
  <c r="AI527" i="26" s="1"/>
  <c r="AI244" i="26" s="1"/>
  <c r="AS518" i="26"/>
  <c r="AS527" i="26" s="1"/>
  <c r="AS244" i="26" s="1"/>
  <c r="AH518" i="26"/>
  <c r="AH527" i="26" s="1"/>
  <c r="AH244" i="26" s="1"/>
  <c r="AY518" i="26"/>
  <c r="AY527" i="26" s="1"/>
  <c r="AY244" i="26" s="1"/>
  <c r="AE518" i="26"/>
  <c r="AE527" i="26" s="1"/>
  <c r="AE244" i="26" s="1"/>
  <c r="V518" i="26"/>
  <c r="V527" i="26" s="1"/>
  <c r="V244" i="26" s="1"/>
  <c r="AJ518" i="26"/>
  <c r="AJ527" i="26" s="1"/>
  <c r="AJ244" i="26" s="1"/>
  <c r="W518" i="26"/>
  <c r="W527" i="26" s="1"/>
  <c r="W244" i="26" s="1"/>
  <c r="AO518" i="26"/>
  <c r="AO527" i="26" s="1"/>
  <c r="AO244" i="26" s="1"/>
  <c r="X518" i="26"/>
  <c r="X527" i="26" s="1"/>
  <c r="X244" i="26" s="1"/>
  <c r="U518" i="26"/>
  <c r="U527" i="26" s="1"/>
  <c r="U244" i="26" s="1"/>
  <c r="Z518" i="26"/>
  <c r="Z527" i="26" s="1"/>
  <c r="Z244" i="26" s="1"/>
  <c r="AC518" i="26"/>
  <c r="AC527" i="26" s="1"/>
  <c r="AC244" i="26" s="1"/>
  <c r="AP518" i="26"/>
  <c r="AP527" i="26" s="1"/>
  <c r="AP244" i="26" s="1"/>
  <c r="Q518" i="26"/>
  <c r="Q527" i="26" s="1"/>
  <c r="Q244" i="26" s="1"/>
  <c r="AR518" i="26"/>
  <c r="AR527" i="26" s="1"/>
  <c r="AR244" i="26" s="1"/>
  <c r="T518" i="26"/>
  <c r="T527" i="26" s="1"/>
  <c r="T244" i="26" s="1"/>
  <c r="AX518" i="26"/>
  <c r="AX527" i="26" s="1"/>
  <c r="AX244" i="26" s="1"/>
  <c r="N518" i="26"/>
  <c r="N527" i="26" s="1"/>
  <c r="N244" i="26" s="1"/>
  <c r="AD518" i="26"/>
  <c r="AD527" i="26" s="1"/>
  <c r="AD244" i="26" s="1"/>
  <c r="AG518" i="26"/>
  <c r="AG527" i="26" s="1"/>
  <c r="AG244" i="26" s="1"/>
  <c r="AT518" i="26"/>
  <c r="AT527" i="26" s="1"/>
  <c r="AT244" i="26" s="1"/>
  <c r="R518" i="26"/>
  <c r="R527" i="26" s="1"/>
  <c r="R244" i="26" s="1"/>
  <c r="Y518" i="26"/>
  <c r="Y527" i="26" s="1"/>
  <c r="Y244" i="26" s="1"/>
  <c r="AM518" i="26"/>
  <c r="AM527" i="26" s="1"/>
  <c r="AM244" i="26" s="1"/>
  <c r="AW518" i="26"/>
  <c r="AW527" i="26" s="1"/>
  <c r="AW244" i="26" s="1"/>
  <c r="AU518" i="26"/>
  <c r="AU527" i="26" s="1"/>
  <c r="AU244" i="26" s="1"/>
  <c r="AL518" i="26"/>
  <c r="AL527" i="26" s="1"/>
  <c r="AL244" i="26" s="1"/>
  <c r="AB518" i="26"/>
  <c r="AB527" i="26" s="1"/>
  <c r="AB244" i="26" s="1"/>
  <c r="O518" i="26"/>
  <c r="O527" i="26" s="1"/>
  <c r="O244" i="26" s="1"/>
  <c r="M487" i="26"/>
  <c r="M478" i="26" s="1"/>
  <c r="M264" i="26" s="1"/>
  <c r="M498" i="26" s="1"/>
  <c r="M500" i="26" s="1"/>
  <c r="M503" i="26" s="1"/>
  <c r="M237" i="26" s="1"/>
  <c r="M239" i="26" s="1"/>
  <c r="M532" i="26" s="1"/>
  <c r="M533" i="26" s="1"/>
  <c r="N487" i="26"/>
  <c r="N478" i="26" s="1"/>
  <c r="N264" i="26" s="1"/>
  <c r="O487" i="26"/>
  <c r="O478" i="26" s="1"/>
  <c r="O264" i="26" s="1"/>
  <c r="P487" i="26"/>
  <c r="P478" i="26" s="1"/>
  <c r="P264" i="26" s="1"/>
  <c r="Q487" i="26"/>
  <c r="Q478" i="26" s="1"/>
  <c r="Q264" i="26" s="1"/>
  <c r="R487" i="26"/>
  <c r="R478" i="26" s="1"/>
  <c r="R264" i="26" s="1"/>
  <c r="S487" i="26"/>
  <c r="S478" i="26" s="1"/>
  <c r="S264" i="26" s="1"/>
  <c r="T487" i="26"/>
  <c r="T478" i="26" s="1"/>
  <c r="T264" i="26" s="1"/>
  <c r="U487" i="26"/>
  <c r="U478" i="26" s="1"/>
  <c r="U264" i="26" s="1"/>
  <c r="V487" i="26"/>
  <c r="V478" i="26" s="1"/>
  <c r="V264" i="26" s="1"/>
  <c r="W487" i="26"/>
  <c r="W478" i="26" s="1"/>
  <c r="W264" i="26" s="1"/>
  <c r="X487" i="26"/>
  <c r="X478" i="26" s="1"/>
  <c r="X264" i="26" s="1"/>
  <c r="Y487" i="26"/>
  <c r="Y478" i="26" s="1"/>
  <c r="Y264" i="26" s="1"/>
  <c r="Z487" i="26"/>
  <c r="Z478" i="26" s="1"/>
  <c r="Z264" i="26" s="1"/>
  <c r="AA487" i="26"/>
  <c r="AA478" i="26" s="1"/>
  <c r="AA264" i="26" s="1"/>
  <c r="AB487" i="26"/>
  <c r="AB478" i="26" s="1"/>
  <c r="AB264" i="26" s="1"/>
  <c r="AC487" i="26"/>
  <c r="AC478" i="26" s="1"/>
  <c r="AC264" i="26" s="1"/>
  <c r="AD487" i="26"/>
  <c r="AD478" i="26" s="1"/>
  <c r="AD264" i="26" s="1"/>
  <c r="AE487" i="26"/>
  <c r="AE478" i="26" s="1"/>
  <c r="AE264" i="26" s="1"/>
  <c r="AF487" i="26"/>
  <c r="AF478" i="26" s="1"/>
  <c r="AF264" i="26" s="1"/>
  <c r="AG487" i="26"/>
  <c r="AG478" i="26" s="1"/>
  <c r="AG264" i="26" s="1"/>
  <c r="AH487" i="26"/>
  <c r="AH478" i="26" s="1"/>
  <c r="AH264" i="26" s="1"/>
  <c r="AI487" i="26"/>
  <c r="AI478" i="26" s="1"/>
  <c r="AI264" i="26" s="1"/>
  <c r="AJ487" i="26"/>
  <c r="AJ478" i="26" s="1"/>
  <c r="AJ264" i="26" s="1"/>
  <c r="AK487" i="26"/>
  <c r="AK478" i="26" s="1"/>
  <c r="AK264" i="26" s="1"/>
  <c r="AL487" i="26"/>
  <c r="AL478" i="26" s="1"/>
  <c r="AL264" i="26" s="1"/>
  <c r="AM487" i="26"/>
  <c r="AM478" i="26" s="1"/>
  <c r="AM264" i="26" s="1"/>
  <c r="AN487" i="26"/>
  <c r="AN478" i="26" s="1"/>
  <c r="AN264" i="26" s="1"/>
  <c r="AO487" i="26"/>
  <c r="AO478" i="26" s="1"/>
  <c r="AO264" i="26" s="1"/>
  <c r="AP487" i="26"/>
  <c r="AP478" i="26" s="1"/>
  <c r="AP264" i="26" s="1"/>
  <c r="AQ487" i="26"/>
  <c r="AQ478" i="26" s="1"/>
  <c r="AQ264" i="26" s="1"/>
  <c r="AR487" i="26"/>
  <c r="AR478" i="26" s="1"/>
  <c r="AR264" i="26" s="1"/>
  <c r="AS487" i="26"/>
  <c r="AS478" i="26" s="1"/>
  <c r="AS264" i="26" s="1"/>
  <c r="AT487" i="26"/>
  <c r="AT478" i="26" s="1"/>
  <c r="AT264" i="26" s="1"/>
  <c r="AU487" i="26"/>
  <c r="AU478" i="26" s="1"/>
  <c r="AU264" i="26" s="1"/>
  <c r="AV487" i="26"/>
  <c r="AV478" i="26" s="1"/>
  <c r="AV264" i="26" s="1"/>
  <c r="AW487" i="26"/>
  <c r="AW478" i="26" s="1"/>
  <c r="AW264" i="26" s="1"/>
  <c r="AW498" i="26" s="1"/>
  <c r="AX487" i="26"/>
  <c r="AX478" i="26" s="1"/>
  <c r="AX264" i="26" s="1"/>
  <c r="AX498" i="26" s="1"/>
  <c r="AY487" i="26"/>
  <c r="AY478" i="26" s="1"/>
  <c r="AY264" i="26" s="1"/>
  <c r="AY498" i="26" s="1"/>
  <c r="AW260" i="26"/>
  <c r="L459" i="26"/>
  <c r="L445" i="26"/>
  <c r="L438" i="26"/>
  <c r="L217" i="26"/>
  <c r="L441" i="26"/>
  <c r="L218" i="26"/>
  <c r="L458" i="26"/>
  <c r="L437" i="26"/>
  <c r="L216" i="26"/>
  <c r="L434" i="26"/>
  <c r="AW462" i="26"/>
  <c r="AW233" i="26"/>
  <c r="AY460" i="26" a="1"/>
  <c r="AY460" i="26" s="1"/>
  <c r="AY232" i="26" s="1"/>
  <c r="L430" i="26"/>
  <c r="AY436" i="26" a="1"/>
  <c r="AY436" i="26" s="1"/>
  <c r="AY215" i="26" s="1"/>
  <c r="L406" i="26"/>
  <c r="AY444" i="26" a="1"/>
  <c r="AY444" i="26" s="1"/>
  <c r="AY221" i="26" s="1"/>
  <c r="L414" i="26"/>
  <c r="AY457" i="26" a="1"/>
  <c r="AY457" i="26" s="1"/>
  <c r="AY229" i="26" s="1"/>
  <c r="L427" i="26"/>
  <c r="AY442" i="26" a="1"/>
  <c r="AY442" i="26" s="1"/>
  <c r="AY219" i="26" s="1"/>
  <c r="L412" i="26"/>
  <c r="AY435" i="26" a="1"/>
  <c r="AY435" i="26" s="1"/>
  <c r="AY214" i="26" s="1"/>
  <c r="L405" i="26"/>
  <c r="AY443" i="26" a="1"/>
  <c r="AY443" i="26" s="1"/>
  <c r="AY220" i="26" s="1"/>
  <c r="L413" i="26"/>
  <c r="AY419" i="26"/>
  <c r="AY423" i="26"/>
  <c r="AY420" i="26"/>
  <c r="AY421" i="26"/>
  <c r="AY422" i="26"/>
  <c r="AX369" i="26"/>
  <c r="AX208" i="26"/>
  <c r="L200" i="26"/>
  <c r="L347" i="26"/>
  <c r="L348" i="26"/>
  <c r="AY351" i="26"/>
  <c r="L329" i="26"/>
  <c r="L318" i="26"/>
  <c r="AY321" i="26"/>
  <c r="AY517" i="26" s="1"/>
  <c r="L517" i="26" s="1"/>
  <c r="AX203" i="26" l="1"/>
  <c r="AX205" i="26" s="1"/>
  <c r="AX560" i="26"/>
  <c r="AY543" i="26"/>
  <c r="M270" i="26"/>
  <c r="M519" i="26"/>
  <c r="M294" i="26" s="1"/>
  <c r="M527" i="26"/>
  <c r="L518" i="26"/>
  <c r="Z265" i="26"/>
  <c r="Z498" i="26"/>
  <c r="Y265" i="26"/>
  <c r="Y498" i="26"/>
  <c r="AA265" i="26"/>
  <c r="AA498" i="26"/>
  <c r="AN265" i="26"/>
  <c r="AN498" i="26"/>
  <c r="X265" i="26"/>
  <c r="X498" i="26"/>
  <c r="AM265" i="26"/>
  <c r="AM498" i="26"/>
  <c r="W265" i="26"/>
  <c r="W498" i="26"/>
  <c r="AL265" i="26"/>
  <c r="AL498" i="26"/>
  <c r="V265" i="26"/>
  <c r="V498" i="26"/>
  <c r="AO265" i="26"/>
  <c r="AO498" i="26"/>
  <c r="AK265" i="26"/>
  <c r="AK498" i="26"/>
  <c r="U265" i="26"/>
  <c r="U498" i="26"/>
  <c r="AJ265" i="26"/>
  <c r="AJ498" i="26"/>
  <c r="T265" i="26"/>
  <c r="T498" i="26"/>
  <c r="AR265" i="26"/>
  <c r="AR498" i="26"/>
  <c r="AI265" i="26"/>
  <c r="AI498" i="26"/>
  <c r="S265" i="26"/>
  <c r="S498" i="26"/>
  <c r="AH265" i="26"/>
  <c r="AH498" i="26"/>
  <c r="R265" i="26"/>
  <c r="R498" i="26"/>
  <c r="AQ265" i="26"/>
  <c r="AQ498" i="26"/>
  <c r="AG265" i="26"/>
  <c r="AG498" i="26"/>
  <c r="Q265" i="26"/>
  <c r="Q498" i="26"/>
  <c r="AV265" i="26"/>
  <c r="AV498" i="26"/>
  <c r="AF265" i="26"/>
  <c r="AF498" i="26"/>
  <c r="P265" i="26"/>
  <c r="P498" i="26"/>
  <c r="AU265" i="26"/>
  <c r="AU498" i="26"/>
  <c r="AE265" i="26"/>
  <c r="AE498" i="26"/>
  <c r="O265" i="26"/>
  <c r="O498" i="26"/>
  <c r="AT265" i="26"/>
  <c r="AT498" i="26"/>
  <c r="AD265" i="26"/>
  <c r="AD498" i="26"/>
  <c r="N265" i="26"/>
  <c r="N498" i="26"/>
  <c r="AB265" i="26"/>
  <c r="AB498" i="26"/>
  <c r="AP265" i="26"/>
  <c r="AP498" i="26"/>
  <c r="AS265" i="26"/>
  <c r="AS498" i="26"/>
  <c r="AC265" i="26"/>
  <c r="AC498" i="26"/>
  <c r="L264" i="26"/>
  <c r="M265" i="26"/>
  <c r="M268" i="26" s="1"/>
  <c r="L478" i="26"/>
  <c r="M479" i="26"/>
  <c r="AW235" i="26"/>
  <c r="AW261" i="26"/>
  <c r="AW262" i="26" s="1"/>
  <c r="L222" i="26"/>
  <c r="L213" i="26"/>
  <c r="L443" i="26"/>
  <c r="L220" i="26"/>
  <c r="L442" i="26"/>
  <c r="L219" i="26"/>
  <c r="L457" i="26"/>
  <c r="L229" i="26"/>
  <c r="L444" i="26"/>
  <c r="L221" i="26"/>
  <c r="L435" i="26"/>
  <c r="L214" i="26"/>
  <c r="L436" i="26"/>
  <c r="L215" i="26"/>
  <c r="L460" i="26"/>
  <c r="L422" i="26"/>
  <c r="AY452" i="26" a="1"/>
  <c r="AY452" i="26" s="1"/>
  <c r="AY226" i="26" s="1"/>
  <c r="L421" i="26"/>
  <c r="AY451" i="26" a="1"/>
  <c r="AY451" i="26" s="1"/>
  <c r="AY225" i="26" s="1"/>
  <c r="L420" i="26"/>
  <c r="AY450" i="26" a="1"/>
  <c r="AY450" i="26" s="1"/>
  <c r="AY224" i="26" s="1"/>
  <c r="L423" i="26"/>
  <c r="AY453" i="26" a="1"/>
  <c r="AY453" i="26" s="1"/>
  <c r="AY227" i="26" s="1"/>
  <c r="L419" i="26"/>
  <c r="AY449" i="26" a="1"/>
  <c r="AY449" i="26" s="1"/>
  <c r="AY223" i="26" s="1"/>
  <c r="AX210" i="26"/>
  <c r="AX426" i="26"/>
  <c r="AX456" i="26" s="1" a="1"/>
  <c r="AX456" i="26" s="1"/>
  <c r="AX228" i="26" s="1"/>
  <c r="L351" i="26"/>
  <c r="AY368" i="26"/>
  <c r="AY201" i="26"/>
  <c r="AY352" i="26"/>
  <c r="AY336" i="26"/>
  <c r="L336" i="26" s="1"/>
  <c r="L321" i="26"/>
  <c r="AY322" i="26"/>
  <c r="AY324" i="26" s="1"/>
  <c r="AY545" i="26" s="1"/>
  <c r="L545" i="26" s="1"/>
  <c r="AY546" i="26" l="1"/>
  <c r="AY300" i="26" s="1"/>
  <c r="N516" i="26"/>
  <c r="N521" i="26" s="1"/>
  <c r="N525" i="26" s="1"/>
  <c r="N528" i="26" s="1"/>
  <c r="N534" i="26" s="1"/>
  <c r="N537" i="26" s="1"/>
  <c r="M295" i="26"/>
  <c r="M528" i="26"/>
  <c r="M534" i="26" s="1"/>
  <c r="M244" i="26"/>
  <c r="M271" i="26"/>
  <c r="N519" i="26"/>
  <c r="N294" i="26" s="1"/>
  <c r="L527" i="26"/>
  <c r="L498" i="26"/>
  <c r="AW265" i="26"/>
  <c r="AW497" i="26"/>
  <c r="N476" i="26"/>
  <c r="N479" i="26" s="1"/>
  <c r="M283" i="26"/>
  <c r="M285" i="26" s="1"/>
  <c r="AX260" i="26"/>
  <c r="L231" i="26"/>
  <c r="L230" i="26"/>
  <c r="L227" i="26"/>
  <c r="L232" i="26"/>
  <c r="L452" i="26"/>
  <c r="L226" i="26"/>
  <c r="L449" i="26"/>
  <c r="L223" i="26"/>
  <c r="AX462" i="26"/>
  <c r="AX233" i="26"/>
  <c r="L451" i="26"/>
  <c r="L225" i="26"/>
  <c r="L450" i="26"/>
  <c r="L224" i="26"/>
  <c r="L453" i="26"/>
  <c r="L368" i="26"/>
  <c r="AY209" i="26"/>
  <c r="L352" i="26"/>
  <c r="AY367" i="26"/>
  <c r="AY202" i="26"/>
  <c r="L201" i="26"/>
  <c r="AY337" i="26"/>
  <c r="L322" i="26"/>
  <c r="L324" i="26"/>
  <c r="E15" i="26" s="1"/>
  <c r="G15" i="26" s="1"/>
  <c r="AY203" i="26" l="1"/>
  <c r="L203" i="26" s="1"/>
  <c r="AY560" i="26"/>
  <c r="M536" i="26"/>
  <c r="M537" i="26"/>
  <c r="M538" i="26" s="1"/>
  <c r="N242" i="26"/>
  <c r="N267" i="26" s="1"/>
  <c r="O516" i="26"/>
  <c r="O519" i="26" s="1"/>
  <c r="O294" i="26" s="1"/>
  <c r="N295" i="26"/>
  <c r="N268" i="26"/>
  <c r="N499" i="26"/>
  <c r="N245" i="26"/>
  <c r="L244" i="26"/>
  <c r="M245" i="26"/>
  <c r="M247" i="26" s="1"/>
  <c r="L209" i="26"/>
  <c r="O521" i="26"/>
  <c r="O525" i="26" s="1"/>
  <c r="O476" i="26"/>
  <c r="O479" i="26" s="1"/>
  <c r="N283" i="26"/>
  <c r="N285" i="26" s="1"/>
  <c r="AX235" i="26"/>
  <c r="AX261" i="26"/>
  <c r="AX262" i="26" s="1"/>
  <c r="AY369" i="26"/>
  <c r="AY208" i="26"/>
  <c r="L208" i="26" s="1"/>
  <c r="L367" i="26"/>
  <c r="L202" i="26"/>
  <c r="AY205" i="26" l="1"/>
  <c r="L205" i="26" s="1"/>
  <c r="L560" i="26"/>
  <c r="G570" i="26" s="1"/>
  <c r="M548" i="26"/>
  <c r="M552" i="26" s="1"/>
  <c r="M556" i="26" s="1"/>
  <c r="P516" i="26"/>
  <c r="O295" i="26"/>
  <c r="N500" i="26"/>
  <c r="N503" i="26" s="1"/>
  <c r="O528" i="26"/>
  <c r="O534" i="26" s="1"/>
  <c r="O242" i="26"/>
  <c r="O267" i="26" s="1"/>
  <c r="O499" i="26" s="1"/>
  <c r="O500" i="26" s="1"/>
  <c r="O503" i="26" s="1"/>
  <c r="AX265" i="26"/>
  <c r="AX497" i="26"/>
  <c r="P476" i="26"/>
  <c r="P479" i="26" s="1"/>
  <c r="O283" i="26"/>
  <c r="O285" i="26" s="1"/>
  <c r="AY210" i="26"/>
  <c r="L210" i="26" s="1"/>
  <c r="AY426" i="26"/>
  <c r="L369" i="26"/>
  <c r="G369" i="26" s="1"/>
  <c r="M249" i="26" l="1"/>
  <c r="M273" i="26" s="1"/>
  <c r="M274" i="26" s="1"/>
  <c r="M278" i="26" s="1"/>
  <c r="M279" i="26" s="1"/>
  <c r="M561" i="26"/>
  <c r="M562" i="26" s="1"/>
  <c r="P521" i="26"/>
  <c r="P525" i="26" s="1"/>
  <c r="P519" i="26"/>
  <c r="P294" i="26" s="1"/>
  <c r="N237" i="26"/>
  <c r="N239" i="26" s="1"/>
  <c r="N270" i="26"/>
  <c r="N271" i="26" s="1"/>
  <c r="O237" i="26"/>
  <c r="O239" i="26" s="1"/>
  <c r="O532" i="26" s="1"/>
  <c r="O533" i="26" s="1"/>
  <c r="O270" i="26"/>
  <c r="O268" i="26"/>
  <c r="O245" i="26"/>
  <c r="Q476" i="26"/>
  <c r="Q479" i="26" s="1"/>
  <c r="P283" i="26"/>
  <c r="P285" i="26" s="1"/>
  <c r="L426" i="26"/>
  <c r="AY456" i="26" a="1"/>
  <c r="AY456" i="26" s="1"/>
  <c r="AY228" i="26" s="1"/>
  <c r="AY260" i="26"/>
  <c r="L260" i="26" s="1"/>
  <c r="O247" i="26" l="1"/>
  <c r="O548" i="26" s="1"/>
  <c r="M570" i="26"/>
  <c r="M571" i="26" s="1"/>
  <c r="M250" i="26"/>
  <c r="M254" i="26" s="1"/>
  <c r="M255" i="26" s="1"/>
  <c r="N277" i="26"/>
  <c r="M301" i="26"/>
  <c r="M302" i="26" s="1"/>
  <c r="O271" i="26"/>
  <c r="O537" i="26"/>
  <c r="O538" i="26" s="1"/>
  <c r="N247" i="26"/>
  <c r="N532" i="26"/>
  <c r="N533" i="26" s="1"/>
  <c r="N538" i="26" s="1"/>
  <c r="Q516" i="26"/>
  <c r="P295" i="26"/>
  <c r="P528" i="26"/>
  <c r="P534" i="26" s="1"/>
  <c r="P242" i="26"/>
  <c r="R476" i="26"/>
  <c r="R479" i="26" s="1"/>
  <c r="Q283" i="26"/>
  <c r="Q285" i="26" s="1"/>
  <c r="L228" i="26"/>
  <c r="AY233" i="26"/>
  <c r="L456" i="26"/>
  <c r="AY462" i="26"/>
  <c r="L462" i="26" s="1"/>
  <c r="M256" i="26" l="1"/>
  <c r="M288" i="26"/>
  <c r="M289" i="26" s="1"/>
  <c r="M291" i="26" s="1"/>
  <c r="M297" i="26" s="1"/>
  <c r="M304" i="26" s="1"/>
  <c r="N253" i="26"/>
  <c r="N551" i="26" s="1"/>
  <c r="N548" i="26"/>
  <c r="P245" i="26"/>
  <c r="P267" i="26"/>
  <c r="Q521" i="26"/>
  <c r="Q525" i="26" s="1"/>
  <c r="Q519" i="26"/>
  <c r="Q294" i="26" s="1"/>
  <c r="S476" i="26"/>
  <c r="S479" i="26" s="1"/>
  <c r="R283" i="26"/>
  <c r="R285" i="26" s="1"/>
  <c r="AY235" i="26"/>
  <c r="AY261" i="26"/>
  <c r="L233" i="26"/>
  <c r="N552" i="26" l="1"/>
  <c r="N556" i="26" s="1"/>
  <c r="R516" i="26"/>
  <c r="Q295" i="26"/>
  <c r="P268" i="26"/>
  <c r="P499" i="26"/>
  <c r="P500" i="26" s="1"/>
  <c r="P503" i="26" s="1"/>
  <c r="P237" i="26" s="1"/>
  <c r="P239" i="26" s="1"/>
  <c r="Q528" i="26"/>
  <c r="Q534" i="26" s="1"/>
  <c r="Q242" i="26"/>
  <c r="L235" i="26"/>
  <c r="T476" i="26"/>
  <c r="T479" i="26" s="1"/>
  <c r="S283" i="26"/>
  <c r="S285" i="26" s="1"/>
  <c r="L261" i="26"/>
  <c r="AY262" i="26"/>
  <c r="AY497" i="26" s="1"/>
  <c r="N249" i="26" l="1"/>
  <c r="N250" i="26" s="1"/>
  <c r="N254" i="26" s="1"/>
  <c r="N255" i="26" s="1"/>
  <c r="O253" i="26" s="1"/>
  <c r="N561" i="26"/>
  <c r="N562" i="26" s="1"/>
  <c r="P270" i="26"/>
  <c r="P271" i="26" s="1"/>
  <c r="P247" i="26"/>
  <c r="P532" i="26"/>
  <c r="P533" i="26" s="1"/>
  <c r="P537" i="26" s="1"/>
  <c r="Q267" i="26"/>
  <c r="Q245" i="26"/>
  <c r="R519" i="26"/>
  <c r="R294" i="26" s="1"/>
  <c r="R521" i="26"/>
  <c r="R525" i="26" s="1"/>
  <c r="L497" i="26"/>
  <c r="U476" i="26"/>
  <c r="U479" i="26" s="1"/>
  <c r="T283" i="26"/>
  <c r="T285" i="26" s="1"/>
  <c r="L262" i="26"/>
  <c r="AY265" i="26"/>
  <c r="N570" i="26" l="1"/>
  <c r="N571" i="26" s="1"/>
  <c r="N273" i="26"/>
  <c r="N274" i="26" s="1"/>
  <c r="N278" i="26" s="1"/>
  <c r="N279" i="26" s="1"/>
  <c r="N256" i="26"/>
  <c r="N288" i="26"/>
  <c r="N289" i="26" s="1"/>
  <c r="N291" i="26" s="1"/>
  <c r="N297" i="26" s="1"/>
  <c r="O551" i="26"/>
  <c r="O552" i="26" s="1"/>
  <c r="O556" i="26" s="1"/>
  <c r="P548" i="26"/>
  <c r="P538" i="26"/>
  <c r="R528" i="26"/>
  <c r="R534" i="26" s="1"/>
  <c r="R242" i="26"/>
  <c r="S516" i="26"/>
  <c r="R295" i="26"/>
  <c r="Q499" i="26"/>
  <c r="Q500" i="26" s="1"/>
  <c r="Q503" i="26" s="1"/>
  <c r="Q268" i="26"/>
  <c r="V476" i="26"/>
  <c r="V479" i="26" s="1"/>
  <c r="U283" i="26"/>
  <c r="U285" i="26" s="1"/>
  <c r="L265" i="26"/>
  <c r="O249" i="26" l="1"/>
  <c r="O250" i="26" s="1"/>
  <c r="O254" i="26" s="1"/>
  <c r="O255" i="26" s="1"/>
  <c r="P253" i="26" s="1"/>
  <c r="P551" i="26" s="1"/>
  <c r="P552" i="26" s="1"/>
  <c r="P556" i="26" s="1"/>
  <c r="O561" i="26"/>
  <c r="O562" i="26" s="1"/>
  <c r="O277" i="26"/>
  <c r="N301" i="26"/>
  <c r="N302" i="26" s="1"/>
  <c r="N304" i="26" s="1"/>
  <c r="S521" i="26"/>
  <c r="S525" i="26" s="1"/>
  <c r="S519" i="26"/>
  <c r="S294" i="26" s="1"/>
  <c r="R267" i="26"/>
  <c r="R245" i="26"/>
  <c r="Q237" i="26"/>
  <c r="Q239" i="26" s="1"/>
  <c r="Q270" i="26"/>
  <c r="Q271" i="26" s="1"/>
  <c r="W476" i="26"/>
  <c r="W479" i="26" s="1"/>
  <c r="V283" i="26"/>
  <c r="V285" i="26" s="1"/>
  <c r="O570" i="26" l="1"/>
  <c r="O571" i="26" s="1"/>
  <c r="O273" i="26"/>
  <c r="O274" i="26" s="1"/>
  <c r="O278" i="26" s="1"/>
  <c r="O279" i="26" s="1"/>
  <c r="P249" i="26"/>
  <c r="P561" i="26"/>
  <c r="P562" i="26" s="1"/>
  <c r="P570" i="26" s="1"/>
  <c r="P571" i="26" s="1"/>
  <c r="O256" i="26"/>
  <c r="O288" i="26"/>
  <c r="O289" i="26" s="1"/>
  <c r="O291" i="26" s="1"/>
  <c r="O297" i="26" s="1"/>
  <c r="P250" i="26"/>
  <c r="P254" i="26" s="1"/>
  <c r="P255" i="26" s="1"/>
  <c r="Q253" i="26" s="1"/>
  <c r="Q551" i="26" s="1"/>
  <c r="P273" i="26"/>
  <c r="P274" i="26" s="1"/>
  <c r="P278" i="26" s="1"/>
  <c r="Q247" i="26"/>
  <c r="Q532" i="26"/>
  <c r="Q533" i="26" s="1"/>
  <c r="T516" i="26"/>
  <c r="S295" i="26"/>
  <c r="S528" i="26"/>
  <c r="S534" i="26" s="1"/>
  <c r="S242" i="26"/>
  <c r="R268" i="26"/>
  <c r="R499" i="26"/>
  <c r="R500" i="26" s="1"/>
  <c r="R503" i="26" s="1"/>
  <c r="X476" i="26"/>
  <c r="X479" i="26" s="1"/>
  <c r="W283" i="26"/>
  <c r="W285" i="26" s="1"/>
  <c r="P277" i="26" l="1"/>
  <c r="P279" i="26" s="1"/>
  <c r="O301" i="26"/>
  <c r="O302" i="26" s="1"/>
  <c r="O304" i="26" s="1"/>
  <c r="P256" i="26"/>
  <c r="P288" i="26"/>
  <c r="P289" i="26" s="1"/>
  <c r="P291" i="26" s="1"/>
  <c r="P297" i="26" s="1"/>
  <c r="Q548" i="26"/>
  <c r="Q552" i="26" s="1"/>
  <c r="Q556" i="26" s="1"/>
  <c r="Q537" i="26"/>
  <c r="Q538" i="26" s="1"/>
  <c r="S267" i="26"/>
  <c r="S245" i="26"/>
  <c r="R237" i="26"/>
  <c r="R239" i="26" s="1"/>
  <c r="R270" i="26"/>
  <c r="R271" i="26" s="1"/>
  <c r="T521" i="26"/>
  <c r="T525" i="26" s="1"/>
  <c r="T519" i="26"/>
  <c r="T294" i="26" s="1"/>
  <c r="Y476" i="26"/>
  <c r="Y479" i="26" s="1"/>
  <c r="X283" i="26"/>
  <c r="X285" i="26" s="1"/>
  <c r="Q249" i="26" l="1"/>
  <c r="Q250" i="26" s="1"/>
  <c r="Q254" i="26" s="1"/>
  <c r="Q255" i="26" s="1"/>
  <c r="Q561" i="26"/>
  <c r="Q562" i="26" s="1"/>
  <c r="Q570" i="26" s="1"/>
  <c r="Q571" i="26" s="1"/>
  <c r="Q277" i="26"/>
  <c r="P301" i="26"/>
  <c r="P302" i="26" s="1"/>
  <c r="P304" i="26" s="1"/>
  <c r="R247" i="26"/>
  <c r="R532" i="26"/>
  <c r="R533" i="26" s="1"/>
  <c r="U516" i="26"/>
  <c r="T295" i="26"/>
  <c r="T242" i="26"/>
  <c r="T528" i="26"/>
  <c r="T534" i="26" s="1"/>
  <c r="S499" i="26"/>
  <c r="S500" i="26" s="1"/>
  <c r="S503" i="26" s="1"/>
  <c r="S268" i="26"/>
  <c r="Z476" i="26"/>
  <c r="Z479" i="26" s="1"/>
  <c r="Y283" i="26"/>
  <c r="Y285" i="26" s="1"/>
  <c r="Q273" i="26" l="1"/>
  <c r="Q274" i="26" s="1"/>
  <c r="Q278" i="26" s="1"/>
  <c r="Q279" i="26" s="1"/>
  <c r="Q256" i="26"/>
  <c r="Q288" i="26"/>
  <c r="Q289" i="26" s="1"/>
  <c r="Q291" i="26" s="1"/>
  <c r="Q297" i="26" s="1"/>
  <c r="R253" i="26"/>
  <c r="R551" i="26" s="1"/>
  <c r="R548" i="26"/>
  <c r="R537" i="26"/>
  <c r="R538" i="26" s="1"/>
  <c r="S270" i="26"/>
  <c r="S271" i="26" s="1"/>
  <c r="S237" i="26"/>
  <c r="S239" i="26" s="1"/>
  <c r="T267" i="26"/>
  <c r="T245" i="26"/>
  <c r="U519" i="26"/>
  <c r="U294" i="26" s="1"/>
  <c r="U521" i="26"/>
  <c r="U525" i="26" s="1"/>
  <c r="AA476" i="26"/>
  <c r="AA479" i="26" s="1"/>
  <c r="Z283" i="26"/>
  <c r="Z285" i="26" s="1"/>
  <c r="R277" i="26" l="1"/>
  <c r="Q301" i="26"/>
  <c r="Q302" i="26" s="1"/>
  <c r="Q304" i="26" s="1"/>
  <c r="R552" i="26"/>
  <c r="R556" i="26" s="1"/>
  <c r="S247" i="26"/>
  <c r="S532" i="26"/>
  <c r="S533" i="26" s="1"/>
  <c r="U242" i="26"/>
  <c r="U528" i="26"/>
  <c r="U534" i="26" s="1"/>
  <c r="V516" i="26"/>
  <c r="U295" i="26"/>
  <c r="T499" i="26"/>
  <c r="T500" i="26" s="1"/>
  <c r="T503" i="26" s="1"/>
  <c r="T268" i="26"/>
  <c r="AB476" i="26"/>
  <c r="AB479" i="26" s="1"/>
  <c r="AA283" i="26"/>
  <c r="AA285" i="26" s="1"/>
  <c r="R249" i="26" l="1"/>
  <c r="R250" i="26" s="1"/>
  <c r="R254" i="26" s="1"/>
  <c r="R255" i="26" s="1"/>
  <c r="R256" i="26" s="1"/>
  <c r="R561" i="26"/>
  <c r="R562" i="26" s="1"/>
  <c r="R570" i="26" s="1"/>
  <c r="R571" i="26" s="1"/>
  <c r="S548" i="26"/>
  <c r="S537" i="26"/>
  <c r="S538" i="26" s="1"/>
  <c r="T237" i="26"/>
  <c r="T239" i="26" s="1"/>
  <c r="T270" i="26"/>
  <c r="T271" i="26" s="1"/>
  <c r="V519" i="26"/>
  <c r="V294" i="26" s="1"/>
  <c r="V521" i="26"/>
  <c r="V525" i="26" s="1"/>
  <c r="U267" i="26"/>
  <c r="U245" i="26"/>
  <c r="AC476" i="26"/>
  <c r="AC479" i="26" s="1"/>
  <c r="AB283" i="26"/>
  <c r="AB285" i="26" s="1"/>
  <c r="S253" i="26" l="1"/>
  <c r="S551" i="26" s="1"/>
  <c r="S552" i="26" s="1"/>
  <c r="S556" i="26" s="1"/>
  <c r="R288" i="26"/>
  <c r="R289" i="26" s="1"/>
  <c r="R291" i="26" s="1"/>
  <c r="R297" i="26" s="1"/>
  <c r="R273" i="26"/>
  <c r="R274" i="26" s="1"/>
  <c r="R278" i="26" s="1"/>
  <c r="R279" i="26" s="1"/>
  <c r="S277" i="26" s="1"/>
  <c r="T247" i="26"/>
  <c r="T532" i="26"/>
  <c r="T533" i="26" s="1"/>
  <c r="V242" i="26"/>
  <c r="V528" i="26"/>
  <c r="V534" i="26" s="1"/>
  <c r="U499" i="26"/>
  <c r="U500" i="26" s="1"/>
  <c r="U503" i="26" s="1"/>
  <c r="U268" i="26"/>
  <c r="W516" i="26"/>
  <c r="V295" i="26"/>
  <c r="AD476" i="26"/>
  <c r="AD479" i="26" s="1"/>
  <c r="AC283" i="26"/>
  <c r="AC285" i="26" s="1"/>
  <c r="R301" i="26" l="1"/>
  <c r="R302" i="26" s="1"/>
  <c r="R304" i="26" s="1"/>
  <c r="S249" i="26"/>
  <c r="S250" i="26" s="1"/>
  <c r="S254" i="26" s="1"/>
  <c r="S255" i="26" s="1"/>
  <c r="S256" i="26" s="1"/>
  <c r="S561" i="26"/>
  <c r="S562" i="26" s="1"/>
  <c r="S570" i="26" s="1"/>
  <c r="S571" i="26" s="1"/>
  <c r="T548" i="26"/>
  <c r="T537" i="26"/>
  <c r="T538" i="26" s="1"/>
  <c r="W521" i="26"/>
  <c r="W525" i="26" s="1"/>
  <c r="W519" i="26"/>
  <c r="W294" i="26" s="1"/>
  <c r="U237" i="26"/>
  <c r="U239" i="26" s="1"/>
  <c r="U270" i="26"/>
  <c r="U271" i="26" s="1"/>
  <c r="V267" i="26"/>
  <c r="V245" i="26"/>
  <c r="AE476" i="26"/>
  <c r="AE479" i="26" s="1"/>
  <c r="AD283" i="26"/>
  <c r="AD285" i="26" s="1"/>
  <c r="T253" i="26" l="1"/>
  <c r="T551" i="26" s="1"/>
  <c r="T552" i="26" s="1"/>
  <c r="T556" i="26" s="1"/>
  <c r="S288" i="26"/>
  <c r="S289" i="26" s="1"/>
  <c r="S291" i="26" s="1"/>
  <c r="S297" i="26" s="1"/>
  <c r="S273" i="26"/>
  <c r="S274" i="26" s="1"/>
  <c r="S278" i="26" s="1"/>
  <c r="S279" i="26" s="1"/>
  <c r="T277" i="26" s="1"/>
  <c r="U247" i="26"/>
  <c r="U532" i="26"/>
  <c r="U533" i="26" s="1"/>
  <c r="V499" i="26"/>
  <c r="V500" i="26" s="1"/>
  <c r="V503" i="26" s="1"/>
  <c r="V268" i="26"/>
  <c r="X516" i="26"/>
  <c r="W295" i="26"/>
  <c r="W528" i="26"/>
  <c r="W534" i="26" s="1"/>
  <c r="W242" i="26"/>
  <c r="AF476" i="26"/>
  <c r="AF479" i="26" s="1"/>
  <c r="AE283" i="26"/>
  <c r="AE285" i="26" s="1"/>
  <c r="S301" i="26" l="1"/>
  <c r="S302" i="26" s="1"/>
  <c r="S304" i="26" s="1"/>
  <c r="T249" i="26"/>
  <c r="T250" i="26" s="1"/>
  <c r="T254" i="26" s="1"/>
  <c r="T255" i="26" s="1"/>
  <c r="U253" i="26" s="1"/>
  <c r="U551" i="26" s="1"/>
  <c r="T561" i="26"/>
  <c r="T562" i="26" s="1"/>
  <c r="T570" i="26" s="1"/>
  <c r="T571" i="26" s="1"/>
  <c r="U548" i="26"/>
  <c r="U537" i="26"/>
  <c r="U538" i="26" s="1"/>
  <c r="W245" i="26"/>
  <c r="W267" i="26"/>
  <c r="X521" i="26"/>
  <c r="X525" i="26" s="1"/>
  <c r="X519" i="26"/>
  <c r="X294" i="26" s="1"/>
  <c r="V270" i="26"/>
  <c r="V271" i="26" s="1"/>
  <c r="V237" i="26"/>
  <c r="V239" i="26" s="1"/>
  <c r="AG476" i="26"/>
  <c r="AG479" i="26" s="1"/>
  <c r="AF283" i="26"/>
  <c r="AF285" i="26" s="1"/>
  <c r="T273" i="26" l="1"/>
  <c r="T274" i="26" s="1"/>
  <c r="T278" i="26" s="1"/>
  <c r="T279" i="26" s="1"/>
  <c r="U552" i="26"/>
  <c r="U556" i="26" s="1"/>
  <c r="U561" i="26" s="1"/>
  <c r="U562" i="26" s="1"/>
  <c r="U570" i="26" s="1"/>
  <c r="U571" i="26" s="1"/>
  <c r="T256" i="26"/>
  <c r="T288" i="26"/>
  <c r="T289" i="26" s="1"/>
  <c r="T291" i="26" s="1"/>
  <c r="T297" i="26" s="1"/>
  <c r="V247" i="26"/>
  <c r="V532" i="26"/>
  <c r="V533" i="26" s="1"/>
  <c r="W268" i="26"/>
  <c r="W499" i="26"/>
  <c r="W500" i="26" s="1"/>
  <c r="W503" i="26" s="1"/>
  <c r="Y516" i="26"/>
  <c r="X295" i="26"/>
  <c r="X528" i="26"/>
  <c r="X534" i="26" s="1"/>
  <c r="X242" i="26"/>
  <c r="AH476" i="26"/>
  <c r="AH479" i="26" s="1"/>
  <c r="AG283" i="26"/>
  <c r="AG285" i="26" s="1"/>
  <c r="U249" i="26" l="1"/>
  <c r="U277" i="26"/>
  <c r="T301" i="26"/>
  <c r="T302" i="26" s="1"/>
  <c r="T304" i="26" s="1"/>
  <c r="V548" i="26"/>
  <c r="V537" i="26"/>
  <c r="V538" i="26" s="1"/>
  <c r="Y519" i="26"/>
  <c r="Y294" i="26" s="1"/>
  <c r="Y521" i="26"/>
  <c r="Y525" i="26" s="1"/>
  <c r="X267" i="26"/>
  <c r="X245" i="26"/>
  <c r="W270" i="26"/>
  <c r="W271" i="26" s="1"/>
  <c r="W237" i="26"/>
  <c r="W239" i="26" s="1"/>
  <c r="AI476" i="26"/>
  <c r="AI479" i="26" s="1"/>
  <c r="AH283" i="26"/>
  <c r="AH285" i="26" s="1"/>
  <c r="U250" i="26" l="1"/>
  <c r="U254" i="26" s="1"/>
  <c r="U255" i="26" s="1"/>
  <c r="U273" i="26"/>
  <c r="U274" i="26" s="1"/>
  <c r="U278" i="26" s="1"/>
  <c r="U279" i="26" s="1"/>
  <c r="W247" i="26"/>
  <c r="W532" i="26"/>
  <c r="W533" i="26" s="1"/>
  <c r="Y242" i="26"/>
  <c r="Y528" i="26"/>
  <c r="Y534" i="26" s="1"/>
  <c r="X268" i="26"/>
  <c r="X499" i="26"/>
  <c r="X500" i="26" s="1"/>
  <c r="X503" i="26" s="1"/>
  <c r="Z516" i="26"/>
  <c r="Y295" i="26"/>
  <c r="AJ476" i="26"/>
  <c r="AJ479" i="26" s="1"/>
  <c r="AI283" i="26"/>
  <c r="AI285" i="26" s="1"/>
  <c r="U301" i="26" l="1"/>
  <c r="U302" i="26" s="1"/>
  <c r="V277" i="26"/>
  <c r="V253" i="26"/>
  <c r="V551" i="26" s="1"/>
  <c r="V552" i="26" s="1"/>
  <c r="V556" i="26" s="1"/>
  <c r="U256" i="26"/>
  <c r="U288" i="26"/>
  <c r="U289" i="26" s="1"/>
  <c r="U291" i="26" s="1"/>
  <c r="U297" i="26" s="1"/>
  <c r="W548" i="26"/>
  <c r="W537" i="26"/>
  <c r="W538" i="26" s="1"/>
  <c r="Z521" i="26"/>
  <c r="Z525" i="26" s="1"/>
  <c r="Z519" i="26"/>
  <c r="Z294" i="26" s="1"/>
  <c r="X237" i="26"/>
  <c r="X239" i="26" s="1"/>
  <c r="X270" i="26"/>
  <c r="X271" i="26" s="1"/>
  <c r="Y245" i="26"/>
  <c r="Y267" i="26"/>
  <c r="AK476" i="26"/>
  <c r="AK479" i="26" s="1"/>
  <c r="AJ283" i="26"/>
  <c r="AJ285" i="26" s="1"/>
  <c r="V561" i="26" l="1"/>
  <c r="V562" i="26" s="1"/>
  <c r="V570" i="26" s="1"/>
  <c r="V571" i="26" s="1"/>
  <c r="V249" i="26"/>
  <c r="U304" i="26"/>
  <c r="X247" i="26"/>
  <c r="X532" i="26"/>
  <c r="X533" i="26" s="1"/>
  <c r="Y499" i="26"/>
  <c r="Y500" i="26" s="1"/>
  <c r="Y503" i="26" s="1"/>
  <c r="Y268" i="26"/>
  <c r="AA516" i="26"/>
  <c r="Z295" i="26"/>
  <c r="Z528" i="26"/>
  <c r="Z534" i="26" s="1"/>
  <c r="Z242" i="26"/>
  <c r="AL476" i="26"/>
  <c r="AL479" i="26" s="1"/>
  <c r="AK283" i="26"/>
  <c r="AK285" i="26" s="1"/>
  <c r="V250" i="26" l="1"/>
  <c r="V254" i="26" s="1"/>
  <c r="V255" i="26" s="1"/>
  <c r="V273" i="26"/>
  <c r="V274" i="26" s="1"/>
  <c r="V278" i="26" s="1"/>
  <c r="V279" i="26" s="1"/>
  <c r="X548" i="26"/>
  <c r="X537" i="26"/>
  <c r="X538" i="26" s="1"/>
  <c r="Z267" i="26"/>
  <c r="Z245" i="26"/>
  <c r="AA521" i="26"/>
  <c r="AA525" i="26" s="1"/>
  <c r="AA519" i="26"/>
  <c r="AA294" i="26" s="1"/>
  <c r="Y270" i="26"/>
  <c r="Y271" i="26" s="1"/>
  <c r="Y237" i="26"/>
  <c r="Y239" i="26" s="1"/>
  <c r="AM476" i="26"/>
  <c r="AM479" i="26" s="1"/>
  <c r="AL283" i="26"/>
  <c r="AL285" i="26" s="1"/>
  <c r="V301" i="26" l="1"/>
  <c r="V302" i="26" s="1"/>
  <c r="W277" i="26"/>
  <c r="W253" i="26"/>
  <c r="W551" i="26" s="1"/>
  <c r="W552" i="26" s="1"/>
  <c r="W556" i="26" s="1"/>
  <c r="V288" i="26"/>
  <c r="V289" i="26" s="1"/>
  <c r="V291" i="26" s="1"/>
  <c r="V297" i="26" s="1"/>
  <c r="V256" i="26"/>
  <c r="Y247" i="26"/>
  <c r="Y532" i="26"/>
  <c r="Y533" i="26" s="1"/>
  <c r="AB516" i="26"/>
  <c r="AA295" i="26"/>
  <c r="AA242" i="26"/>
  <c r="AA528" i="26"/>
  <c r="AA534" i="26" s="1"/>
  <c r="Z268" i="26"/>
  <c r="Z499" i="26"/>
  <c r="Z500" i="26" s="1"/>
  <c r="Z503" i="26" s="1"/>
  <c r="AN476" i="26"/>
  <c r="AN479" i="26" s="1"/>
  <c r="AM283" i="26"/>
  <c r="AM285" i="26" s="1"/>
  <c r="W561" i="26" l="1"/>
  <c r="W562" i="26" s="1"/>
  <c r="W570" i="26" s="1"/>
  <c r="W571" i="26" s="1"/>
  <c r="W249" i="26"/>
  <c r="V304" i="26"/>
  <c r="Y548" i="26"/>
  <c r="Y537" i="26"/>
  <c r="Y538" i="26" s="1"/>
  <c r="Z270" i="26"/>
  <c r="Z271" i="26" s="1"/>
  <c r="Z237" i="26"/>
  <c r="Z239" i="26" s="1"/>
  <c r="AA267" i="26"/>
  <c r="AA245" i="26"/>
  <c r="AB519" i="26"/>
  <c r="AB294" i="26" s="1"/>
  <c r="AB521" i="26"/>
  <c r="AB525" i="26" s="1"/>
  <c r="AO476" i="26"/>
  <c r="AO479" i="26" s="1"/>
  <c r="AN283" i="26"/>
  <c r="AN285" i="26" s="1"/>
  <c r="W250" i="26" l="1"/>
  <c r="W254" i="26" s="1"/>
  <c r="W255" i="26" s="1"/>
  <c r="W273" i="26"/>
  <c r="W274" i="26" s="1"/>
  <c r="W278" i="26" s="1"/>
  <c r="W279" i="26" s="1"/>
  <c r="Z247" i="26"/>
  <c r="Z532" i="26"/>
  <c r="Z533" i="26" s="1"/>
  <c r="AB242" i="26"/>
  <c r="AB528" i="26"/>
  <c r="AB534" i="26" s="1"/>
  <c r="AC516" i="26"/>
  <c r="AB295" i="26"/>
  <c r="AA268" i="26"/>
  <c r="AA499" i="26"/>
  <c r="AA500" i="26" s="1"/>
  <c r="AA503" i="26" s="1"/>
  <c r="AP476" i="26"/>
  <c r="AP479" i="26" s="1"/>
  <c r="AO283" i="26"/>
  <c r="AO285" i="26" s="1"/>
  <c r="W301" i="26" l="1"/>
  <c r="W302" i="26" s="1"/>
  <c r="X277" i="26"/>
  <c r="X253" i="26"/>
  <c r="X551" i="26" s="1"/>
  <c r="X552" i="26" s="1"/>
  <c r="X556" i="26" s="1"/>
  <c r="W256" i="26"/>
  <c r="W288" i="26"/>
  <c r="W289" i="26" s="1"/>
  <c r="W291" i="26" s="1"/>
  <c r="W297" i="26" s="1"/>
  <c r="Z548" i="26"/>
  <c r="Z537" i="26"/>
  <c r="Z538" i="26" s="1"/>
  <c r="AA237" i="26"/>
  <c r="AA239" i="26" s="1"/>
  <c r="AA270" i="26"/>
  <c r="AA271" i="26" s="1"/>
  <c r="AC521" i="26"/>
  <c r="AC525" i="26" s="1"/>
  <c r="AC519" i="26"/>
  <c r="AC294" i="26" s="1"/>
  <c r="AB267" i="26"/>
  <c r="AB245" i="26"/>
  <c r="AQ476" i="26"/>
  <c r="AQ479" i="26" s="1"/>
  <c r="AP283" i="26"/>
  <c r="AP285" i="26" s="1"/>
  <c r="X249" i="26" l="1"/>
  <c r="X561" i="26"/>
  <c r="X562" i="26" s="1"/>
  <c r="X570" i="26" s="1"/>
  <c r="X571" i="26" s="1"/>
  <c r="W304" i="26"/>
  <c r="AA247" i="26"/>
  <c r="AA532" i="26"/>
  <c r="AA533" i="26" s="1"/>
  <c r="AD516" i="26"/>
  <c r="AC295" i="26"/>
  <c r="AC528" i="26"/>
  <c r="AC534" i="26" s="1"/>
  <c r="AC242" i="26"/>
  <c r="AB268" i="26"/>
  <c r="AB499" i="26"/>
  <c r="AB500" i="26" s="1"/>
  <c r="AB503" i="26" s="1"/>
  <c r="AR476" i="26"/>
  <c r="AR479" i="26" s="1"/>
  <c r="AQ283" i="26"/>
  <c r="AQ285" i="26" s="1"/>
  <c r="X273" i="26" l="1"/>
  <c r="X274" i="26" s="1"/>
  <c r="X278" i="26" s="1"/>
  <c r="X279" i="26" s="1"/>
  <c r="X250" i="26"/>
  <c r="X254" i="26" s="1"/>
  <c r="X255" i="26" s="1"/>
  <c r="AA548" i="26"/>
  <c r="AA537" i="26"/>
  <c r="AA538" i="26" s="1"/>
  <c r="AB270" i="26"/>
  <c r="AB271" i="26" s="1"/>
  <c r="AB237" i="26"/>
  <c r="AB239" i="26" s="1"/>
  <c r="AC267" i="26"/>
  <c r="AC245" i="26"/>
  <c r="AD521" i="26"/>
  <c r="AD525" i="26" s="1"/>
  <c r="AD519" i="26"/>
  <c r="AD294" i="26" s="1"/>
  <c r="AS476" i="26"/>
  <c r="AS479" i="26" s="1"/>
  <c r="AR283" i="26"/>
  <c r="AR285" i="26" s="1"/>
  <c r="X256" i="26" l="1"/>
  <c r="Y253" i="26"/>
  <c r="Y551" i="26" s="1"/>
  <c r="Y552" i="26" s="1"/>
  <c r="Y556" i="26" s="1"/>
  <c r="X288" i="26"/>
  <c r="X289" i="26" s="1"/>
  <c r="X291" i="26" s="1"/>
  <c r="X297" i="26" s="1"/>
  <c r="Y277" i="26"/>
  <c r="X301" i="26"/>
  <c r="X302" i="26" s="1"/>
  <c r="AB247" i="26"/>
  <c r="AB532" i="26"/>
  <c r="AB533" i="26" s="1"/>
  <c r="AE516" i="26"/>
  <c r="AD295" i="26"/>
  <c r="AC268" i="26"/>
  <c r="AC499" i="26"/>
  <c r="AC500" i="26" s="1"/>
  <c r="AC503" i="26" s="1"/>
  <c r="AD528" i="26"/>
  <c r="AD534" i="26" s="1"/>
  <c r="AD242" i="26"/>
  <c r="AT476" i="26"/>
  <c r="AT479" i="26" s="1"/>
  <c r="AS283" i="26"/>
  <c r="AS285" i="26" s="1"/>
  <c r="X304" i="26" l="1"/>
  <c r="Y249" i="26"/>
  <c r="Y561" i="26"/>
  <c r="Y562" i="26" s="1"/>
  <c r="Y570" i="26" s="1"/>
  <c r="Y571" i="26" s="1"/>
  <c r="AB548" i="26"/>
  <c r="AB537" i="26"/>
  <c r="AB538" i="26" s="1"/>
  <c r="AD267" i="26"/>
  <c r="AD245" i="26"/>
  <c r="AC237" i="26"/>
  <c r="AC239" i="26" s="1"/>
  <c r="AC270" i="26"/>
  <c r="AC271" i="26" s="1"/>
  <c r="AE521" i="26"/>
  <c r="AE525" i="26" s="1"/>
  <c r="AE519" i="26"/>
  <c r="AE294" i="26" s="1"/>
  <c r="AU476" i="26"/>
  <c r="AU479" i="26" s="1"/>
  <c r="AT283" i="26"/>
  <c r="AT285" i="26" s="1"/>
  <c r="Y250" i="26" l="1"/>
  <c r="Y254" i="26" s="1"/>
  <c r="Y255" i="26" s="1"/>
  <c r="Y273" i="26"/>
  <c r="Y274" i="26" s="1"/>
  <c r="Y278" i="26" s="1"/>
  <c r="Y279" i="26" s="1"/>
  <c r="AC247" i="26"/>
  <c r="AC532" i="26"/>
  <c r="AC533" i="26" s="1"/>
  <c r="AF516" i="26"/>
  <c r="AE295" i="26"/>
  <c r="AE242" i="26"/>
  <c r="AE528" i="26"/>
  <c r="AE534" i="26" s="1"/>
  <c r="AD268" i="26"/>
  <c r="AD499" i="26"/>
  <c r="AD500" i="26" s="1"/>
  <c r="AD503" i="26" s="1"/>
  <c r="AV476" i="26"/>
  <c r="AV479" i="26" s="1"/>
  <c r="AU283" i="26"/>
  <c r="AU285" i="26" s="1"/>
  <c r="Y301" i="26" l="1"/>
  <c r="Y302" i="26" s="1"/>
  <c r="Z277" i="26"/>
  <c r="Y288" i="26"/>
  <c r="Y289" i="26" s="1"/>
  <c r="Y291" i="26" s="1"/>
  <c r="Y297" i="26" s="1"/>
  <c r="Y256" i="26"/>
  <c r="Z253" i="26"/>
  <c r="Z551" i="26" s="1"/>
  <c r="Z552" i="26" s="1"/>
  <c r="Z556" i="26" s="1"/>
  <c r="AC548" i="26"/>
  <c r="AC537" i="26"/>
  <c r="AC538" i="26" s="1"/>
  <c r="AD270" i="26"/>
  <c r="AD271" i="26" s="1"/>
  <c r="AD237" i="26"/>
  <c r="AD239" i="26" s="1"/>
  <c r="AE245" i="26"/>
  <c r="AE267" i="26"/>
  <c r="AF519" i="26"/>
  <c r="AF294" i="26" s="1"/>
  <c r="AF521" i="26"/>
  <c r="AF525" i="26" s="1"/>
  <c r="AW476" i="26"/>
  <c r="AW479" i="26" s="1"/>
  <c r="AV283" i="26"/>
  <c r="AV285" i="26" s="1"/>
  <c r="Z249" i="26" l="1"/>
  <c r="Z561" i="26"/>
  <c r="Z562" i="26" s="1"/>
  <c r="Z570" i="26" s="1"/>
  <c r="Z571" i="26" s="1"/>
  <c r="Y304" i="26"/>
  <c r="AD247" i="26"/>
  <c r="AD532" i="26"/>
  <c r="AD533" i="26" s="1"/>
  <c r="AG516" i="26"/>
  <c r="AF295" i="26"/>
  <c r="AF242" i="26"/>
  <c r="AF528" i="26"/>
  <c r="AF534" i="26" s="1"/>
  <c r="AE268" i="26"/>
  <c r="AE499" i="26"/>
  <c r="AE500" i="26" s="1"/>
  <c r="AE503" i="26" s="1"/>
  <c r="AX476" i="26"/>
  <c r="AX479" i="26" s="1"/>
  <c r="AW283" i="26"/>
  <c r="AW285" i="26" s="1"/>
  <c r="Z250" i="26" l="1"/>
  <c r="Z254" i="26" s="1"/>
  <c r="Z255" i="26" s="1"/>
  <c r="Z273" i="26"/>
  <c r="Z274" i="26" s="1"/>
  <c r="Z278" i="26" s="1"/>
  <c r="Z279" i="26" s="1"/>
  <c r="AD548" i="26"/>
  <c r="AD537" i="26"/>
  <c r="AD538" i="26" s="1"/>
  <c r="AE237" i="26"/>
  <c r="AE239" i="26" s="1"/>
  <c r="AE270" i="26"/>
  <c r="AE271" i="26" s="1"/>
  <c r="AF245" i="26"/>
  <c r="AF267" i="26"/>
  <c r="AG521" i="26"/>
  <c r="AG525" i="26" s="1"/>
  <c r="AG519" i="26"/>
  <c r="AG294" i="26" s="1"/>
  <c r="AY476" i="26"/>
  <c r="AY479" i="26" s="1"/>
  <c r="AY283" i="26" s="1"/>
  <c r="AY285" i="26" s="1"/>
  <c r="AX283" i="26"/>
  <c r="AX285" i="26" s="1"/>
  <c r="AA277" i="26" l="1"/>
  <c r="Z301" i="26"/>
  <c r="Z302" i="26" s="1"/>
  <c r="AA253" i="26"/>
  <c r="AA551" i="26" s="1"/>
  <c r="AA552" i="26" s="1"/>
  <c r="AA556" i="26" s="1"/>
  <c r="Z288" i="26"/>
  <c r="Z289" i="26" s="1"/>
  <c r="Z291" i="26" s="1"/>
  <c r="Z297" i="26" s="1"/>
  <c r="Z256" i="26"/>
  <c r="AE247" i="26"/>
  <c r="AE532" i="26"/>
  <c r="AE533" i="26" s="1"/>
  <c r="AH516" i="26"/>
  <c r="AG295" i="26"/>
  <c r="AF268" i="26"/>
  <c r="AF499" i="26"/>
  <c r="AF500" i="26" s="1"/>
  <c r="AF503" i="26" s="1"/>
  <c r="AG242" i="26"/>
  <c r="AG528" i="26"/>
  <c r="AG534" i="26" s="1"/>
  <c r="AA561" i="26" l="1"/>
  <c r="AA562" i="26" s="1"/>
  <c r="AA570" i="26" s="1"/>
  <c r="AA571" i="26" s="1"/>
  <c r="AA249" i="26"/>
  <c r="Z304" i="26"/>
  <c r="AE548" i="26"/>
  <c r="AE537" i="26"/>
  <c r="AE538" i="26" s="1"/>
  <c r="AG245" i="26"/>
  <c r="AG267" i="26"/>
  <c r="AF270" i="26"/>
  <c r="AF271" i="26" s="1"/>
  <c r="AF237" i="26"/>
  <c r="AF239" i="26" s="1"/>
  <c r="AH521" i="26"/>
  <c r="AH519" i="26"/>
  <c r="AH294" i="26" s="1"/>
  <c r="AA250" i="26" l="1"/>
  <c r="AA254" i="26" s="1"/>
  <c r="AA255" i="26" s="1"/>
  <c r="AA273" i="26"/>
  <c r="AA274" i="26" s="1"/>
  <c r="AA278" i="26" s="1"/>
  <c r="AA279" i="26" s="1"/>
  <c r="AF247" i="26"/>
  <c r="AF532" i="26"/>
  <c r="AF533" i="26" s="1"/>
  <c r="AH525" i="26"/>
  <c r="AI516" i="26"/>
  <c r="AH295" i="26"/>
  <c r="AG268" i="26"/>
  <c r="AG499" i="26"/>
  <c r="AB277" i="26" l="1"/>
  <c r="AA301" i="26"/>
  <c r="AA302" i="26" s="1"/>
  <c r="AA256" i="26"/>
  <c r="AA288" i="26"/>
  <c r="AA289" i="26" s="1"/>
  <c r="AA291" i="26" s="1"/>
  <c r="AA297" i="26" s="1"/>
  <c r="AB253" i="26"/>
  <c r="AB551" i="26" s="1"/>
  <c r="AB552" i="26" s="1"/>
  <c r="AB556" i="26" s="1"/>
  <c r="AF548" i="26"/>
  <c r="AF537" i="26"/>
  <c r="AF538" i="26" s="1"/>
  <c r="AG500" i="26"/>
  <c r="AI519" i="26"/>
  <c r="AI294" i="26" s="1"/>
  <c r="AI521" i="26"/>
  <c r="AH242" i="26"/>
  <c r="AH528" i="26"/>
  <c r="AH534" i="26" s="1"/>
  <c r="AB249" i="26" l="1"/>
  <c r="AB561" i="26"/>
  <c r="AB562" i="26" s="1"/>
  <c r="AB570" i="26" s="1"/>
  <c r="AB571" i="26" s="1"/>
  <c r="AA304" i="26"/>
  <c r="AH245" i="26"/>
  <c r="AH267" i="26"/>
  <c r="AG503" i="26"/>
  <c r="AI525" i="26"/>
  <c r="AJ516" i="26"/>
  <c r="AI295" i="26"/>
  <c r="AB250" i="26" l="1"/>
  <c r="AB254" i="26" s="1"/>
  <c r="AB255" i="26" s="1"/>
  <c r="AB273" i="26"/>
  <c r="AB274" i="26" s="1"/>
  <c r="AB278" i="26" s="1"/>
  <c r="AB279" i="26" s="1"/>
  <c r="AI528" i="26"/>
  <c r="AI534" i="26" s="1"/>
  <c r="AI537" i="26" s="1"/>
  <c r="AI242" i="26"/>
  <c r="AG237" i="26"/>
  <c r="AG270" i="26"/>
  <c r="AH268" i="26"/>
  <c r="AH499" i="26"/>
  <c r="AJ519" i="26"/>
  <c r="AJ294" i="26" s="1"/>
  <c r="AJ521" i="26"/>
  <c r="AC277" i="26" l="1"/>
  <c r="AB301" i="26"/>
  <c r="AB302" i="26" s="1"/>
  <c r="AB256" i="26"/>
  <c r="AB288" i="26"/>
  <c r="AB289" i="26" s="1"/>
  <c r="AB291" i="26" s="1"/>
  <c r="AB297" i="26" s="1"/>
  <c r="AC253" i="26"/>
  <c r="AC551" i="26" s="1"/>
  <c r="AC552" i="26" s="1"/>
  <c r="AC556" i="26" s="1"/>
  <c r="AJ525" i="26"/>
  <c r="AG271" i="26"/>
  <c r="AI245" i="26"/>
  <c r="AI267" i="26"/>
  <c r="AK516" i="26"/>
  <c r="AJ295" i="26"/>
  <c r="AH500" i="26"/>
  <c r="AG239" i="26"/>
  <c r="AG532" i="26" s="1"/>
  <c r="AG533" i="26" s="1"/>
  <c r="AC561" i="26" l="1"/>
  <c r="AC562" i="26" s="1"/>
  <c r="AC570" i="26" s="1"/>
  <c r="AC571" i="26" s="1"/>
  <c r="AC249" i="26"/>
  <c r="AB304" i="26"/>
  <c r="AG537" i="26"/>
  <c r="AG538" i="26" s="1"/>
  <c r="AK519" i="26"/>
  <c r="AK294" i="26" s="1"/>
  <c r="AK521" i="26"/>
  <c r="AG247" i="26"/>
  <c r="AH503" i="26"/>
  <c r="AI499" i="26"/>
  <c r="AI268" i="26"/>
  <c r="AJ528" i="26"/>
  <c r="AJ534" i="26" s="1"/>
  <c r="AJ537" i="26" s="1"/>
  <c r="AJ242" i="26"/>
  <c r="AC250" i="26" l="1"/>
  <c r="AC254" i="26" s="1"/>
  <c r="AC255" i="26" s="1"/>
  <c r="AC273" i="26"/>
  <c r="AC274" i="26" s="1"/>
  <c r="AC278" i="26" s="1"/>
  <c r="AC279" i="26" s="1"/>
  <c r="AG548" i="26"/>
  <c r="AI500" i="26"/>
  <c r="AJ245" i="26"/>
  <c r="AJ267" i="26"/>
  <c r="AH270" i="26"/>
  <c r="AH237" i="26"/>
  <c r="AK525" i="26"/>
  <c r="AL516" i="26"/>
  <c r="AK295" i="26"/>
  <c r="AD277" i="26" l="1"/>
  <c r="AC301" i="26"/>
  <c r="AC302" i="26" s="1"/>
  <c r="AD253" i="26"/>
  <c r="AD551" i="26" s="1"/>
  <c r="AD552" i="26" s="1"/>
  <c r="AD556" i="26" s="1"/>
  <c r="AC288" i="26"/>
  <c r="AC289" i="26" s="1"/>
  <c r="AC291" i="26" s="1"/>
  <c r="AC297" i="26" s="1"/>
  <c r="AC256" i="26"/>
  <c r="AL519" i="26"/>
  <c r="AL294" i="26" s="1"/>
  <c r="AL521" i="26"/>
  <c r="AL525" i="26" s="1"/>
  <c r="AH271" i="26"/>
  <c r="AK242" i="26"/>
  <c r="AK528" i="26"/>
  <c r="AK534" i="26" s="1"/>
  <c r="AK537" i="26" s="1"/>
  <c r="AH239" i="26"/>
  <c r="AH532" i="26" s="1"/>
  <c r="AH533" i="26" s="1"/>
  <c r="AJ268" i="26"/>
  <c r="AJ499" i="26"/>
  <c r="AI503" i="26"/>
  <c r="AC304" i="26" l="1"/>
  <c r="AD249" i="26"/>
  <c r="AD561" i="26"/>
  <c r="AD562" i="26" s="1"/>
  <c r="AD570" i="26" s="1"/>
  <c r="AD571" i="26" s="1"/>
  <c r="AH537" i="26"/>
  <c r="AH538" i="26" s="1"/>
  <c r="AI270" i="26"/>
  <c r="AI237" i="26"/>
  <c r="AK267" i="26"/>
  <c r="AK245" i="26"/>
  <c r="AL528" i="26"/>
  <c r="AL534" i="26" s="1"/>
  <c r="AL537" i="26" s="1"/>
  <c r="AL242" i="26"/>
  <c r="AJ500" i="26"/>
  <c r="AH247" i="26"/>
  <c r="AM516" i="26"/>
  <c r="AL295" i="26"/>
  <c r="AD250" i="26" l="1"/>
  <c r="AD254" i="26" s="1"/>
  <c r="AD255" i="26" s="1"/>
  <c r="AD273" i="26"/>
  <c r="AD274" i="26" s="1"/>
  <c r="AD278" i="26" s="1"/>
  <c r="AD279" i="26" s="1"/>
  <c r="AH548" i="26"/>
  <c r="AM519" i="26"/>
  <c r="AM294" i="26" s="1"/>
  <c r="AM521" i="26"/>
  <c r="AM525" i="26" s="1"/>
  <c r="AJ503" i="26"/>
  <c r="AL267" i="26"/>
  <c r="AL245" i="26"/>
  <c r="AI239" i="26"/>
  <c r="AI532" i="26" s="1"/>
  <c r="AI533" i="26" s="1"/>
  <c r="AI538" i="26" s="1"/>
  <c r="AK268" i="26"/>
  <c r="AK499" i="26"/>
  <c r="AI271" i="26"/>
  <c r="AE277" i="26" l="1"/>
  <c r="AD301" i="26"/>
  <c r="AD302" i="26" s="1"/>
  <c r="AD288" i="26"/>
  <c r="AD289" i="26" s="1"/>
  <c r="AD291" i="26" s="1"/>
  <c r="AD297" i="26" s="1"/>
  <c r="AE253" i="26"/>
  <c r="AE551" i="26" s="1"/>
  <c r="AE552" i="26" s="1"/>
  <c r="AE556" i="26" s="1"/>
  <c r="AD256" i="26"/>
  <c r="AK500" i="26"/>
  <c r="AI247" i="26"/>
  <c r="AL268" i="26"/>
  <c r="AL499" i="26"/>
  <c r="AL500" i="26" s="1"/>
  <c r="AL503" i="26" s="1"/>
  <c r="AJ237" i="26"/>
  <c r="AJ270" i="26"/>
  <c r="AM528" i="26"/>
  <c r="AM534" i="26" s="1"/>
  <c r="AM537" i="26" s="1"/>
  <c r="AM242" i="26"/>
  <c r="AN516" i="26"/>
  <c r="AM295" i="26"/>
  <c r="AD304" i="26" l="1"/>
  <c r="AE249" i="26"/>
  <c r="AE561" i="26"/>
  <c r="AE562" i="26" s="1"/>
  <c r="AE570" i="26" s="1"/>
  <c r="AE571" i="26" s="1"/>
  <c r="AI548" i="26"/>
  <c r="AJ271" i="26"/>
  <c r="AN519" i="26"/>
  <c r="AN294" i="26" s="1"/>
  <c r="AN521" i="26"/>
  <c r="AN525" i="26" s="1"/>
  <c r="AM245" i="26"/>
  <c r="AM267" i="26"/>
  <c r="AJ239" i="26"/>
  <c r="AJ532" i="26" s="1"/>
  <c r="AJ533" i="26" s="1"/>
  <c r="AJ538" i="26" s="1"/>
  <c r="AL270" i="26"/>
  <c r="AL271" i="26" s="1"/>
  <c r="AL237" i="26"/>
  <c r="AL239" i="26" s="1"/>
  <c r="AK503" i="26"/>
  <c r="AE250" i="26" l="1"/>
  <c r="AE254" i="26" s="1"/>
  <c r="AE255" i="26" s="1"/>
  <c r="AE273" i="26"/>
  <c r="AE274" i="26" s="1"/>
  <c r="AE278" i="26" s="1"/>
  <c r="AE279" i="26" s="1"/>
  <c r="AL247" i="26"/>
  <c r="AL532" i="26"/>
  <c r="AL533" i="26" s="1"/>
  <c r="AL538" i="26" s="1"/>
  <c r="AK237" i="26"/>
  <c r="AK270" i="26"/>
  <c r="AJ247" i="26"/>
  <c r="AN242" i="26"/>
  <c r="AN528" i="26"/>
  <c r="AN534" i="26" s="1"/>
  <c r="AN537" i="26" s="1"/>
  <c r="AM499" i="26"/>
  <c r="AM500" i="26" s="1"/>
  <c r="AM503" i="26" s="1"/>
  <c r="AM268" i="26"/>
  <c r="AO516" i="26"/>
  <c r="AN295" i="26"/>
  <c r="AF277" i="26" l="1"/>
  <c r="AE301" i="26"/>
  <c r="AE302" i="26" s="1"/>
  <c r="AE288" i="26"/>
  <c r="AE289" i="26" s="1"/>
  <c r="AE291" i="26" s="1"/>
  <c r="AE297" i="26" s="1"/>
  <c r="AF253" i="26"/>
  <c r="AF551" i="26" s="1"/>
  <c r="AF552" i="26" s="1"/>
  <c r="AF556" i="26" s="1"/>
  <c r="AE256" i="26"/>
  <c r="AJ548" i="26"/>
  <c r="AL548" i="26"/>
  <c r="AN245" i="26"/>
  <c r="AN267" i="26"/>
  <c r="AO519" i="26"/>
  <c r="AO294" i="26" s="1"/>
  <c r="AO521" i="26"/>
  <c r="AO525" i="26" s="1"/>
  <c r="AK271" i="26"/>
  <c r="AM237" i="26"/>
  <c r="AM239" i="26" s="1"/>
  <c r="AM270" i="26"/>
  <c r="AM271" i="26" s="1"/>
  <c r="AK239" i="26"/>
  <c r="AK532" i="26" s="1"/>
  <c r="AK533" i="26" s="1"/>
  <c r="AK538" i="26" s="1"/>
  <c r="AF561" i="26" l="1"/>
  <c r="AF562" i="26" s="1"/>
  <c r="AF570" i="26" s="1"/>
  <c r="AF571" i="26" s="1"/>
  <c r="AF249" i="26"/>
  <c r="AE304" i="26"/>
  <c r="AM247" i="26"/>
  <c r="AM532" i="26"/>
  <c r="AM533" i="26" s="1"/>
  <c r="AM538" i="26" s="1"/>
  <c r="AO242" i="26"/>
  <c r="AO528" i="26"/>
  <c r="AO534" i="26" s="1"/>
  <c r="AO537" i="26" s="1"/>
  <c r="AK247" i="26"/>
  <c r="AP516" i="26"/>
  <c r="AO295" i="26"/>
  <c r="AN499" i="26"/>
  <c r="AN500" i="26" s="1"/>
  <c r="AN503" i="26" s="1"/>
  <c r="AN268" i="26"/>
  <c r="AF250" i="26" l="1"/>
  <c r="AF254" i="26" s="1"/>
  <c r="AF255" i="26" s="1"/>
  <c r="AF273" i="26"/>
  <c r="AF274" i="26" s="1"/>
  <c r="AF278" i="26" s="1"/>
  <c r="AF279" i="26" s="1"/>
  <c r="AK548" i="26"/>
  <c r="AM548" i="26"/>
  <c r="AN237" i="26"/>
  <c r="AN239" i="26" s="1"/>
  <c r="AN270" i="26"/>
  <c r="AN271" i="26" s="1"/>
  <c r="AP519" i="26"/>
  <c r="AP294" i="26" s="1"/>
  <c r="AP521" i="26"/>
  <c r="AP525" i="26" s="1"/>
  <c r="AO267" i="26"/>
  <c r="AO245" i="26"/>
  <c r="AG277" i="26" l="1"/>
  <c r="AF301" i="26"/>
  <c r="AF302" i="26" s="1"/>
  <c r="AG253" i="26"/>
  <c r="AG551" i="26" s="1"/>
  <c r="AG552" i="26" s="1"/>
  <c r="AG556" i="26" s="1"/>
  <c r="AF256" i="26"/>
  <c r="AF288" i="26"/>
  <c r="AF289" i="26" s="1"/>
  <c r="AF291" i="26" s="1"/>
  <c r="AF297" i="26" s="1"/>
  <c r="AN247" i="26"/>
  <c r="AN532" i="26"/>
  <c r="AN533" i="26" s="1"/>
  <c r="AN538" i="26" s="1"/>
  <c r="AO268" i="26"/>
  <c r="AO499" i="26"/>
  <c r="AO500" i="26" s="1"/>
  <c r="AO503" i="26" s="1"/>
  <c r="AP528" i="26"/>
  <c r="AP534" i="26" s="1"/>
  <c r="AP537" i="26" s="1"/>
  <c r="AP242" i="26"/>
  <c r="AQ516" i="26"/>
  <c r="AP295" i="26"/>
  <c r="AF304" i="26" l="1"/>
  <c r="AG249" i="26"/>
  <c r="AG561" i="26"/>
  <c r="AG562" i="26" s="1"/>
  <c r="AG570" i="26" s="1"/>
  <c r="AG571" i="26" s="1"/>
  <c r="AN548" i="26"/>
  <c r="AO237" i="26"/>
  <c r="AO239" i="26" s="1"/>
  <c r="AO270" i="26"/>
  <c r="AQ521" i="26"/>
  <c r="AQ525" i="26" s="1"/>
  <c r="AQ519" i="26"/>
  <c r="AQ294" i="26" s="1"/>
  <c r="AP267" i="26"/>
  <c r="AP245" i="26"/>
  <c r="AO271" i="26"/>
  <c r="AG273" i="26" l="1"/>
  <c r="AG274" i="26" s="1"/>
  <c r="AG278" i="26" s="1"/>
  <c r="AG279" i="26" s="1"/>
  <c r="AG250" i="26"/>
  <c r="AG254" i="26" s="1"/>
  <c r="AG255" i="26" s="1"/>
  <c r="AO247" i="26"/>
  <c r="AO532" i="26"/>
  <c r="AO533" i="26" s="1"/>
  <c r="AO538" i="26" s="1"/>
  <c r="AQ528" i="26"/>
  <c r="AQ534" i="26" s="1"/>
  <c r="AQ537" i="26" s="1"/>
  <c r="AQ242" i="26"/>
  <c r="AP268" i="26"/>
  <c r="AP499" i="26"/>
  <c r="AP500" i="26" s="1"/>
  <c r="AP503" i="26" s="1"/>
  <c r="AR516" i="26"/>
  <c r="AQ295" i="26"/>
  <c r="AG288" i="26" l="1"/>
  <c r="AG289" i="26" s="1"/>
  <c r="AG291" i="26" s="1"/>
  <c r="AG297" i="26" s="1"/>
  <c r="AG256" i="26"/>
  <c r="AH253" i="26"/>
  <c r="AH551" i="26" s="1"/>
  <c r="AH552" i="26" s="1"/>
  <c r="AH556" i="26" s="1"/>
  <c r="AH277" i="26"/>
  <c r="AG301" i="26"/>
  <c r="AG302" i="26" s="1"/>
  <c r="AO548" i="26"/>
  <c r="AP270" i="26"/>
  <c r="AP271" i="26" s="1"/>
  <c r="AP237" i="26"/>
  <c r="AP239" i="26" s="1"/>
  <c r="AR521" i="26"/>
  <c r="AR525" i="26" s="1"/>
  <c r="AR519" i="26"/>
  <c r="AR294" i="26" s="1"/>
  <c r="AQ245" i="26"/>
  <c r="AQ267" i="26"/>
  <c r="AG304" i="26" l="1"/>
  <c r="AH249" i="26"/>
  <c r="AH561" i="26"/>
  <c r="AH562" i="26" s="1"/>
  <c r="AH570" i="26" s="1"/>
  <c r="AH571" i="26" s="1"/>
  <c r="AP247" i="26"/>
  <c r="AP532" i="26"/>
  <c r="AP533" i="26" s="1"/>
  <c r="AP538" i="26" s="1"/>
  <c r="AQ499" i="26"/>
  <c r="AQ500" i="26" s="1"/>
  <c r="AQ503" i="26" s="1"/>
  <c r="AQ268" i="26"/>
  <c r="AR242" i="26"/>
  <c r="AR528" i="26"/>
  <c r="AR534" i="26" s="1"/>
  <c r="AR537" i="26" s="1"/>
  <c r="AS516" i="26"/>
  <c r="AR295" i="26"/>
  <c r="AH250" i="26" l="1"/>
  <c r="AH254" i="26" s="1"/>
  <c r="AH255" i="26" s="1"/>
  <c r="AH273" i="26"/>
  <c r="AH274" i="26" s="1"/>
  <c r="AH278" i="26" s="1"/>
  <c r="AH279" i="26" s="1"/>
  <c r="AP548" i="26"/>
  <c r="AS519" i="26"/>
  <c r="AS294" i="26" s="1"/>
  <c r="AS521" i="26"/>
  <c r="AS525" i="26" s="1"/>
  <c r="AR245" i="26"/>
  <c r="AR267" i="26"/>
  <c r="AQ237" i="26"/>
  <c r="AQ239" i="26" s="1"/>
  <c r="AQ270" i="26"/>
  <c r="AQ271" i="26" s="1"/>
  <c r="AH301" i="26" l="1"/>
  <c r="AH302" i="26" s="1"/>
  <c r="AI277" i="26"/>
  <c r="AI253" i="26"/>
  <c r="AI551" i="26" s="1"/>
  <c r="AI552" i="26" s="1"/>
  <c r="AI556" i="26" s="1"/>
  <c r="AH288" i="26"/>
  <c r="AH289" i="26" s="1"/>
  <c r="AH291" i="26" s="1"/>
  <c r="AH297" i="26" s="1"/>
  <c r="AH256" i="26"/>
  <c r="AQ247" i="26"/>
  <c r="AQ532" i="26"/>
  <c r="AQ533" i="26" s="1"/>
  <c r="AQ538" i="26" s="1"/>
  <c r="AT516" i="26"/>
  <c r="AS295" i="26"/>
  <c r="AR499" i="26"/>
  <c r="AR500" i="26" s="1"/>
  <c r="AR503" i="26" s="1"/>
  <c r="AR268" i="26"/>
  <c r="AS242" i="26"/>
  <c r="AS528" i="26"/>
  <c r="AS534" i="26" s="1"/>
  <c r="AS537" i="26" s="1"/>
  <c r="AH304" i="26" l="1"/>
  <c r="AI249" i="26"/>
  <c r="AI561" i="26"/>
  <c r="AI562" i="26" s="1"/>
  <c r="AI570" i="26" s="1"/>
  <c r="AI571" i="26" s="1"/>
  <c r="AQ548" i="26"/>
  <c r="AS245" i="26"/>
  <c r="AS267" i="26"/>
  <c r="AR237" i="26"/>
  <c r="AR239" i="26" s="1"/>
  <c r="AR270" i="26"/>
  <c r="AR271" i="26" s="1"/>
  <c r="AT519" i="26"/>
  <c r="AT294" i="26" s="1"/>
  <c r="AT521" i="26"/>
  <c r="AT525" i="26" s="1"/>
  <c r="AI273" i="26" l="1"/>
  <c r="AI274" i="26" s="1"/>
  <c r="AI278" i="26" s="1"/>
  <c r="AI279" i="26" s="1"/>
  <c r="AI250" i="26"/>
  <c r="AI254" i="26" s="1"/>
  <c r="AI255" i="26" s="1"/>
  <c r="AR247" i="26"/>
  <c r="AR532" i="26"/>
  <c r="AR533" i="26" s="1"/>
  <c r="AR538" i="26" s="1"/>
  <c r="AT242" i="26"/>
  <c r="AT528" i="26"/>
  <c r="AT534" i="26" s="1"/>
  <c r="AT537" i="26" s="1"/>
  <c r="AU516" i="26"/>
  <c r="AT295" i="26"/>
  <c r="AS499" i="26"/>
  <c r="AS500" i="26" s="1"/>
  <c r="AS503" i="26" s="1"/>
  <c r="AS268" i="26"/>
  <c r="AJ253" i="26" l="1"/>
  <c r="AJ551" i="26" s="1"/>
  <c r="AJ552" i="26" s="1"/>
  <c r="AJ556" i="26" s="1"/>
  <c r="AI288" i="26"/>
  <c r="AI289" i="26" s="1"/>
  <c r="AI291" i="26" s="1"/>
  <c r="AI297" i="26" s="1"/>
  <c r="AI256" i="26"/>
  <c r="AI301" i="26"/>
  <c r="AI302" i="26" s="1"/>
  <c r="AJ277" i="26"/>
  <c r="AR548" i="26"/>
  <c r="AS237" i="26"/>
  <c r="AS239" i="26" s="1"/>
  <c r="AS270" i="26"/>
  <c r="AS271" i="26" s="1"/>
  <c r="AU519" i="26"/>
  <c r="AU294" i="26" s="1"/>
  <c r="AU521" i="26"/>
  <c r="AU525" i="26" s="1"/>
  <c r="AT245" i="26"/>
  <c r="AT267" i="26"/>
  <c r="AI304" i="26" l="1"/>
  <c r="AJ249" i="26"/>
  <c r="AJ561" i="26"/>
  <c r="AJ562" i="26" s="1"/>
  <c r="AJ570" i="26" s="1"/>
  <c r="AJ571" i="26" s="1"/>
  <c r="AS247" i="26"/>
  <c r="AS532" i="26"/>
  <c r="AS533" i="26" s="1"/>
  <c r="AS538" i="26" s="1"/>
  <c r="AU528" i="26"/>
  <c r="AU534" i="26" s="1"/>
  <c r="AU537" i="26" s="1"/>
  <c r="AU242" i="26"/>
  <c r="AT499" i="26"/>
  <c r="AT500" i="26" s="1"/>
  <c r="AT503" i="26" s="1"/>
  <c r="AT268" i="26"/>
  <c r="AV516" i="26"/>
  <c r="AU295" i="26"/>
  <c r="AJ250" i="26" l="1"/>
  <c r="AJ254" i="26" s="1"/>
  <c r="AJ255" i="26" s="1"/>
  <c r="AJ273" i="26"/>
  <c r="AJ274" i="26" s="1"/>
  <c r="AJ278" i="26" s="1"/>
  <c r="AJ279" i="26" s="1"/>
  <c r="AS548" i="26"/>
  <c r="AV521" i="26"/>
  <c r="AV525" i="26" s="1"/>
  <c r="AV519" i="26"/>
  <c r="AV294" i="26" s="1"/>
  <c r="AT237" i="26"/>
  <c r="AT239" i="26" s="1"/>
  <c r="AT270" i="26"/>
  <c r="AT271" i="26" s="1"/>
  <c r="AU267" i="26"/>
  <c r="AU245" i="26"/>
  <c r="AK277" i="26" l="1"/>
  <c r="AJ301" i="26"/>
  <c r="AJ302" i="26" s="1"/>
  <c r="AK253" i="26"/>
  <c r="AK551" i="26" s="1"/>
  <c r="AK552" i="26" s="1"/>
  <c r="AK556" i="26" s="1"/>
  <c r="AJ256" i="26"/>
  <c r="AJ288" i="26"/>
  <c r="AJ289" i="26" s="1"/>
  <c r="AJ291" i="26" s="1"/>
  <c r="AJ297" i="26" s="1"/>
  <c r="AT247" i="26"/>
  <c r="AT532" i="26"/>
  <c r="AT533" i="26" s="1"/>
  <c r="AT538" i="26" s="1"/>
  <c r="AU268" i="26"/>
  <c r="AU499" i="26"/>
  <c r="AU500" i="26" s="1"/>
  <c r="AU503" i="26" s="1"/>
  <c r="AV242" i="26"/>
  <c r="AV528" i="26"/>
  <c r="AV534" i="26" s="1"/>
  <c r="AV537" i="26" s="1"/>
  <c r="AW516" i="26"/>
  <c r="AV295" i="26"/>
  <c r="AK561" i="26" l="1"/>
  <c r="AK562" i="26" s="1"/>
  <c r="AK570" i="26" s="1"/>
  <c r="AK571" i="26" s="1"/>
  <c r="AK249" i="26"/>
  <c r="AJ304" i="26"/>
  <c r="AT548" i="26"/>
  <c r="AW519" i="26"/>
  <c r="AW294" i="26" s="1"/>
  <c r="AW521" i="26"/>
  <c r="AW525" i="26" s="1"/>
  <c r="AV267" i="26"/>
  <c r="AV245" i="26"/>
  <c r="AU270" i="26"/>
  <c r="AU271" i="26" s="1"/>
  <c r="AU237" i="26"/>
  <c r="AU239" i="26" s="1"/>
  <c r="AK273" i="26" l="1"/>
  <c r="AK274" i="26" s="1"/>
  <c r="AK278" i="26" s="1"/>
  <c r="AK279" i="26" s="1"/>
  <c r="AK250" i="26"/>
  <c r="AK254" i="26" s="1"/>
  <c r="AK255" i="26" s="1"/>
  <c r="AU247" i="26"/>
  <c r="AU532" i="26"/>
  <c r="AU533" i="26" s="1"/>
  <c r="AU538" i="26" s="1"/>
  <c r="AV499" i="26"/>
  <c r="AV500" i="26" s="1"/>
  <c r="AV503" i="26" s="1"/>
  <c r="AV268" i="26"/>
  <c r="AW242" i="26"/>
  <c r="AW528" i="26"/>
  <c r="AW534" i="26" s="1"/>
  <c r="AW537" i="26" s="1"/>
  <c r="AX516" i="26"/>
  <c r="AW295" i="26"/>
  <c r="AL253" i="26" l="1"/>
  <c r="AL551" i="26" s="1"/>
  <c r="AL552" i="26" s="1"/>
  <c r="AL556" i="26" s="1"/>
  <c r="AK256" i="26"/>
  <c r="AK288" i="26"/>
  <c r="AK289" i="26" s="1"/>
  <c r="AK291" i="26" s="1"/>
  <c r="AK297" i="26" s="1"/>
  <c r="AL277" i="26"/>
  <c r="AK301" i="26"/>
  <c r="AK302" i="26" s="1"/>
  <c r="AU548" i="26"/>
  <c r="AX519" i="26"/>
  <c r="AX294" i="26" s="1"/>
  <c r="AX521" i="26"/>
  <c r="AX525" i="26" s="1"/>
  <c r="AW267" i="26"/>
  <c r="AW245" i="26"/>
  <c r="AV237" i="26"/>
  <c r="AV239" i="26" s="1"/>
  <c r="AV270" i="26"/>
  <c r="AV271" i="26" s="1"/>
  <c r="AK304" i="26" l="1"/>
  <c r="AL249" i="26"/>
  <c r="AL561" i="26"/>
  <c r="AL562" i="26" s="1"/>
  <c r="AL570" i="26" s="1"/>
  <c r="AL571" i="26" s="1"/>
  <c r="AV247" i="26"/>
  <c r="AV532" i="26"/>
  <c r="AV533" i="26" s="1"/>
  <c r="AV538" i="26" s="1"/>
  <c r="AW268" i="26"/>
  <c r="AW499" i="26"/>
  <c r="AW500" i="26" s="1"/>
  <c r="AW503" i="26" s="1"/>
  <c r="AX242" i="26"/>
  <c r="AX528" i="26"/>
  <c r="AX534" i="26" s="1"/>
  <c r="AX537" i="26" s="1"/>
  <c r="AY516" i="26"/>
  <c r="AX295" i="26"/>
  <c r="AL273" i="26" l="1"/>
  <c r="AL274" i="26" s="1"/>
  <c r="AL278" i="26" s="1"/>
  <c r="AL279" i="26" s="1"/>
  <c r="AL250" i="26"/>
  <c r="AL254" i="26" s="1"/>
  <c r="AL255" i="26" s="1"/>
  <c r="AV548" i="26"/>
  <c r="AW237" i="26"/>
  <c r="AW239" i="26" s="1"/>
  <c r="AW270" i="26"/>
  <c r="AW271" i="26" s="1"/>
  <c r="AY521" i="26"/>
  <c r="AY519" i="26"/>
  <c r="AX245" i="26"/>
  <c r="AX267" i="26"/>
  <c r="AM253" i="26" l="1"/>
  <c r="AM551" i="26" s="1"/>
  <c r="AM552" i="26" s="1"/>
  <c r="AM556" i="26" s="1"/>
  <c r="AL256" i="26"/>
  <c r="AL288" i="26"/>
  <c r="AL289" i="26" s="1"/>
  <c r="AL291" i="26" s="1"/>
  <c r="AL297" i="26" s="1"/>
  <c r="AM277" i="26"/>
  <c r="AL301" i="26"/>
  <c r="AL302" i="26" s="1"/>
  <c r="AY294" i="26"/>
  <c r="AY295" i="26" s="1"/>
  <c r="AW247" i="26"/>
  <c r="AW532" i="26"/>
  <c r="AW533" i="26" s="1"/>
  <c r="AW538" i="26" s="1"/>
  <c r="AX499" i="26"/>
  <c r="AX500" i="26" s="1"/>
  <c r="AX503" i="26" s="1"/>
  <c r="AX268" i="26"/>
  <c r="AY525" i="26"/>
  <c r="L521" i="26"/>
  <c r="AL304" i="26" l="1"/>
  <c r="AM249" i="26"/>
  <c r="AM561" i="26"/>
  <c r="AM562" i="26" s="1"/>
  <c r="AM570" i="26" s="1"/>
  <c r="AM571" i="26" s="1"/>
  <c r="AW548" i="26"/>
  <c r="AY528" i="26"/>
  <c r="AY242" i="26"/>
  <c r="L525" i="26"/>
  <c r="AX237" i="26"/>
  <c r="AX239" i="26" s="1"/>
  <c r="AX270" i="26"/>
  <c r="AX271" i="26" s="1"/>
  <c r="AM250" i="26" l="1"/>
  <c r="AM254" i="26" s="1"/>
  <c r="AM255" i="26" s="1"/>
  <c r="AM273" i="26"/>
  <c r="AM274" i="26" s="1"/>
  <c r="AM278" i="26" s="1"/>
  <c r="AM279" i="26" s="1"/>
  <c r="L528" i="26"/>
  <c r="AY534" i="26"/>
  <c r="AX247" i="26"/>
  <c r="AX532" i="26"/>
  <c r="AX533" i="26" s="1"/>
  <c r="AX538" i="26" s="1"/>
  <c r="AY267" i="26"/>
  <c r="AY245" i="26"/>
  <c r="L245" i="26" s="1"/>
  <c r="L242" i="26"/>
  <c r="AN277" i="26" l="1"/>
  <c r="AM301" i="26"/>
  <c r="AM302" i="26" s="1"/>
  <c r="AN253" i="26"/>
  <c r="AN551" i="26" s="1"/>
  <c r="AN552" i="26" s="1"/>
  <c r="AN556" i="26" s="1"/>
  <c r="AM288" i="26"/>
  <c r="AM289" i="26" s="1"/>
  <c r="AM291" i="26" s="1"/>
  <c r="AM297" i="26" s="1"/>
  <c r="AM256" i="26"/>
  <c r="AX548" i="26"/>
  <c r="L534" i="26"/>
  <c r="AY537" i="26"/>
  <c r="AY499" i="26"/>
  <c r="AY268" i="26"/>
  <c r="L267" i="26"/>
  <c r="AM304" i="26" l="1"/>
  <c r="AN249" i="26"/>
  <c r="AN561" i="26"/>
  <c r="AN562" i="26" s="1"/>
  <c r="AN570" i="26" s="1"/>
  <c r="AN571" i="26" s="1"/>
  <c r="G537" i="26"/>
  <c r="J3" i="26" s="1"/>
  <c r="L54" i="26" s="1"/>
  <c r="H537" i="26"/>
  <c r="I3" i="26" s="1"/>
  <c r="L53" i="26" s="1"/>
  <c r="L268" i="26"/>
  <c r="AY500" i="26"/>
  <c r="L499" i="26"/>
  <c r="AN250" i="26" l="1"/>
  <c r="AN254" i="26" s="1"/>
  <c r="AN255" i="26" s="1"/>
  <c r="AN273" i="26"/>
  <c r="AN274" i="26" s="1"/>
  <c r="AN278" i="26" s="1"/>
  <c r="AN279" i="26" s="1"/>
  <c r="AY503" i="26"/>
  <c r="L500" i="26"/>
  <c r="AO277" i="26" l="1"/>
  <c r="AN301" i="26"/>
  <c r="AN302" i="26" s="1"/>
  <c r="AO253" i="26"/>
  <c r="AO551" i="26" s="1"/>
  <c r="AO552" i="26" s="1"/>
  <c r="AO556" i="26" s="1"/>
  <c r="AN256" i="26"/>
  <c r="AN288" i="26"/>
  <c r="AN289" i="26" s="1"/>
  <c r="AN291" i="26" s="1"/>
  <c r="AN297" i="26" s="1"/>
  <c r="AY270" i="26"/>
  <c r="AY237" i="26"/>
  <c r="L503" i="26"/>
  <c r="AN304" i="26" l="1"/>
  <c r="AO249" i="26"/>
  <c r="AO561" i="26"/>
  <c r="AO562" i="26" s="1"/>
  <c r="AO570" i="26" s="1"/>
  <c r="AO571" i="26" s="1"/>
  <c r="AY239" i="26"/>
  <c r="AY532" i="26" s="1"/>
  <c r="L237" i="26"/>
  <c r="L270" i="26"/>
  <c r="AY271" i="26"/>
  <c r="AO250" i="26" l="1"/>
  <c r="AO254" i="26" s="1"/>
  <c r="AO255" i="26" s="1"/>
  <c r="AO273" i="26"/>
  <c r="AO274" i="26" s="1"/>
  <c r="AO278" i="26" s="1"/>
  <c r="AO279" i="26" s="1"/>
  <c r="L271" i="26"/>
  <c r="L532" i="26"/>
  <c r="AY533" i="26"/>
  <c r="AY247" i="26"/>
  <c r="L239" i="26"/>
  <c r="AO301" i="26" l="1"/>
  <c r="AO302" i="26" s="1"/>
  <c r="AP277" i="26"/>
  <c r="AP253" i="26"/>
  <c r="AP551" i="26" s="1"/>
  <c r="AP552" i="26" s="1"/>
  <c r="AP556" i="26" s="1"/>
  <c r="AO288" i="26"/>
  <c r="AO289" i="26" s="1"/>
  <c r="AO291" i="26" s="1"/>
  <c r="AO297" i="26" s="1"/>
  <c r="AO256" i="26"/>
  <c r="L247" i="26"/>
  <c r="AY548" i="26"/>
  <c r="L533" i="26"/>
  <c r="AY538" i="26"/>
  <c r="L538" i="26" s="1"/>
  <c r="E21" i="26" s="1"/>
  <c r="G21" i="26" s="1"/>
  <c r="G24" i="26" s="1"/>
  <c r="AP249" i="26" l="1"/>
  <c r="AP561" i="26"/>
  <c r="AP562" i="26" s="1"/>
  <c r="AP570" i="26" s="1"/>
  <c r="AP571" i="26" s="1"/>
  <c r="AO304" i="26"/>
  <c r="L548" i="26"/>
  <c r="AP273" i="26" l="1"/>
  <c r="AP274" i="26" s="1"/>
  <c r="AP278" i="26" s="1"/>
  <c r="AP279" i="26" s="1"/>
  <c r="AP250" i="26"/>
  <c r="AP254" i="26" s="1"/>
  <c r="AP255" i="26" s="1"/>
  <c r="AQ253" i="26" l="1"/>
  <c r="AQ551" i="26" s="1"/>
  <c r="AQ552" i="26" s="1"/>
  <c r="AP256" i="26"/>
  <c r="AP288" i="26"/>
  <c r="AP289" i="26" s="1"/>
  <c r="AP291" i="26" s="1"/>
  <c r="AP297" i="26" s="1"/>
  <c r="AQ277" i="26"/>
  <c r="AP301" i="26"/>
  <c r="AP302" i="26" s="1"/>
  <c r="AP304" i="26" l="1"/>
  <c r="AQ556" i="26"/>
  <c r="AQ249" i="26" l="1"/>
  <c r="AQ561" i="26"/>
  <c r="AQ562" i="26" l="1"/>
  <c r="AQ570" i="26" s="1"/>
  <c r="AQ571" i="26" s="1"/>
  <c r="AQ250" i="26"/>
  <c r="AQ273" i="26"/>
  <c r="AQ254" i="26" l="1"/>
  <c r="AQ274" i="26"/>
  <c r="AQ278" i="26" l="1"/>
  <c r="AQ255" i="26"/>
  <c r="AR253" i="26" l="1"/>
  <c r="AR551" i="26" s="1"/>
  <c r="AR552" i="26" s="1"/>
  <c r="AQ288" i="26"/>
  <c r="AQ289" i="26" s="1"/>
  <c r="AQ291" i="26" s="1"/>
  <c r="AQ297" i="26" s="1"/>
  <c r="AQ256" i="26"/>
  <c r="AQ279" i="26"/>
  <c r="AR277" i="26" l="1"/>
  <c r="AQ301" i="26"/>
  <c r="AQ302" i="26" s="1"/>
  <c r="AQ304" i="26" s="1"/>
  <c r="AR556" i="26"/>
  <c r="AR249" i="26" l="1"/>
  <c r="AR561" i="26"/>
  <c r="AR562" i="26" l="1"/>
  <c r="AR570" i="26" s="1"/>
  <c r="AR571" i="26" s="1"/>
  <c r="AR273" i="26"/>
  <c r="AR250" i="26"/>
  <c r="AR254" i="26" l="1"/>
  <c r="AR274" i="26"/>
  <c r="AR278" i="26" l="1"/>
  <c r="AR255" i="26"/>
  <c r="AS253" i="26" l="1"/>
  <c r="AS551" i="26" s="1"/>
  <c r="AS552" i="26" s="1"/>
  <c r="AR256" i="26"/>
  <c r="AR288" i="26"/>
  <c r="AR289" i="26" s="1"/>
  <c r="AR291" i="26" s="1"/>
  <c r="AR297" i="26" s="1"/>
  <c r="AR279" i="26"/>
  <c r="AR301" i="26" l="1"/>
  <c r="AR302" i="26" s="1"/>
  <c r="AR304" i="26" s="1"/>
  <c r="AS277" i="26"/>
  <c r="AS556" i="26"/>
  <c r="AS561" i="26" l="1"/>
  <c r="AS249" i="26"/>
  <c r="AS250" i="26" l="1"/>
  <c r="AS273" i="26"/>
  <c r="AS562" i="26"/>
  <c r="AS570" i="26" s="1"/>
  <c r="AS571" i="26" s="1"/>
  <c r="AS274" i="26" l="1"/>
  <c r="AS254" i="26"/>
  <c r="AS255" i="26" l="1"/>
  <c r="AS278" i="26"/>
  <c r="AS279" i="26" l="1"/>
  <c r="AS256" i="26"/>
  <c r="AT253" i="26"/>
  <c r="AT551" i="26" s="1"/>
  <c r="AT552" i="26" s="1"/>
  <c r="AS288" i="26"/>
  <c r="AS289" i="26" s="1"/>
  <c r="AS291" i="26" s="1"/>
  <c r="AS297" i="26" s="1"/>
  <c r="AT556" i="26" l="1"/>
  <c r="AT277" i="26"/>
  <c r="AS301" i="26"/>
  <c r="AS302" i="26" s="1"/>
  <c r="AS304" i="26" s="1"/>
  <c r="AT561" i="26" l="1"/>
  <c r="AT249" i="26"/>
  <c r="AT250" i="26" l="1"/>
  <c r="AT273" i="26"/>
  <c r="AT562" i="26"/>
  <c r="AT570" i="26" s="1"/>
  <c r="AT571" i="26" s="1"/>
  <c r="AT274" i="26" l="1"/>
  <c r="AT254" i="26"/>
  <c r="AT255" i="26" l="1"/>
  <c r="AT278" i="26"/>
  <c r="AT279" i="26" l="1"/>
  <c r="AU253" i="26"/>
  <c r="AU551" i="26" s="1"/>
  <c r="AU552" i="26" s="1"/>
  <c r="AT256" i="26"/>
  <c r="AT288" i="26"/>
  <c r="AT289" i="26" s="1"/>
  <c r="AT291" i="26" s="1"/>
  <c r="AT297" i="26" s="1"/>
  <c r="AU556" i="26" l="1"/>
  <c r="AU277" i="26"/>
  <c r="AT301" i="26"/>
  <c r="AT302" i="26" s="1"/>
  <c r="AT304" i="26" s="1"/>
  <c r="AU249" i="26" l="1"/>
  <c r="AU561" i="26"/>
  <c r="AU250" i="26" l="1"/>
  <c r="AU273" i="26"/>
  <c r="AU562" i="26"/>
  <c r="AU570" i="26" s="1"/>
  <c r="AU571" i="26" s="1"/>
  <c r="AU274" i="26" l="1"/>
  <c r="AU254" i="26"/>
  <c r="AU255" i="26" l="1"/>
  <c r="AU278" i="26"/>
  <c r="AU279" i="26" l="1"/>
  <c r="AV253" i="26"/>
  <c r="AV551" i="26" s="1"/>
  <c r="AV552" i="26" s="1"/>
  <c r="AV556" i="26" s="1"/>
  <c r="AU288" i="26"/>
  <c r="AU289" i="26" s="1"/>
  <c r="AU291" i="26" s="1"/>
  <c r="AU297" i="26" s="1"/>
  <c r="AU256" i="26"/>
  <c r="AV277" i="26" l="1"/>
  <c r="AU301" i="26"/>
  <c r="AU302" i="26" s="1"/>
  <c r="AU304" i="26" s="1"/>
  <c r="AV249" i="26"/>
  <c r="AV561" i="26"/>
  <c r="AV562" i="26" s="1"/>
  <c r="AV570" i="26" s="1"/>
  <c r="AV571" i="26" s="1"/>
  <c r="AV273" i="26" l="1"/>
  <c r="AV274" i="26" s="1"/>
  <c r="AV278" i="26" s="1"/>
  <c r="AV279" i="26" s="1"/>
  <c r="AV250" i="26"/>
  <c r="AV254" i="26" s="1"/>
  <c r="AV255" i="26" s="1"/>
  <c r="AW253" i="26" l="1"/>
  <c r="AW551" i="26" s="1"/>
  <c r="AW552" i="26" s="1"/>
  <c r="AW556" i="26" s="1"/>
  <c r="AV256" i="26"/>
  <c r="AV288" i="26"/>
  <c r="AV289" i="26" s="1"/>
  <c r="AV291" i="26" s="1"/>
  <c r="AV297" i="26" s="1"/>
  <c r="AW277" i="26"/>
  <c r="AV301" i="26"/>
  <c r="AV302" i="26" s="1"/>
  <c r="AV304" i="26" l="1"/>
  <c r="AW249" i="26"/>
  <c r="AW561" i="26"/>
  <c r="AW562" i="26" s="1"/>
  <c r="AW570" i="26" s="1"/>
  <c r="AW571" i="26" s="1"/>
  <c r="AW273" i="26" l="1"/>
  <c r="AW274" i="26" s="1"/>
  <c r="AW278" i="26" s="1"/>
  <c r="AW279" i="26" s="1"/>
  <c r="AW250" i="26"/>
  <c r="AW254" i="26" s="1"/>
  <c r="AW255" i="26" s="1"/>
  <c r="AX253" i="26" l="1"/>
  <c r="AX551" i="26" s="1"/>
  <c r="AX552" i="26" s="1"/>
  <c r="AX556" i="26" s="1"/>
  <c r="AW256" i="26"/>
  <c r="AW288" i="26"/>
  <c r="AW289" i="26" s="1"/>
  <c r="AW291" i="26" s="1"/>
  <c r="AW297" i="26" s="1"/>
  <c r="AX277" i="26"/>
  <c r="AW301" i="26"/>
  <c r="AW302" i="26" s="1"/>
  <c r="AW304" i="26" l="1"/>
  <c r="AX561" i="26"/>
  <c r="AX562" i="26" s="1"/>
  <c r="AX570" i="26" s="1"/>
  <c r="AX571" i="26" s="1"/>
  <c r="AX249" i="26"/>
  <c r="AX250" i="26" l="1"/>
  <c r="AX254" i="26" s="1"/>
  <c r="AX255" i="26" s="1"/>
  <c r="AX273" i="26"/>
  <c r="AX274" i="26" s="1"/>
  <c r="AX278" i="26" s="1"/>
  <c r="AX279" i="26" s="1"/>
  <c r="AY253" i="26" l="1"/>
  <c r="AX256" i="26"/>
  <c r="AX288" i="26"/>
  <c r="AX289" i="26" s="1"/>
  <c r="AX291" i="26" s="1"/>
  <c r="AX297" i="26" s="1"/>
  <c r="AY277" i="26"/>
  <c r="AX301" i="26"/>
  <c r="AX302" i="26" s="1"/>
  <c r="AX304" i="26" l="1"/>
  <c r="AY551" i="26"/>
  <c r="AY552" i="26" s="1"/>
  <c r="AY556" i="26" l="1"/>
  <c r="L552" i="26"/>
  <c r="AY561" i="26" l="1"/>
  <c r="AY249" i="26"/>
  <c r="L556" i="26"/>
  <c r="AY562" i="26" l="1"/>
  <c r="L561" i="26"/>
  <c r="AY273" i="26"/>
  <c r="AY250" i="26"/>
  <c r="L249" i="26"/>
  <c r="AY570" i="26" l="1"/>
  <c r="G567" i="26"/>
  <c r="L50" i="26" s="1"/>
  <c r="L570" i="26"/>
  <c r="H3" i="26" s="1"/>
  <c r="L52" i="26" s="1"/>
  <c r="AY571" i="26"/>
  <c r="AY274" i="26"/>
  <c r="L273" i="26"/>
  <c r="AY254" i="26"/>
  <c r="L250" i="26"/>
  <c r="G563" i="26"/>
  <c r="G3" i="26" s="1"/>
  <c r="L562" i="26"/>
  <c r="L51" i="26" l="1"/>
  <c r="O55" i="26"/>
  <c r="P55" i="26"/>
  <c r="R55" i="26"/>
  <c r="V55" i="26"/>
  <c r="Q55" i="26"/>
  <c r="T55" i="26"/>
  <c r="S55" i="26"/>
  <c r="U55" i="26"/>
  <c r="W55" i="26"/>
  <c r="N55" i="26"/>
  <c r="AY278" i="26"/>
  <c r="L274" i="26"/>
  <c r="L254" i="26"/>
  <c r="AY255" i="26"/>
  <c r="AY288" i="26" l="1"/>
  <c r="AY289" i="26" s="1"/>
  <c r="AY291" i="26" s="1"/>
  <c r="AY297" i="26" s="1"/>
  <c r="AY256" i="26"/>
  <c r="L256" i="26" s="1"/>
  <c r="E14" i="26" s="1"/>
  <c r="G14" i="26" s="1"/>
  <c r="L278" i="26"/>
  <c r="AY279" i="26"/>
  <c r="AY301" i="26" s="1"/>
  <c r="AY302" i="26" s="1"/>
  <c r="AY304" i="26" l="1"/>
  <c r="L304" i="26" s="1"/>
  <c r="E13" i="26" s="1"/>
  <c r="G13" i="26" s="1"/>
  <c r="G17" i="26" s="1"/>
  <c r="G26" i="26" l="1"/>
  <c r="E3" i="26"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<sst xmlns="http://schemas.openxmlformats.org/spreadsheetml/2006/main" count="867" uniqueCount="434">
  <si>
    <t>Strictly confidential</t>
  </si>
  <si>
    <t>Notes</t>
  </si>
  <si>
    <t>All content is Copyright material of Renewables Valuation Institute.</t>
  </si>
  <si>
    <t>Excel DNA for Project Finance Modeling</t>
  </si>
  <si>
    <t xml:space="preserve">This spreadsheet is for educational purposes only. </t>
  </si>
  <si>
    <t xml:space="preserve">No representation or warranty of any kind, expressed or implied, is or will be made in relation to the accuracy, reasonableness, attainability or completeness of this spreadsheet. Furthermore, no responsibility or liability of any kind is or will be accepted by </t>
  </si>
  <si>
    <t>Renewables Valuation Institute, which each expressly disclaims any and all liabilities which may be based on, or may derive from any assumptions, information, errors, omissions or misstatements contained in this spreadsheet.</t>
  </si>
  <si>
    <t>Navigation Shortcuts</t>
  </si>
  <si>
    <t>CTRL</t>
  </si>
  <si>
    <t>+</t>
  </si>
  <si>
    <t>Arrow Keys</t>
  </si>
  <si>
    <t>Home</t>
  </si>
  <si>
    <t>Move to the edge of the current data region in a worksheet.</t>
  </si>
  <si>
    <t>Move to the beginning of the worksheet.</t>
  </si>
  <si>
    <t>Page Up/Page Down</t>
  </si>
  <si>
    <t>Switch between worksheets.</t>
  </si>
  <si>
    <t>Selection Shortcuts</t>
  </si>
  <si>
    <t>SHIFT</t>
  </si>
  <si>
    <t>Extend the selection of cells.</t>
  </si>
  <si>
    <t>Select a range of cells.</t>
  </si>
  <si>
    <t>* (asterisk)</t>
  </si>
  <si>
    <t>Select the current region around the active cell.</t>
  </si>
  <si>
    <t>Formatting Shortcuts</t>
  </si>
  <si>
    <t>ALT</t>
  </si>
  <si>
    <t>H</t>
  </si>
  <si>
    <t>J</t>
  </si>
  <si>
    <t>B</t>
  </si>
  <si>
    <t>I</t>
  </si>
  <si>
    <t>U</t>
  </si>
  <si>
    <t>Apply or remove bold formatting.</t>
  </si>
  <si>
    <t>Apply or remove italic formatting.</t>
  </si>
  <si>
    <t>Apply or remove underline formatting.</t>
  </si>
  <si>
    <t>Open the "Format Cells" dialog box to access various formatting options.</t>
  </si>
  <si>
    <t>F9</t>
  </si>
  <si>
    <t>Calculate all worksheets in all open workbooks.</t>
  </si>
  <si>
    <t>Calculate the active worksheet.</t>
  </si>
  <si>
    <t>` (grave accent)</t>
  </si>
  <si>
    <t>Display formulas instead of cell values.</t>
  </si>
  <si>
    <t>Editing Shortcuts</t>
  </si>
  <si>
    <t>C</t>
  </si>
  <si>
    <t>X</t>
  </si>
  <si>
    <t>V</t>
  </si>
  <si>
    <t>Z</t>
  </si>
  <si>
    <t>Copy selected cells.</t>
  </si>
  <si>
    <t>Cut selected cells.</t>
  </si>
  <si>
    <t>Paste copied or cut cells.</t>
  </si>
  <si>
    <t>Undo the last action.</t>
  </si>
  <si>
    <t>F2</t>
  </si>
  <si>
    <t>Edit the active cell.</t>
  </si>
  <si>
    <t>S</t>
  </si>
  <si>
    <t>T</t>
  </si>
  <si>
    <t>Paste Special Shortcuts</t>
  </si>
  <si>
    <t>Paste only the formatting (including font, color, borders, etc.) from the copied cells.</t>
  </si>
  <si>
    <t>Paste only the values from the copied cells.</t>
  </si>
  <si>
    <t>F</t>
  </si>
  <si>
    <t>Paste only the formulas from the copied cells.</t>
  </si>
  <si>
    <t>W</t>
  </si>
  <si>
    <t>Paste only the column widths from the copied cells.</t>
  </si>
  <si>
    <t>E</t>
  </si>
  <si>
    <t>Paste the copied cells while transposing their orientation (rows become columns and vice versa).</t>
  </si>
  <si>
    <t>Copy any cell or range of cells (CTRL + C) and apply below shortcuts for pasting special.</t>
  </si>
  <si>
    <t>Formula Shortcuts</t>
  </si>
  <si>
    <t>ENTER</t>
  </si>
  <si>
    <t>Fill the selected cell range with the current entry.</t>
  </si>
  <si>
    <t>F4</t>
  </si>
  <si>
    <t>=</t>
  </si>
  <si>
    <t>AutoSum the numbers above.</t>
  </si>
  <si>
    <t>Other Shortcuts</t>
  </si>
  <si>
    <t>P</t>
  </si>
  <si>
    <t>Save the current workbook.</t>
  </si>
  <si>
    <t>Open the "Find" dialog box.</t>
  </si>
  <si>
    <t>Open the "Find and Replace" dialog box.</t>
  </si>
  <si>
    <t>Print the current workbook.</t>
  </si>
  <si>
    <t>D</t>
  </si>
  <si>
    <t>Fill down.</t>
  </si>
  <si>
    <t>Fill right.</t>
  </si>
  <si>
    <t>R</t>
  </si>
  <si>
    <t>Spacebar</t>
  </si>
  <si>
    <t>Select the entire column.</t>
  </si>
  <si>
    <t>Select the entire row.</t>
  </si>
  <si>
    <t>A</t>
  </si>
  <si>
    <t>Select the entire worksheet.</t>
  </si>
  <si>
    <t>-</t>
  </si>
  <si>
    <t>Insert cells.</t>
  </si>
  <si>
    <t>Delete cells.</t>
  </si>
  <si>
    <t>Secret Sauce Shortcuts</t>
  </si>
  <si>
    <t>Access Data Validation.</t>
  </si>
  <si>
    <t>F11</t>
  </si>
  <si>
    <t>Access VBA coding interface.</t>
  </si>
  <si>
    <t>M</t>
  </si>
  <si>
    <t>Trace depentens.</t>
  </si>
  <si>
    <t>Trace precedents.</t>
  </si>
  <si>
    <t>Right arrow</t>
  </si>
  <si>
    <t>Left arrow</t>
  </si>
  <si>
    <t>Ungroup a selected range of grouped rows.</t>
  </si>
  <si>
    <t>Group a selected range of rows together.</t>
  </si>
  <si>
    <t>F3</t>
  </si>
  <si>
    <t>Name selected cell or range.</t>
  </si>
  <si>
    <t>G</t>
  </si>
  <si>
    <t>Access GoalSeek.</t>
  </si>
  <si>
    <t>Access Name Manager.</t>
  </si>
  <si>
    <t>Clear all content from a selected cell or range.</t>
  </si>
  <si>
    <t>Access customized cell styles.</t>
  </si>
  <si>
    <t>Hide selected columns.</t>
  </si>
  <si>
    <t>Start of period</t>
  </si>
  <si>
    <t>End of period</t>
  </si>
  <si>
    <t>Operations</t>
  </si>
  <si>
    <t>Top Financial Modeling Shortcuts - Unplug your Mouse!</t>
  </si>
  <si>
    <t>Repeat the last action.</t>
  </si>
  <si>
    <t>Toggle references.</t>
  </si>
  <si>
    <t>Increase decimal.</t>
  </si>
  <si>
    <t>Decrease decimal.</t>
  </si>
  <si>
    <t>Page Up</t>
  </si>
  <si>
    <t>Page Down</t>
  </si>
  <si>
    <t>Move one screen up.</t>
  </si>
  <si>
    <t>Move one screen down.</t>
  </si>
  <si>
    <t>Move one screen left.</t>
  </si>
  <si>
    <t>Move one screen right.</t>
  </si>
  <si>
    <t>Move to the next cell (Move between items within a menu window) .</t>
  </si>
  <si>
    <t>ESC</t>
  </si>
  <si>
    <t>TAB</t>
  </si>
  <si>
    <t>Cancel cell entry and get out of cell.</t>
  </si>
  <si>
    <t>Model timeline</t>
  </si>
  <si>
    <t>Construction/Development</t>
  </si>
  <si>
    <t>Cashflow Statement</t>
  </si>
  <si>
    <t>Income Statement</t>
  </si>
  <si>
    <t>Balance Sheet</t>
  </si>
  <si>
    <t>Timing</t>
  </si>
  <si>
    <t>Model start / Construction start</t>
  </si>
  <si>
    <t>Date</t>
  </si>
  <si>
    <t>Operating lifetime</t>
  </si>
  <si>
    <t>Years</t>
  </si>
  <si>
    <t>Start</t>
  </si>
  <si>
    <t>End</t>
  </si>
  <si>
    <t>Development &amp; Construction</t>
  </si>
  <si>
    <t>Technical Inputs</t>
  </si>
  <si>
    <t>Months per year</t>
  </si>
  <si>
    <t>Construction &amp; development cost</t>
  </si>
  <si>
    <t>Due diligence costs</t>
  </si>
  <si>
    <t>Currencies</t>
  </si>
  <si>
    <t>Euro</t>
  </si>
  <si>
    <t>US Dollar</t>
  </si>
  <si>
    <t>Pound Sterling</t>
  </si>
  <si>
    <t>EUR</t>
  </si>
  <si>
    <t>USD</t>
  </si>
  <si>
    <t>GBP</t>
  </si>
  <si>
    <t>Constants</t>
  </si>
  <si>
    <t>General</t>
  </si>
  <si>
    <t>Currency</t>
  </si>
  <si>
    <t>Model Currency</t>
  </si>
  <si>
    <t>Choice</t>
  </si>
  <si>
    <t>Total construction &amp; development costs</t>
  </si>
  <si>
    <t>Capital Expenditures (Capex)</t>
  </si>
  <si>
    <t>Depreciation</t>
  </si>
  <si>
    <t xml:space="preserve">Straight line depreciation </t>
  </si>
  <si>
    <t>Power generation &amp; revenue</t>
  </si>
  <si>
    <t>Generation assumptions</t>
  </si>
  <si>
    <t>Number of wind turbines</t>
  </si>
  <si>
    <t>#</t>
  </si>
  <si>
    <t>Installed capacity per turbine</t>
  </si>
  <si>
    <t>MW</t>
  </si>
  <si>
    <t>Total installed capacity</t>
  </si>
  <si>
    <t>Generation selection</t>
  </si>
  <si>
    <t>Availability</t>
  </si>
  <si>
    <t>Annual availability of power plant</t>
  </si>
  <si>
    <t>% p.a.</t>
  </si>
  <si>
    <t xml:space="preserve">Net generation in MWh/MWp </t>
  </si>
  <si>
    <t>Uncertainty</t>
  </si>
  <si>
    <t>%</t>
  </si>
  <si>
    <t>Applied annual generation</t>
  </si>
  <si>
    <t>MWh p.a.</t>
  </si>
  <si>
    <t>MWh/MW</t>
  </si>
  <si>
    <t>Power Purchase Agreement (PPA)</t>
  </si>
  <si>
    <t>PPA switch</t>
  </si>
  <si>
    <t>Lists</t>
  </si>
  <si>
    <t>On</t>
  </si>
  <si>
    <t>Off</t>
  </si>
  <si>
    <t>PPA (pay-as-produced) price</t>
  </si>
  <si>
    <t>EUR/MWh</t>
  </si>
  <si>
    <t>PPA duration</t>
  </si>
  <si>
    <t>St. aft. COD</t>
  </si>
  <si>
    <t>Duration</t>
  </si>
  <si>
    <t>PPA escalaction / inflation</t>
  </si>
  <si>
    <t>PPA hedged volume</t>
  </si>
  <si>
    <t>Inflation profiles (annually)</t>
  </si>
  <si>
    <t>CPI</t>
  </si>
  <si>
    <t>None</t>
  </si>
  <si>
    <t>Spare</t>
  </si>
  <si>
    <t>Base Index</t>
  </si>
  <si>
    <t>Inputs Time Independent</t>
  </si>
  <si>
    <t>Inputs Time Dependent</t>
  </si>
  <si>
    <t>Master check payment plan</t>
  </si>
  <si>
    <t>Check</t>
  </si>
  <si>
    <t>Electricity price forecast (real terms)</t>
  </si>
  <si>
    <t>Applied (real terms)</t>
  </si>
  <si>
    <t>Checks</t>
  </si>
  <si>
    <t>Merchant price forecast</t>
  </si>
  <si>
    <t>Merchant price choice</t>
  </si>
  <si>
    <t>Escalation / inflation index merchant forecast</t>
  </si>
  <si>
    <t>Mid case</t>
  </si>
  <si>
    <t>Low case</t>
  </si>
  <si>
    <t>Live Case</t>
  </si>
  <si>
    <t>Operational expenditures (Opex)</t>
  </si>
  <si>
    <t>Fixed costs</t>
  </si>
  <si>
    <t>Fixed land lease period 1</t>
  </si>
  <si>
    <t>Fixed land lease period 2</t>
  </si>
  <si>
    <t>Fixed land lease period 3</t>
  </si>
  <si>
    <t>Commercial Management</t>
  </si>
  <si>
    <t>O&amp;M period 1</t>
  </si>
  <si>
    <t>O&amp;M period 2</t>
  </si>
  <si>
    <t>O&amp;M period 3</t>
  </si>
  <si>
    <t>Technical Management</t>
  </si>
  <si>
    <t>Insurance</t>
  </si>
  <si>
    <t>Variable costs</t>
  </si>
  <si>
    <t>Variable costs in % of revenue</t>
  </si>
  <si>
    <t>Variable land lease</t>
  </si>
  <si>
    <t>% of revenue</t>
  </si>
  <si>
    <t>Esc.</t>
  </si>
  <si>
    <t>Balancing costs</t>
  </si>
  <si>
    <t>End Of Sheet</t>
  </si>
  <si>
    <t>Funding (debt &amp; equity)</t>
  </si>
  <si>
    <t>Total funds (display purposes only)</t>
  </si>
  <si>
    <t>Thereof debt</t>
  </si>
  <si>
    <t>Thereof equity</t>
  </si>
  <si>
    <t>Gearing</t>
  </si>
  <si>
    <t>Debt</t>
  </si>
  <si>
    <t>Linear debt repayment tranche</t>
  </si>
  <si>
    <t>Loan amount</t>
  </si>
  <si>
    <t>Grace period</t>
  </si>
  <si>
    <t>All-in interest rate</t>
  </si>
  <si>
    <t>DSCR minimum</t>
  </si>
  <si>
    <t>All-in fixed interest rate</t>
  </si>
  <si>
    <t>x</t>
  </si>
  <si>
    <t>Equity</t>
  </si>
  <si>
    <t>Equity required after debt</t>
  </si>
  <si>
    <t>Dividends</t>
  </si>
  <si>
    <t>Dividend payout ratio period 1</t>
  </si>
  <si>
    <t>Dividend payout ratio period 2</t>
  </si>
  <si>
    <t>Tax inputs</t>
  </si>
  <si>
    <t>Corporate tax</t>
  </si>
  <si>
    <t>Corporate tax rate</t>
  </si>
  <si>
    <t>Uses of funds</t>
  </si>
  <si>
    <t>Construction &amp; Development costs</t>
  </si>
  <si>
    <t>Total</t>
  </si>
  <si>
    <t>Sources of funds</t>
  </si>
  <si>
    <t>Equity drawdowns</t>
  </si>
  <si>
    <t>Funds required after equity</t>
  </si>
  <si>
    <t>Funding</t>
  </si>
  <si>
    <t>Balance b/f</t>
  </si>
  <si>
    <t>Drawdowns</t>
  </si>
  <si>
    <t>Balance c/f</t>
  </si>
  <si>
    <t>Undrawn funds beginning of period</t>
  </si>
  <si>
    <t>Debt drawdowns</t>
  </si>
  <si>
    <t>Funds required after debt</t>
  </si>
  <si>
    <t>Further equity funds required</t>
  </si>
  <si>
    <t>Revenue</t>
  </si>
  <si>
    <t>Flags</t>
  </si>
  <si>
    <t>PPA flag</t>
  </si>
  <si>
    <t>[1,0]</t>
  </si>
  <si>
    <t>Switch</t>
  </si>
  <si>
    <t>Generation &amp; generation allocation</t>
  </si>
  <si>
    <t>Generation</t>
  </si>
  <si>
    <t>Net generation before availability</t>
  </si>
  <si>
    <t>Net generation after availability</t>
  </si>
  <si>
    <t>Capacity</t>
  </si>
  <si>
    <t>Generation allocated to PPA</t>
  </si>
  <si>
    <t>Generation allocation</t>
  </si>
  <si>
    <t>Generation allocated to market</t>
  </si>
  <si>
    <t>Hedged vol.</t>
  </si>
  <si>
    <t>Total uses of funds</t>
  </si>
  <si>
    <t>Further equity required</t>
  </si>
  <si>
    <t>Total sources of funds</t>
  </si>
  <si>
    <t>Revenue prices</t>
  </si>
  <si>
    <t>Merchant</t>
  </si>
  <si>
    <t>Merchant price (real)</t>
  </si>
  <si>
    <t>Index</t>
  </si>
  <si>
    <t>Position</t>
  </si>
  <si>
    <t>Inflation / escalation index</t>
  </si>
  <si>
    <t>Indexation</t>
  </si>
  <si>
    <t>Merchant price (nominal)</t>
  </si>
  <si>
    <t>PPA</t>
  </si>
  <si>
    <t>PPA price (real)</t>
  </si>
  <si>
    <t>PPA price (nominal)</t>
  </si>
  <si>
    <t>PPA Price</t>
  </si>
  <si>
    <t>Allocated revenues</t>
  </si>
  <si>
    <t>Total revenue</t>
  </si>
  <si>
    <t>Contracted</t>
  </si>
  <si>
    <t>Thousand</t>
  </si>
  <si>
    <t>Net cashflow after funding</t>
  </si>
  <si>
    <t>Revenues</t>
  </si>
  <si>
    <t>Total operating costs</t>
  </si>
  <si>
    <t>Operating Income or Loss (EBITDA)</t>
  </si>
  <si>
    <t>Depreciation &amp; Amortization</t>
  </si>
  <si>
    <t>EBIT</t>
  </si>
  <si>
    <t>Interest expense senior debt</t>
  </si>
  <si>
    <t>EBT</t>
  </si>
  <si>
    <t>Taxes</t>
  </si>
  <si>
    <t>Net income</t>
  </si>
  <si>
    <t>Dividend distribution</t>
  </si>
  <si>
    <t>Retained earnings</t>
  </si>
  <si>
    <t>Retained earnings account</t>
  </si>
  <si>
    <t>Retained earnings b/f</t>
  </si>
  <si>
    <t>Additions / subtractions</t>
  </si>
  <si>
    <t>Retained earnings c/f</t>
  </si>
  <si>
    <t>Non-current assets</t>
  </si>
  <si>
    <t>Long term assets</t>
  </si>
  <si>
    <t>Current assets</t>
  </si>
  <si>
    <t>Cash</t>
  </si>
  <si>
    <t>Total Assets</t>
  </si>
  <si>
    <t>Liabilities</t>
  </si>
  <si>
    <t>Total Liabilities</t>
  </si>
  <si>
    <t>Net Assets</t>
  </si>
  <si>
    <t>Share capital</t>
  </si>
  <si>
    <t>Total equity</t>
  </si>
  <si>
    <t>Balance sheet check</t>
  </si>
  <si>
    <t>Fixed costs flags</t>
  </si>
  <si>
    <t>Variable costs flags</t>
  </si>
  <si>
    <t>Fixed costs real terms</t>
  </si>
  <si>
    <t>Input</t>
  </si>
  <si>
    <t>Unit</t>
  </si>
  <si>
    <t>Variable costs real terms</t>
  </si>
  <si>
    <t>Fixed costs nominal terms</t>
  </si>
  <si>
    <t>Variable costs nominal terms</t>
  </si>
  <si>
    <t>Total operational expenditures</t>
  </si>
  <si>
    <t>Operating costs</t>
  </si>
  <si>
    <t>Operating cashflow</t>
  </si>
  <si>
    <t>EUR'000</t>
  </si>
  <si>
    <t>Straight line depreciation</t>
  </si>
  <si>
    <t>Additions</t>
  </si>
  <si>
    <t>Depreciation &amp; write-off</t>
  </si>
  <si>
    <t>Construction end flag</t>
  </si>
  <si>
    <t>Depreciable capital expenditures</t>
  </si>
  <si>
    <t>Development &amp; construction</t>
  </si>
  <si>
    <t>Depreciation base @construction end</t>
  </si>
  <si>
    <t>Depreciation base</t>
  </si>
  <si>
    <t>Straight line flag</t>
  </si>
  <si>
    <t>Straight line depreciation base</t>
  </si>
  <si>
    <t>Taxable income</t>
  </si>
  <si>
    <t>EBITDA</t>
  </si>
  <si>
    <t>less: depreciation</t>
  </si>
  <si>
    <t>less: interest</t>
  </si>
  <si>
    <t>Senior debt</t>
  </si>
  <si>
    <t>Linear repayment</t>
  </si>
  <si>
    <t>Senior debt tranche</t>
  </si>
  <si>
    <t>Tenor flag</t>
  </si>
  <si>
    <t>Grace period flag</t>
  </si>
  <si>
    <t>Repayment period flag</t>
  </si>
  <si>
    <t>Tenor start flag</t>
  </si>
  <si>
    <t>Up-front fee</t>
  </si>
  <si>
    <t>Principal repayment</t>
  </si>
  <si>
    <t>Tranche</t>
  </si>
  <si>
    <t>Interest expense</t>
  </si>
  <si>
    <t>Debt summary</t>
  </si>
  <si>
    <t>Principal</t>
  </si>
  <si>
    <t>Interest</t>
  </si>
  <si>
    <t>Taxes paid</t>
  </si>
  <si>
    <t>Corporate tax paid</t>
  </si>
  <si>
    <t>Cashflow available for debt service (CFADS)</t>
  </si>
  <si>
    <t>Debt interest</t>
  </si>
  <si>
    <t>Debt up-front fee</t>
  </si>
  <si>
    <t>Debt principal</t>
  </si>
  <si>
    <t>Cashflow available for equity (FCFE)</t>
  </si>
  <si>
    <t>Debt Service Coverage Ratio (DSCR)</t>
  </si>
  <si>
    <t>CFADS during debt term</t>
  </si>
  <si>
    <t>CFADS</t>
  </si>
  <si>
    <t>Total debt service</t>
  </si>
  <si>
    <t>DSCR Metrics</t>
  </si>
  <si>
    <t>Debt Service Coverage Ratio (last 12 months)</t>
  </si>
  <si>
    <t>Covenant breach</t>
  </si>
  <si>
    <t>Min DSCR</t>
  </si>
  <si>
    <t>Avg DSCR</t>
  </si>
  <si>
    <t>Equity funding</t>
  </si>
  <si>
    <t>Further equity drawdowns</t>
  </si>
  <si>
    <t>Cash account b/f</t>
  </si>
  <si>
    <t>Cashflow available for dividend</t>
  </si>
  <si>
    <t>Dividend payout flag 1</t>
  </si>
  <si>
    <t>Dividend payout flag 2</t>
  </si>
  <si>
    <t>Dividend paid</t>
  </si>
  <si>
    <t>% of avail.</t>
  </si>
  <si>
    <t>Dividends paid out</t>
  </si>
  <si>
    <t>Net cashflow after dividend</t>
  </si>
  <si>
    <t>Cash account</t>
  </si>
  <si>
    <t>Cash b/f</t>
  </si>
  <si>
    <t>Change in cash</t>
  </si>
  <si>
    <t>Cash c/f</t>
  </si>
  <si>
    <t>Check: negative cash balance</t>
  </si>
  <si>
    <t>Tolerances</t>
  </si>
  <si>
    <t>Tolarence checks</t>
  </si>
  <si>
    <t>Goodwill</t>
  </si>
  <si>
    <t>No depreciation (goodwill)</t>
  </si>
  <si>
    <t>Return</t>
  </si>
  <si>
    <t>Integrity Checks</t>
  </si>
  <si>
    <t>Signal Checks</t>
  </si>
  <si>
    <t>Master Check</t>
  </si>
  <si>
    <t>Balance Sheet check</t>
  </si>
  <si>
    <t>Negative cash balance check</t>
  </si>
  <si>
    <t>Further equity required check</t>
  </si>
  <si>
    <t>Payment plan check</t>
  </si>
  <si>
    <t>Minimum DSCR breach</t>
  </si>
  <si>
    <t>Reference</t>
  </si>
  <si>
    <t>Result</t>
  </si>
  <si>
    <t>Integrity Check</t>
  </si>
  <si>
    <t>Signal Check</t>
  </si>
  <si>
    <t>Debt gearing check</t>
  </si>
  <si>
    <t>Internal Rate of Return (IRR)</t>
  </si>
  <si>
    <t>Total equity cashflows</t>
  </si>
  <si>
    <t>Total equity investment</t>
  </si>
  <si>
    <t>Total equity returns (dividends)</t>
  </si>
  <si>
    <t>IRR</t>
  </si>
  <si>
    <t>FCFE / Equity</t>
  </si>
  <si>
    <t>Cumulative FCFE / Equity</t>
  </si>
  <si>
    <t>CoC</t>
  </si>
  <si>
    <t>Avg. DSCR</t>
  </si>
  <si>
    <t>Min. DSCR</t>
  </si>
  <si>
    <t>Scenario Output</t>
  </si>
  <si>
    <t>Scenario Output Table</t>
  </si>
  <si>
    <t>Case Number</t>
  </si>
  <si>
    <t>Cash-on-Cash (CoC)</t>
  </si>
  <si>
    <t>Average Debt Service Coverage Ratio (DSCR)</t>
  </si>
  <si>
    <t>Minimum Debt Service Coverage Ratio (DSCR)</t>
  </si>
  <si>
    <t>Live Case output correct?</t>
  </si>
  <si>
    <t>Simplified Project Finance Model</t>
  </si>
  <si>
    <t>Development costs</t>
  </si>
  <si>
    <t>Share premium</t>
  </si>
  <si>
    <t>Full-wrap EPC</t>
  </si>
  <si>
    <t>FCFE to Invested Equity (Cash-on-Cash)</t>
  </si>
  <si>
    <t>Target IRR equity investor</t>
  </si>
  <si>
    <t>Net Present Value (NPV)</t>
  </si>
  <si>
    <t>Target IRR</t>
  </si>
  <si>
    <t xml:space="preserve">Target (minimum) IRR </t>
  </si>
  <si>
    <t>Net Present Value</t>
  </si>
  <si>
    <t>Uses &amp; Sources of Funds</t>
  </si>
  <si>
    <t>Operational Expenditures</t>
  </si>
  <si>
    <t>Senior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</si>
</sst>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409]d\-mmm\-yy;@"/>
    <numFmt numFmtId="165" formatCode="General&quot; Yr(s)&quot;"/>
    <numFmt numFmtId="166" formatCode="_(* #,##0_);* \(#,##0\);_-* &quot;-&quot;??;_-@_-"/>
    <numFmt numFmtId="167" formatCode="_(* #,##0.00_);* \(#,##0.00\);_-* &quot;-&quot;??;_-@_-"/>
    <numFmt numFmtId="168" formatCode="_(* #,##0.00&quot; MW&quot;_);* \(#,##0.00\);_-* &quot;-&quot;??;_-@_-"/>
    <numFmt numFmtId="169" formatCode="&quot;P&quot;General"/>
    <numFmt numFmtId="170" formatCode="_(* #,##0.000_);* \(#,##0.000\);_-* &quot;-&quot;??;_-@_-"/>
    <numFmt numFmtId="171" formatCode="_(* #,##0.00%_);_(* \(#,##0.00%\);_-* &quot;-&quot;??;_-@_-"/>
    <numFmt numFmtId="172" formatCode="&quot;Fail&quot;;&quot;Fail&quot;;&quot;Ok&quot;"/>
    <numFmt numFmtId="173" formatCode="&quot;Case &quot;General"/>
    <numFmt numFmtId="174" formatCode="_(* #,##0.00\x_);* \(#,##0.00\x\);_-* &quot;-&quot;??;_-@_-"/>
    <numFmt numFmtId="175" formatCode="&quot;On&quot;;;&quot;Off&quot;"/>
    <numFmt numFmtId="176" formatCode="_(* #,##0.0000_);* \(#,##0.0000\);_-* &quot;-&quot;??;_-@_-"/>
  </numFmts>
  <fonts count="18" x14ac:knownFonts="1">
    <font>
      <sz val="11"/>
      <color theme="1"/>
      <name val="Calibri"/>
      <family val="2"/>
      <scheme val="minor"/>
    </font>
    <font>
      <sz val="11"/>
      <color rgb="FF1B2B40"/>
      <name val="Calibri"/>
      <family val="2"/>
      <scheme val="minor"/>
    </font>
    <font>
      <b/>
      <sz val="20"/>
      <color rgb="FF1B2B40"/>
      <name val="Calibri"/>
      <family val="2"/>
      <scheme val="minor"/>
    </font>
    <font>
      <b/>
      <sz val="11"/>
      <color rgb="FF1B2B40"/>
      <name val="Calibri"/>
      <family val="2"/>
      <scheme val="minor"/>
    </font>
    <font>
      <i/>
      <sz val="11"/>
      <color rgb="FF1B2B40"/>
      <name val="Calibri"/>
      <family val="2"/>
      <scheme val="minor"/>
    </font>
    <font>
      <b/>
      <sz val="11"/>
      <color theme="1"/>
      <name val="Calibri"/>
      <family val="2"/>
      <scheme val="minor"/>
    </font>
    <font>
      <b/>
      <sz val="20"/>
      <color theme="0"/>
      <name val="Calibri"/>
      <family val="2"/>
      <scheme val="minor"/>
    </font>
    <font>
      <sz val="11"/>
      <color rgb="FF737373"/>
      <name val="Calibri"/>
      <family val="2"/>
      <scheme val="minor"/>
    </font>
    <font>
      <b/>
      <sz val="16"/>
      <color theme="0"/>
      <name val="Calibri"/>
      <family val="2"/>
      <scheme val="minor"/>
    </font>
    <font>
      <i/>
      <sz val="11"/>
      <color rgb="FF3F5B73"/>
      <name val="Calibri"/>
      <family val="2"/>
      <scheme val="minor"/>
    </font>
    <font>
      <b/>
      <sz val="11"/>
      <color theme="0"/>
      <name val="Calibri"/>
      <family val="2"/>
      <scheme val="minor"/>
    </font>
    <font>
      <sz val="11"/>
      <color rgb="FF3F5B73"/>
      <name val="Calibri"/>
      <family val="2"/>
      <scheme val="minor"/>
    </font>
    <font>
      <sz val="11"/>
      <color theme="1"/>
      <name val="Calibri"/>
      <family val="2"/>
      <scheme val="minor"/>
    </font>
    <font>
      <b/>
      <sz val="15"/>
      <color rgb="FF1B2B40"/>
      <name val="Calibri"/>
      <family val="2"/>
      <scheme val="minor"/>
    </font>
    <font>
      <sz val="11"/>
      <color rgb="FFA6A6A6"/>
      <name val="Calibri"/>
      <family val="2"/>
      <scheme val="minor"/>
    </font>
    <font>
      <b/>
      <sz val="12"/>
      <name val="Calibri"/>
      <family val="2"/>
      <scheme val="minor"/>
    </font>
    <font>
      <b/>
      <sz val="11"/>
      <color rgb="FF3F5B73"/>
      <name val="Calibri"/>
      <family val="2"/>
      <scheme val="minor"/>
    </font>
    <font>
      <b/>
      <sz val="11"/>
      <color rgb="FF737373"/>
      <name val="Calibri"/>
      <family val="2"/>
      <scheme val="minor"/>
    </font>
  </fonts>
  <fills count="9">
    <fill>
      <patternFill patternType="none"/>
    </fill>
    <fill>
      <patternFill patternType="gray125"/>
    </fill>
    <fill>
      <patternFill patternType="solid">
        <fgColor rgb="FF1B2B40"/>
        <bgColor indexed="64"/>
      </patternFill>
    </fill>
    <fill>
      <patternFill patternType="solid">
        <fgColor rgb="FFF0F0F0"/>
        <bgColor indexed="64"/>
      </patternFill>
    </fill>
    <fill>
      <patternFill patternType="solid">
        <fgColor rgb="FFD9E3F0"/>
        <bgColor indexed="64"/>
      </patternFill>
    </fill>
    <fill>
      <patternFill patternType="solid">
        <fgColor theme="0" tint="-4.9989318521683403E-2"/>
        <bgColor indexed="64"/>
      </patternFill>
    </fill>
    <fill>
      <patternFill patternType="lightUp">
        <fgColor rgb="FFD9D9D9"/>
      </patternFill>
    </fill>
    <fill>
      <patternFill patternType="solid">
        <fgColor rgb="FFC9C9C9"/>
        <bgColor indexed="64"/>
      </patternFill>
    </fill>
    <fill>
      <patternFill patternType="lightTrellis">
        <fgColor rgb="FFA6A6A6"/>
      </patternFill>
    </fill>
  </fills>
  <borders count="17">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rgb="FF404040"/>
      </left>
      <right style="thin">
        <color rgb="FF404040"/>
      </right>
      <top style="thin">
        <color rgb="FF404040"/>
      </top>
      <bottom style="thin">
        <color rgb="FF404040"/>
      </bottom>
      <diagonal/>
    </border>
    <border>
      <left style="thin">
        <color rgb="FF3F5B73"/>
      </left>
      <right style="thin">
        <color rgb="FF3F5B73"/>
      </right>
      <top style="thin">
        <color rgb="FF3F5B73"/>
      </top>
      <bottom style="thin">
        <color rgb="FF3F5B73"/>
      </bottom>
      <diagonal/>
    </border>
    <border>
      <left style="dashed">
        <color auto="1"/>
      </left>
      <right style="dashed">
        <color auto="1"/>
      </right>
      <top style="dashed">
        <color auto="1"/>
      </top>
      <bottom style="dashed">
        <color auto="1"/>
      </bottom>
      <diagonal/>
    </border>
    <border>
      <left style="thin">
        <color rgb="FFA6A6A6"/>
      </left>
      <right style="thin">
        <color rgb="FFA6A6A6"/>
      </right>
      <top style="thin">
        <color rgb="FFA6A6A6"/>
      </top>
      <bottom style="thin">
        <color rgb="FFA6A6A6"/>
      </bottom>
      <diagonal/>
    </border>
    <border>
      <left style="thin">
        <color rgb="FF1B2B40"/>
      </left>
      <right style="thin">
        <color rgb="FF1B2B40"/>
      </right>
      <top style="thin">
        <color rgb="FF1B2B40"/>
      </top>
      <bottom style="thin">
        <color rgb="FF1B2B40"/>
      </bottom>
      <diagonal/>
    </border>
    <border>
      <left style="thin">
        <color rgb="FF1B2B40"/>
      </left>
      <right/>
      <top style="thin">
        <color indexed="64"/>
      </top>
      <bottom/>
      <diagonal/>
    </border>
    <border>
      <left/>
      <right/>
      <top style="thin">
        <color auto="1"/>
      </top>
      <bottom style="double">
        <color auto="1"/>
      </bottom>
      <diagonal/>
    </border>
    <border>
      <left style="thin">
        <color rgb="FF1B2B40"/>
      </left>
      <right/>
      <top style="thin">
        <color indexed="64"/>
      </top>
      <bottom style="thin">
        <color indexed="64"/>
      </bottom>
      <diagonal/>
    </border>
    <border>
      <left/>
      <right/>
      <top style="thin">
        <color indexed="64"/>
      </top>
      <bottom style="thin">
        <color indexed="64"/>
      </bottom>
      <diagonal/>
    </border>
    <border>
      <left style="thin">
        <color rgb="FF1B2B40"/>
      </left>
      <right style="thin">
        <color rgb="FF1B2B40"/>
      </right>
      <top style="thin">
        <color rgb="FF1B2B40"/>
      </top>
      <bottom/>
      <diagonal/>
    </border>
    <border>
      <left style="thin">
        <color rgb="FF1B2B40"/>
      </left>
      <right style="thin">
        <color rgb="FF1B2B40"/>
      </right>
      <top style="thin">
        <color indexed="64"/>
      </top>
      <bottom style="thin">
        <color rgb="FF1B2B40"/>
      </bottom>
      <diagonal/>
    </border>
    <border>
      <left style="thin">
        <color rgb="FF1B2B40"/>
      </left>
      <right style="thin">
        <color rgb="FF1B2B40"/>
      </right>
      <top style="thin">
        <color auto="1"/>
      </top>
      <bottom style="thin">
        <color indexed="64"/>
      </bottom>
      <diagonal/>
    </border>
    <border>
      <left style="thin">
        <color rgb="FFA6A6A6"/>
      </left>
      <right/>
      <top style="thin">
        <color indexed="64"/>
      </top>
      <bottom/>
      <diagonal/>
    </border>
    <border>
      <left style="thin">
        <color auto="1"/>
      </left>
      <right/>
      <top style="thin">
        <color indexed="64"/>
      </top>
      <bottom/>
      <diagonal/>
    </border>
  </borders>
  <cellStyleXfs count="22">
    <xf numFmtId="0" fontId="0" fillId="0" borderId="0"/>
    <xf numFmtId="0" fontId="1" fillId="0" borderId="0"/>
    <xf numFmtId="0" fontId="1" fillId="0" borderId="1" applyNumberFormat="0" applyFont="0" applyFill="0" applyAlignment="0" applyProtection="0"/>
    <xf numFmtId="0" fontId="6" fillId="2" borderId="0" applyNumberFormat="0" applyAlignment="0" applyProtection="0"/>
    <xf numFmtId="0" fontId="7" fillId="0" borderId="0" applyNumberFormat="0" applyFill="0" applyBorder="0" applyAlignment="0" applyProtection="0"/>
    <xf numFmtId="0" fontId="8" fillId="2" borderId="0" applyProtection="0"/>
    <xf numFmtId="0" fontId="9" fillId="0" borderId="0"/>
    <xf numFmtId="0" fontId="10" fillId="2" borderId="2" applyNumberFormat="0" applyProtection="0">
      <alignment horizontal="centerContinuous"/>
    </xf>
    <xf numFmtId="0" fontId="11" fillId="3" borderId="3" applyNumberFormat="0" applyAlignment="0" applyProtection="0">
      <alignment horizontal="right" vertical="top" wrapText="1"/>
      <protection locked="0"/>
    </xf>
    <xf numFmtId="9" fontId="12" fillId="0" borderId="0" applyFont="0" applyFill="0" applyBorder="0" applyAlignment="0" applyProtection="0"/>
    <xf numFmtId="0" fontId="13" fillId="0" borderId="0" applyNumberFormat="0" applyFill="0" applyBorder="0" applyAlignment="0" applyProtection="0"/>
    <xf numFmtId="0" fontId="11" fillId="4" borderId="4" applyNumberFormat="0">
      <alignment horizontal="right" vertical="top" wrapText="1"/>
      <protection locked="0"/>
    </xf>
    <xf numFmtId="0" fontId="7" fillId="5" borderId="2" applyNumberFormat="0" applyAlignment="0" applyProtection="0">
      <alignment horizontal="centerContinuous"/>
    </xf>
    <xf numFmtId="0" fontId="1" fillId="0" borderId="5" applyNumberFormat="0" applyAlignment="0" applyProtection="0">
      <alignment wrapText="1"/>
    </xf>
    <xf numFmtId="166" fontId="14" fillId="6" borderId="6" applyAlignment="0" applyProtection="0"/>
    <xf numFmtId="0" fontId="15" fillId="0" borderId="0" applyFill="0" applyBorder="0" applyAlignment="0" applyProtection="0"/>
    <xf numFmtId="166" fontId="12" fillId="0" borderId="0" applyFont="0" applyFill="0" applyBorder="0" applyAlignment="0" applyProtection="0"/>
    <xf numFmtId="167" fontId="12" fillId="0" borderId="0" applyFont="0" applyFill="0" applyBorder="0" applyAlignment="0" applyProtection="0"/>
    <xf numFmtId="0" fontId="1" fillId="7" borderId="7" applyNumberFormat="0" applyAlignment="0" applyProtection="0"/>
    <xf numFmtId="0" fontId="1" fillId="8" borderId="6" applyBorder="0" applyAlignment="0" applyProtection="0"/>
    <xf numFmtId="0" fontId="1" fillId="0" borderId="9" applyNumberFormat="0" applyFont="0" applyFill="0" applyAlignment="0" applyProtection="0"/>
    <xf numFmtId="0" fontId="1" fillId="8" borderId="6" applyNumberFormat="0" applyAlignment="0" applyProtection="0"/>
  </cellStyleXfs>
  <cellXfs count="129">
    <xf numFmtId="0" fontId="0" fillId="0" borderId="0" xfId="0"/>
    <xf numFmtId="0" fontId="1" fillId="0" borderId="0" xfId="1"/>
    <xf numFmtId="0" fontId="1" fillId="2" borderId="0" xfId="1" applyFill="1"/>
    <xf numFmtId="0" fontId="2" fillId="0" borderId="0" xfId="1" applyFont="1"/>
    <xf numFmtId="0" fontId="3" fillId="0" borderId="0" xfId="1" applyFont="1"/>
    <xf numFmtId="0" fontId="0" fillId="0" borderId="1" xfId="2" applyFont="1" applyFill="1"/>
    <xf numFmtId="0" fontId="4" fillId="0" borderId="0" xfId="1" applyFont="1"/>
    <xf numFmtId="0" fontId="6" fillId="2" borderId="0" xfId="3"/>
    <xf numFmtId="0" fontId="7" fillId="2" borderId="0" xfId="4" applyFill="1"/>
    <xf numFmtId="0" fontId="8" fillId="2" borderId="0" xfId="5"/>
    <xf numFmtId="0" fontId="5" fillId="0" borderId="0" xfId="0" applyFont="1" applyAlignment="1">
      <alignment horizontal="left"/>
    </xf>
    <xf numFmtId="0" fontId="0" fillId="0" borderId="0" xfId="0" applyAlignment="1">
      <alignment horizontal="center"/>
    </xf>
    <xf numFmtId="0" fontId="0" fillId="0" borderId="0" xfId="0" quotePrefix="1" applyAlignment="1">
      <alignment horizontal="center"/>
    </xf>
    <xf numFmtId="0" fontId="5" fillId="0" borderId="0" xfId="0" applyFont="1" applyAlignment="1">
      <alignment horizontal="center"/>
    </xf>
    <xf numFmtId="0" fontId="9" fillId="0" borderId="0" xfId="6"/>
    <xf numFmtId="0" fontId="5" fillId="0" borderId="0" xfId="0" applyFont="1"/>
    <xf numFmtId="1" fontId="0" fillId="0" borderId="0" xfId="0" applyNumberFormat="1"/>
    <xf numFmtId="0" fontId="5" fillId="0" borderId="0" xfId="0" applyFont="1" applyAlignment="1">
      <alignment horizontal="left" indent="1"/>
    </xf>
    <xf numFmtId="0" fontId="13" fillId="0" borderId="0" xfId="10"/>
    <xf numFmtId="0" fontId="7" fillId="0" borderId="0" xfId="4"/>
    <xf numFmtId="164" fontId="11" fillId="4" borderId="4" xfId="11" applyNumberFormat="1">
      <alignment horizontal="right" vertical="top" wrapText="1"/>
      <protection locked="0"/>
    </xf>
    <xf numFmtId="0" fontId="10" fillId="2" borderId="2" xfId="7">
      <alignment horizontal="centerContinuous"/>
    </xf>
    <xf numFmtId="165" fontId="11" fillId="4" borderId="4" xfId="11" applyNumberFormat="1">
      <alignment horizontal="right" vertical="top" wrapText="1"/>
      <protection locked="0"/>
    </xf>
    <xf numFmtId="3" fontId="7" fillId="5" borderId="2" xfId="12" applyNumberFormat="1">
      <alignment horizontal="centerContinuous"/>
    </xf>
    <xf numFmtId="164" fontId="1" fillId="0" borderId="5" xfId="13" applyNumberFormat="1" applyAlignment="1"/>
    <xf numFmtId="164" fontId="0" fillId="0" borderId="0" xfId="0" applyNumberFormat="1"/>
    <xf numFmtId="164" fontId="11" fillId="3" borderId="3" xfId="8" applyNumberFormat="1" applyAlignment="1" applyProtection="1"/>
    <xf numFmtId="166" fontId="14" fillId="6" borderId="6" xfId="14"/>
    <xf numFmtId="10" fontId="0" fillId="0" borderId="0" xfId="9" applyNumberFormat="1" applyFont="1"/>
    <xf numFmtId="0" fontId="11" fillId="4" borderId="4" xfId="11" applyAlignment="1">
      <alignment horizontal="left" vertical="top" wrapText="1"/>
      <protection locked="0"/>
    </xf>
    <xf numFmtId="0" fontId="7" fillId="5" borderId="2" xfId="12" applyAlignment="1">
      <alignment horizontal="center"/>
    </xf>
    <xf numFmtId="0" fontId="15" fillId="0" borderId="0" xfId="15"/>
    <xf numFmtId="0" fontId="11" fillId="4" borderId="4" xfId="11">
      <alignment horizontal="right" vertical="top" wrapText="1"/>
      <protection locked="0"/>
    </xf>
    <xf numFmtId="166" fontId="11" fillId="4" borderId="4" xfId="16" applyFont="1" applyFill="1" applyBorder="1" applyAlignment="1" applyProtection="1">
      <alignment horizontal="right" vertical="top" wrapText="1"/>
      <protection locked="0"/>
    </xf>
    <xf numFmtId="166" fontId="1" fillId="0" borderId="5" xfId="13" applyNumberFormat="1" applyAlignment="1"/>
    <xf numFmtId="0" fontId="7" fillId="0" borderId="0" xfId="4" quotePrefix="1"/>
    <xf numFmtId="168" fontId="11" fillId="4" borderId="4" xfId="17" applyNumberFormat="1" applyFont="1" applyFill="1" applyBorder="1" applyAlignment="1" applyProtection="1">
      <alignment horizontal="right" vertical="top" wrapText="1"/>
      <protection locked="0"/>
    </xf>
    <xf numFmtId="9" fontId="11" fillId="4" borderId="4" xfId="9" applyFont="1" applyFill="1" applyBorder="1" applyAlignment="1" applyProtection="1">
      <alignment horizontal="right" vertical="top" wrapText="1"/>
      <protection locked="0"/>
    </xf>
    <xf numFmtId="169" fontId="0" fillId="0" borderId="0" xfId="0" applyNumberFormat="1" applyAlignment="1">
      <alignment horizontal="left"/>
    </xf>
    <xf numFmtId="169" fontId="11" fillId="4" borderId="4" xfId="11" applyNumberFormat="1" applyAlignment="1">
      <alignment horizontal="left" vertical="top" wrapText="1"/>
      <protection locked="0"/>
    </xf>
    <xf numFmtId="169" fontId="11" fillId="4" borderId="4" xfId="11" applyNumberFormat="1" applyAlignment="1">
      <alignment horizontal="center" vertical="top" wrapText="1"/>
      <protection locked="0"/>
    </xf>
    <xf numFmtId="0" fontId="1" fillId="0" borderId="5" xfId="13" applyAlignment="1"/>
    <xf numFmtId="0" fontId="7" fillId="0" borderId="0" xfId="4" applyFill="1" applyBorder="1"/>
    <xf numFmtId="165" fontId="1" fillId="0" borderId="5" xfId="13" applyNumberFormat="1" applyAlignment="1" applyProtection="1">
      <alignment horizontal="right" vertical="top" wrapText="1"/>
      <protection locked="0"/>
    </xf>
    <xf numFmtId="167" fontId="11" fillId="4" borderId="4" xfId="17" applyFont="1" applyFill="1" applyBorder="1" applyAlignment="1" applyProtection="1">
      <alignment horizontal="right" vertical="top" wrapText="1"/>
      <protection locked="0"/>
    </xf>
    <xf numFmtId="170" fontId="11" fillId="4" borderId="4" xfId="17" applyNumberFormat="1" applyFont="1" applyFill="1" applyBorder="1" applyAlignment="1" applyProtection="1">
      <alignment horizontal="right" vertical="top" wrapText="1"/>
      <protection locked="0"/>
    </xf>
    <xf numFmtId="10" fontId="11" fillId="4" borderId="4" xfId="9" applyNumberFormat="1" applyFont="1" applyFill="1" applyBorder="1" applyAlignment="1" applyProtection="1">
      <alignment horizontal="right" vertical="top" wrapText="1"/>
      <protection locked="0"/>
    </xf>
    <xf numFmtId="171" fontId="1" fillId="7" borderId="7" xfId="18" applyNumberFormat="1"/>
    <xf numFmtId="166" fontId="0" fillId="0" borderId="0" xfId="0" applyNumberFormat="1"/>
    <xf numFmtId="166" fontId="11" fillId="3" borderId="3" xfId="8" applyNumberFormat="1" applyAlignment="1" applyProtection="1"/>
    <xf numFmtId="172" fontId="0" fillId="0" borderId="0" xfId="0" applyNumberFormat="1" applyAlignment="1">
      <alignment horizontal="center"/>
    </xf>
    <xf numFmtId="0" fontId="10" fillId="2" borderId="0" xfId="5" applyFont="1"/>
    <xf numFmtId="0" fontId="10" fillId="2" borderId="0" xfId="5" applyFont="1" applyAlignment="1">
      <alignment horizontal="center"/>
    </xf>
    <xf numFmtId="173" fontId="10" fillId="2" borderId="0" xfId="5" applyNumberFormat="1" applyFont="1"/>
    <xf numFmtId="173" fontId="16" fillId="4" borderId="4" xfId="11" applyNumberFormat="1" applyFont="1" applyAlignment="1">
      <alignment horizontal="center" vertical="top" wrapText="1"/>
      <protection locked="0"/>
    </xf>
    <xf numFmtId="0" fontId="1" fillId="0" borderId="5" xfId="13" applyAlignment="1" applyProtection="1">
      <alignment horizontal="right" vertical="top" wrapText="1"/>
      <protection locked="0"/>
    </xf>
    <xf numFmtId="164" fontId="1" fillId="0" borderId="5" xfId="13" applyNumberFormat="1" applyAlignment="1" applyProtection="1">
      <alignment horizontal="right" vertical="top" wrapText="1"/>
      <protection locked="0"/>
    </xf>
    <xf numFmtId="166" fontId="1" fillId="0" borderId="5" xfId="13" applyNumberFormat="1" applyAlignment="1" applyProtection="1">
      <alignment horizontal="right" vertical="top" wrapText="1"/>
      <protection locked="0"/>
    </xf>
    <xf numFmtId="168" fontId="1" fillId="0" borderId="5" xfId="13" applyNumberFormat="1" applyAlignment="1" applyProtection="1">
      <alignment horizontal="right" vertical="top" wrapText="1"/>
      <protection locked="0"/>
    </xf>
    <xf numFmtId="168" fontId="1" fillId="0" borderId="5" xfId="13" applyNumberFormat="1" applyAlignment="1"/>
    <xf numFmtId="169" fontId="1" fillId="0" borderId="5" xfId="13" applyNumberFormat="1" applyAlignment="1" applyProtection="1">
      <alignment horizontal="center" vertical="top" wrapText="1"/>
      <protection locked="0"/>
    </xf>
    <xf numFmtId="9" fontId="1" fillId="0" borderId="5" xfId="13" applyNumberFormat="1" applyAlignment="1" applyProtection="1">
      <alignment horizontal="right" vertical="top" wrapText="1"/>
      <protection locked="0"/>
    </xf>
    <xf numFmtId="0" fontId="11" fillId="3" borderId="3" xfId="8" applyAlignment="1" applyProtection="1"/>
    <xf numFmtId="167" fontId="0" fillId="0" borderId="0" xfId="17" applyFont="1"/>
    <xf numFmtId="167" fontId="1" fillId="0" borderId="5" xfId="13" applyNumberFormat="1" applyAlignment="1"/>
    <xf numFmtId="0" fontId="10" fillId="2" borderId="0" xfId="7" applyBorder="1">
      <alignment horizontal="centerContinuous"/>
    </xf>
    <xf numFmtId="167" fontId="1" fillId="0" borderId="5" xfId="17" applyFont="1" applyBorder="1" applyAlignment="1" applyProtection="1">
      <alignment horizontal="right" vertical="top" wrapText="1"/>
      <protection locked="0"/>
    </xf>
    <xf numFmtId="167" fontId="11" fillId="3" borderId="3" xfId="17" applyFont="1" applyFill="1" applyBorder="1" applyAlignment="1" applyProtection="1"/>
    <xf numFmtId="10" fontId="1" fillId="0" borderId="5" xfId="9" applyNumberFormat="1" applyFont="1" applyBorder="1" applyAlignment="1" applyProtection="1">
      <alignment horizontal="right" vertical="top" wrapText="1"/>
      <protection locked="0"/>
    </xf>
    <xf numFmtId="0" fontId="1" fillId="8" borderId="0" xfId="19" applyBorder="1"/>
    <xf numFmtId="10" fontId="1" fillId="0" borderId="5" xfId="9" applyNumberFormat="1" applyFont="1" applyBorder="1" applyAlignment="1"/>
    <xf numFmtId="174" fontId="1" fillId="0" borderId="5" xfId="17" applyNumberFormat="1" applyFont="1" applyBorder="1" applyAlignment="1" applyProtection="1">
      <alignment horizontal="right" vertical="top" wrapText="1"/>
      <protection locked="0"/>
    </xf>
    <xf numFmtId="174" fontId="0" fillId="0" borderId="0" xfId="17" applyNumberFormat="1" applyFont="1"/>
    <xf numFmtId="174" fontId="11" fillId="4" borderId="4" xfId="17" applyNumberFormat="1" applyFont="1" applyFill="1" applyBorder="1" applyAlignment="1" applyProtection="1">
      <alignment horizontal="right" vertical="top" wrapText="1"/>
      <protection locked="0"/>
    </xf>
    <xf numFmtId="166" fontId="1" fillId="7" borderId="7" xfId="16" applyFont="1" applyFill="1" applyBorder="1"/>
    <xf numFmtId="166" fontId="0" fillId="0" borderId="0" xfId="16" applyFont="1"/>
    <xf numFmtId="166" fontId="0" fillId="0" borderId="8" xfId="0" applyNumberFormat="1" applyBorder="1"/>
    <xf numFmtId="166" fontId="0" fillId="0" borderId="8" xfId="16" applyFont="1" applyBorder="1"/>
    <xf numFmtId="166" fontId="0" fillId="0" borderId="1" xfId="16" applyFont="1" applyBorder="1"/>
    <xf numFmtId="166" fontId="0" fillId="0" borderId="9" xfId="20" applyNumberFormat="1" applyFont="1"/>
    <xf numFmtId="0" fontId="1" fillId="8" borderId="6" xfId="21"/>
    <xf numFmtId="166" fontId="0" fillId="0" borderId="1" xfId="0" applyNumberFormat="1" applyBorder="1"/>
    <xf numFmtId="175" fontId="7" fillId="5" borderId="2" xfId="12" applyNumberFormat="1" applyAlignment="1">
      <alignment horizontal="center"/>
    </xf>
    <xf numFmtId="175" fontId="11" fillId="4" borderId="4" xfId="11" applyNumberFormat="1">
      <alignment horizontal="right" vertical="top" wrapText="1"/>
      <protection locked="0"/>
    </xf>
    <xf numFmtId="175" fontId="1" fillId="0" borderId="5" xfId="13" applyNumberFormat="1" applyAlignment="1" applyProtection="1">
      <alignment horizontal="right" vertical="top" wrapText="1"/>
      <protection locked="0"/>
    </xf>
    <xf numFmtId="175" fontId="11" fillId="3" borderId="3" xfId="8" applyNumberFormat="1" applyAlignment="1" applyProtection="1">
      <alignment horizontal="right" vertical="top" wrapText="1"/>
      <protection locked="0"/>
    </xf>
    <xf numFmtId="169" fontId="10" fillId="2" borderId="2" xfId="7" applyNumberFormat="1">
      <alignment horizontal="centerContinuous"/>
    </xf>
    <xf numFmtId="168" fontId="10" fillId="2" borderId="2" xfId="7" applyNumberFormat="1">
      <alignment horizontal="centerContinuous"/>
    </xf>
    <xf numFmtId="168" fontId="11" fillId="3" borderId="3" xfId="8" applyNumberFormat="1" applyAlignment="1" applyProtection="1"/>
    <xf numFmtId="10" fontId="11" fillId="3" borderId="3" xfId="8" applyNumberFormat="1" applyAlignment="1" applyProtection="1"/>
    <xf numFmtId="0" fontId="17" fillId="0" borderId="0" xfId="4" applyFont="1"/>
    <xf numFmtId="166" fontId="3" fillId="7" borderId="7" xfId="16" applyFont="1" applyFill="1" applyBorder="1"/>
    <xf numFmtId="166" fontId="5" fillId="0" borderId="8" xfId="0" applyNumberFormat="1" applyFont="1" applyBorder="1"/>
    <xf numFmtId="166" fontId="5" fillId="0" borderId="1" xfId="0" applyNumberFormat="1" applyFont="1" applyBorder="1"/>
    <xf numFmtId="170" fontId="11" fillId="3" borderId="3" xfId="8" applyNumberFormat="1" applyAlignment="1" applyProtection="1"/>
    <xf numFmtId="167" fontId="0" fillId="0" borderId="1" xfId="17" applyFont="1" applyBorder="1"/>
    <xf numFmtId="167" fontId="11" fillId="3" borderId="3" xfId="8" applyNumberFormat="1" applyAlignment="1" applyProtection="1"/>
    <xf numFmtId="166" fontId="5" fillId="0" borderId="10" xfId="0" applyNumberFormat="1" applyFont="1" applyBorder="1"/>
    <xf numFmtId="166" fontId="5" fillId="0" borderId="11" xfId="0" applyNumberFormat="1" applyFont="1" applyBorder="1"/>
    <xf numFmtId="166" fontId="5" fillId="0" borderId="8" xfId="16" applyFont="1" applyBorder="1"/>
    <xf numFmtId="166" fontId="5" fillId="0" borderId="1" xfId="16" applyFont="1" applyBorder="1"/>
    <xf numFmtId="166" fontId="1" fillId="7" borderId="12" xfId="16" applyFont="1" applyFill="1" applyBorder="1"/>
    <xf numFmtId="0" fontId="5" fillId="0" borderId="1" xfId="0" applyFont="1" applyBorder="1"/>
    <xf numFmtId="0" fontId="17" fillId="0" borderId="1" xfId="4" applyFont="1" applyBorder="1"/>
    <xf numFmtId="166" fontId="3" fillId="7" borderId="13" xfId="16" applyFont="1" applyFill="1" applyBorder="1"/>
    <xf numFmtId="0" fontId="5" fillId="0" borderId="11" xfId="0" applyFont="1" applyBorder="1"/>
    <xf numFmtId="0" fontId="17" fillId="0" borderId="11" xfId="4" applyFont="1" applyBorder="1"/>
    <xf numFmtId="166" fontId="3" fillId="7" borderId="14" xfId="16" applyFont="1" applyFill="1" applyBorder="1"/>
    <xf numFmtId="166" fontId="5" fillId="0" borderId="11" xfId="16" applyFont="1" applyBorder="1"/>
    <xf numFmtId="10" fontId="1" fillId="0" borderId="5" xfId="13" applyNumberFormat="1" applyAlignment="1"/>
    <xf numFmtId="166" fontId="11" fillId="3" borderId="3" xfId="16" applyFont="1" applyFill="1" applyBorder="1" applyAlignment="1" applyProtection="1"/>
    <xf numFmtId="10" fontId="11" fillId="3" borderId="3" xfId="9" applyNumberFormat="1" applyFont="1" applyFill="1" applyBorder="1" applyAlignment="1" applyProtection="1"/>
    <xf numFmtId="0" fontId="1" fillId="0" borderId="5" xfId="13" applyAlignment="1" applyProtection="1"/>
    <xf numFmtId="165" fontId="11" fillId="3" borderId="3" xfId="8" applyNumberFormat="1" applyAlignment="1" applyProtection="1"/>
    <xf numFmtId="166" fontId="0" fillId="0" borderId="9" xfId="16" applyFont="1" applyBorder="1"/>
    <xf numFmtId="175" fontId="11" fillId="3" borderId="3" xfId="8" applyNumberFormat="1" applyAlignment="1" applyProtection="1"/>
    <xf numFmtId="166" fontId="0" fillId="0" borderId="15" xfId="16" applyFont="1" applyBorder="1"/>
    <xf numFmtId="10" fontId="0" fillId="0" borderId="0" xfId="0" applyNumberFormat="1"/>
    <xf numFmtId="166" fontId="0" fillId="0" borderId="0" xfId="16" applyFont="1" applyFill="1"/>
    <xf numFmtId="174" fontId="0" fillId="0" borderId="0" xfId="0" applyNumberFormat="1"/>
    <xf numFmtId="174" fontId="1" fillId="0" borderId="5" xfId="13" applyNumberFormat="1" applyAlignment="1"/>
    <xf numFmtId="174" fontId="11" fillId="3" borderId="3" xfId="8" applyNumberFormat="1" applyAlignment="1" applyProtection="1"/>
    <xf numFmtId="176" fontId="0" fillId="0" borderId="0" xfId="0" applyNumberFormat="1"/>
    <xf numFmtId="166" fontId="0" fillId="0" borderId="16" xfId="0" applyNumberFormat="1" applyBorder="1"/>
    <xf numFmtId="10" fontId="3" fillId="0" borderId="5" xfId="13" applyNumberFormat="1" applyFont="1" applyAlignment="1"/>
    <xf numFmtId="10" fontId="1" fillId="7" borderId="7" xfId="9" applyNumberFormat="1" applyFont="1" applyFill="1" applyBorder="1"/>
    <xf numFmtId="10" fontId="10" fillId="2" borderId="2" xfId="7" applyNumberFormat="1">
      <alignment horizontal="centerContinuous"/>
    </xf>
    <xf numFmtId="174" fontId="10" fillId="2" borderId="2" xfId="7" applyNumberFormat="1">
      <alignment horizontal="centerContinuous"/>
    </xf>
    <xf numFmtId="166" fontId="1" fillId="0" borderId="5" xfId="16" applyFont="1" applyBorder="1" applyAlignment="1"/>
  </cellXfs>
  <cellStyles count="22">
    <cellStyle name="Acc_Balance" xfId="20" xr:uid="{39A4BE1E-816C-4CA7-9D6C-F7C1D7AF98DC}"/>
    <cellStyle name="Comma[0]" xfId="16" xr:uid="{3EF839CF-AAC2-41AC-95F5-6F5C0C74A7E5}"/>
    <cellStyle name="Comma[2]" xfId="17" xr:uid="{2CB9C0F3-1D7F-4FED-A9AD-6ED9AD339979}"/>
    <cellStyle name="Comment" xfId="6" xr:uid="{7902E5DA-F9CC-4F61-B928-E96CBE0DB797}"/>
    <cellStyle name="Empty" xfId="21" xr:uid="{DFB3946D-457D-4457-880E-C4402B72FF25}"/>
    <cellStyle name="EndofSheet" xfId="19" xr:uid="{71D10F2D-DE4B-45AB-8B1A-E0EF8F5483D6}"/>
    <cellStyle name="Flag" xfId="14" xr:uid="{F386F7ED-26B2-425F-A9DF-F0C20FD6E27A}"/>
    <cellStyle name="H0" xfId="5" xr:uid="{D5B793A6-FE6D-449F-B329-5A844870FC42}"/>
    <cellStyle name="H1" xfId="10" xr:uid="{E97C7774-31B7-4721-A685-70AB307B493D}"/>
    <cellStyle name="H2" xfId="15" xr:uid="{93755786-219A-428B-B90D-4618DA803E77}"/>
    <cellStyle name="HSheet" xfId="3" xr:uid="{2D25AE1C-DE2D-4F44-9EDA-501427606EFD}"/>
    <cellStyle name="Inputs" xfId="11" xr:uid="{D52F34D6-55AA-4B90-91DE-638FC2016F20}"/>
    <cellStyle name="Insheet" xfId="13" xr:uid="{A04E00DE-C420-42EB-A4B3-BCD1511D0833}"/>
    <cellStyle name="Normal" xfId="0" builtinId="0"/>
    <cellStyle name="Normal 2" xfId="1" xr:uid="{AB8B0C1C-1B7B-4CEB-AAD1-5C40C32DEC69}"/>
    <cellStyle name="Offsheet" xfId="8" xr:uid="{AEEE11CB-DB9D-4F83-AB85-61F476B12DAF}"/>
    <cellStyle name="Percent" xfId="9" builtinId="5"/>
    <cellStyle name="Row_Sum" xfId="18" xr:uid="{B44E8390-CCF0-4587-B78F-06C16E1CA1A8}"/>
    <cellStyle name="Sub_Total" xfId="2" xr:uid="{84BE6598-AF9B-4A5C-AABC-F7A664B39141}"/>
    <cellStyle name="Table" xfId="7" xr:uid="{AB349C57-4C6C-483F-A86F-4BEAC9CD5A16}"/>
    <cellStyle name="Technical Input" xfId="12" xr:uid="{AE0A53C2-A279-413B-B5F3-21BAF556A94E}"/>
    <cellStyle name="Unit" xfId="4" xr:uid="{2679BE6F-4452-4F2B-BB26-1D44DD7AE772}"/>
  </cellStyles>
  <dxfs count="32">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ill>
        <patternFill patternType="lightUp">
          <fgColor rgb="FFA6A6A6"/>
          <bgColor rgb="FFBACDD9"/>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ill>
        <patternFill patternType="lightTrellis"/>
      </fill>
    </dxf>
    <dxf>
      <fill>
        <patternFill patternType="lightUp">
          <fgColor rgb="FFA6A6A6"/>
          <bgColor rgb="FFBACDD9"/>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C7CE"/>
      <color rgb="FF9C0006"/>
      <color rgb="FFC6EFCE"/>
      <color rgb="FF006100"/>
      <color rgb="FF1B2B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ourses.renewablesvaluationinstitute.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361950</xdr:colOff>
      <xdr:row>4</xdr:row>
      <xdr:rowOff>114300</xdr:rowOff>
    </xdr:from>
    <xdr:to>
      <xdr:col>5</xdr:col>
      <xdr:colOff>104775</xdr:colOff>
      <xdr:row>8</xdr:row>
      <xdr:rowOff>145964</xdr:rowOff>
    </xdr:to>
    <xdr:pic>
      <xdr:nvPicPr>
        <xdr:cNvPr id="2" name="Picture 1">
          <a:hlinkClick xmlns:r="http://schemas.openxmlformats.org/officeDocument/2006/relationships" r:id="rId1"/>
          <a:extLst>
            <a:ext uri="{FF2B5EF4-FFF2-40B4-BE49-F238E27FC236}">
              <a16:creationId xmlns:a16="http://schemas.microsoft.com/office/drawing/2014/main" id="{B66D355B-0D2A-4BF6-9EAF-AFEB38106AA6}"/>
            </a:ext>
          </a:extLst>
        </xdr:cNvPr>
        <xdr:cNvPicPr>
          <a:picLocks noChangeAspect="1"/>
        </xdr:cNvPicPr>
      </xdr:nvPicPr>
      <xdr:blipFill>
        <a:blip xmlns:r="http://schemas.openxmlformats.org/officeDocument/2006/relationships" r:embed="rId2"/>
        <a:stretch>
          <a:fillRect/>
        </a:stretch>
      </xdr:blipFill>
      <xdr:spPr>
        <a:xfrm>
          <a:off x="986790" y="845820"/>
          <a:ext cx="2242185" cy="7631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ukas\Documents\RVI\Courses\2.%20Basic%20Financial%20Modeling%20for%20Renewable%20Energy%20Investments\Renewable%20Energy%20Financial%20Model%20-%20End%20File.xlsb" TargetMode="External"/><Relationship Id="rId1" Type="http://schemas.openxmlformats.org/officeDocument/2006/relationships/externalLinkPath" Target="/Users/Lukas/Documents/RVI/Courses/2.%20Basic%20Financial%20Modeling%20for%20Renewable%20Energy%20Investments/Renewable%20Energy%20Financial%20Model%20-%20End%20File.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Page"/>
      <sheetName val="Dashboard"/>
      <sheetName val="Inputs_TI"/>
      <sheetName val="Inputs_TD"/>
      <sheetName val="Macro"/>
      <sheetName val="Calculations"/>
      <sheetName val="Valuation"/>
      <sheetName val="Charts"/>
      <sheetName val="Timing"/>
      <sheetName val="Checks"/>
      <sheetName val="Tech"/>
    </sheetNames>
    <sheetDataSet>
      <sheetData sheetId="0"/>
      <sheetData sheetId="1"/>
      <sheetData sheetId="2">
        <row r="2">
          <cell r="O2">
            <v>1</v>
          </cell>
        </row>
      </sheetData>
      <sheetData sheetId="3">
        <row r="19">
          <cell r="C19" t="str">
            <v>CPI</v>
          </cell>
        </row>
      </sheetData>
      <sheetData sheetId="4">
        <row r="26">
          <cell r="G26">
            <v>0</v>
          </cell>
        </row>
        <row r="29">
          <cell r="G29">
            <v>0</v>
          </cell>
        </row>
        <row r="32">
          <cell r="G32">
            <v>-567.41999999999996</v>
          </cell>
        </row>
        <row r="33">
          <cell r="G33">
            <v>0</v>
          </cell>
        </row>
        <row r="44">
          <cell r="G44">
            <v>18950</v>
          </cell>
        </row>
      </sheetData>
      <sheetData sheetId="5">
        <row r="631">
          <cell r="G631">
            <v>0</v>
          </cell>
        </row>
      </sheetData>
      <sheetData sheetId="6"/>
      <sheetData sheetId="7">
        <row r="11">
          <cell r="J11">
            <v>2023</v>
          </cell>
          <cell r="AZ11" t="str">
            <v/>
          </cell>
        </row>
        <row r="22">
          <cell r="J22">
            <v>0</v>
          </cell>
          <cell r="AZ22" t="str">
            <v/>
          </cell>
        </row>
        <row r="23">
          <cell r="J23">
            <v>0</v>
          </cell>
          <cell r="AZ23" t="str">
            <v/>
          </cell>
        </row>
        <row r="24">
          <cell r="J24">
            <v>0</v>
          </cell>
          <cell r="AZ24" t="str">
            <v/>
          </cell>
        </row>
        <row r="25">
          <cell r="J25">
            <v>0</v>
          </cell>
          <cell r="AZ25" t="str">
            <v/>
          </cell>
        </row>
        <row r="32">
          <cell r="J32">
            <v>0</v>
          </cell>
          <cell r="AZ32" t="str">
            <v/>
          </cell>
        </row>
        <row r="33">
          <cell r="J33">
            <v>0</v>
          </cell>
          <cell r="AZ33" t="str">
            <v/>
          </cell>
        </row>
        <row r="49">
          <cell r="J49">
            <v>403.52798818138797</v>
          </cell>
          <cell r="AZ49" t="str">
            <v/>
          </cell>
        </row>
        <row r="50">
          <cell r="J50">
            <v>55.685816111916537</v>
          </cell>
          <cell r="AZ50" t="str">
            <v/>
          </cell>
        </row>
        <row r="51">
          <cell r="J51">
            <v>0</v>
          </cell>
          <cell r="AZ51" t="str">
            <v/>
          </cell>
        </row>
        <row r="52">
          <cell r="J52">
            <v>347.84217206947147</v>
          </cell>
          <cell r="AZ52" t="str">
            <v/>
          </cell>
        </row>
        <row r="53">
          <cell r="J53">
            <v>0</v>
          </cell>
          <cell r="AZ53" t="str">
            <v/>
          </cell>
        </row>
        <row r="54">
          <cell r="J54">
            <v>6.8283870802616775E-2</v>
          </cell>
          <cell r="AZ54" t="str">
            <v/>
          </cell>
        </row>
        <row r="55">
          <cell r="J55">
            <v>0</v>
          </cell>
          <cell r="AZ55" t="str">
            <v/>
          </cell>
        </row>
        <row r="56">
          <cell r="J56">
            <v>0</v>
          </cell>
          <cell r="AZ56" t="str">
            <v/>
          </cell>
        </row>
        <row r="57">
          <cell r="J57">
            <v>6.8283870802623881E-2</v>
          </cell>
          <cell r="AZ57" t="str">
            <v/>
          </cell>
        </row>
        <row r="58">
          <cell r="J58">
            <v>0</v>
          </cell>
          <cell r="AZ58" t="str">
            <v/>
          </cell>
        </row>
        <row r="92">
          <cell r="J92" t="str">
            <v/>
          </cell>
          <cell r="AZ92" t="str">
            <v/>
          </cell>
        </row>
      </sheetData>
      <sheetData sheetId="8"/>
      <sheetData sheetId="9">
        <row r="15">
          <cell r="G15">
            <v>0</v>
          </cell>
        </row>
        <row r="29">
          <cell r="G29">
            <v>0</v>
          </cell>
        </row>
      </sheetData>
      <sheetData sheetId="10">
        <row r="7">
          <cell r="E7">
            <v>8760</v>
          </cell>
        </row>
        <row r="11">
          <cell r="E11">
            <v>3</v>
          </cell>
        </row>
        <row r="12">
          <cell r="E12">
            <v>4</v>
          </cell>
        </row>
        <row r="14">
          <cell r="E14">
            <v>100</v>
          </cell>
        </row>
        <row r="17">
          <cell r="E17">
            <v>1E-10</v>
          </cell>
        </row>
        <row r="20">
          <cell r="E20">
            <v>2</v>
          </cell>
        </row>
        <row r="22">
          <cell r="E22">
            <v>4</v>
          </cell>
        </row>
        <row r="23">
          <cell r="E23">
            <v>-1</v>
          </cell>
        </row>
        <row r="27">
          <cell r="E27" t="str">
            <v>SL</v>
          </cell>
        </row>
        <row r="28">
          <cell r="E28" t="str">
            <v>RB</v>
          </cell>
        </row>
        <row r="39">
          <cell r="E39" t="str">
            <v>Linear</v>
          </cell>
        </row>
        <row r="40">
          <cell r="E40" t="str">
            <v>Sculpted</v>
          </cell>
        </row>
        <row r="43">
          <cell r="E43" t="str">
            <v>Calculate</v>
          </cell>
        </row>
        <row r="44">
          <cell r="E44" t="str">
            <v>Schedule</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9A0B-F802-42ED-B2C0-5004188A8465}">
  <sheetPr codeName="Sheet1"/>
  <dimension ref="B1:AB37"/>
  <sheetViews>
    <sheetView showGridLines="0" tabSelected="1" zoomScale="85" zoomScaleNormal="85" workbookViewId="0"/>
  </sheetViews>
  <sheetFormatPr defaultColWidth="0" defaultRowHeight="15" zeroHeight="1" x14ac:dyDescent="0.25"/>
  <cols>
    <col min="1" max="29" width="9.140625" style="2" customWidth="1"/>
    <col min="30" max="16384" width="0" style="2" hidden="1"/>
  </cols>
  <sheetData>
    <row r="1" spans="2:28" x14ac:dyDescent="0.25"/>
    <row r="2" spans="2:28" x14ac:dyDescent="0.25"/>
    <row r="3" spans="2:28" x14ac:dyDescent="0.25"/>
    <row r="4" spans="2:28" x14ac:dyDescent="0.25">
      <c r="B4" s="1"/>
      <c r="C4" s="1"/>
      <c r="D4" s="1"/>
      <c r="E4" s="1"/>
      <c r="F4" s="1"/>
      <c r="G4" s="1"/>
      <c r="H4" s="1"/>
      <c r="I4" s="1"/>
      <c r="J4" s="1"/>
      <c r="K4" s="1"/>
      <c r="L4" s="1"/>
      <c r="M4" s="1"/>
      <c r="N4" s="1"/>
      <c r="O4" s="1"/>
      <c r="P4" s="1"/>
      <c r="Q4" s="1"/>
      <c r="R4" s="1"/>
      <c r="S4" s="1"/>
      <c r="T4" s="1"/>
      <c r="U4" s="1"/>
      <c r="V4" s="1"/>
      <c r="W4" s="1"/>
      <c r="X4" s="1"/>
      <c r="Y4" s="1"/>
      <c r="Z4" s="1"/>
      <c r="AA4" s="1"/>
      <c r="AB4" s="1"/>
    </row>
    <row r="5" spans="2:28" x14ac:dyDescent="0.25">
      <c r="B5" s="1"/>
      <c r="C5" s="1"/>
      <c r="D5" s="1"/>
      <c r="E5" s="1"/>
      <c r="F5" s="1"/>
      <c r="G5" s="1"/>
      <c r="H5" s="1"/>
      <c r="I5" s="1"/>
      <c r="J5" s="1"/>
      <c r="K5" s="1"/>
      <c r="L5" s="1"/>
      <c r="M5" s="1"/>
      <c r="N5" s="1"/>
      <c r="O5" s="1"/>
      <c r="P5" s="1"/>
      <c r="Q5" s="1"/>
      <c r="R5" s="1"/>
      <c r="S5" s="1"/>
      <c r="T5" s="1"/>
      <c r="U5" s="1"/>
      <c r="V5" s="1"/>
      <c r="W5" s="1"/>
      <c r="X5" s="1"/>
      <c r="Y5" s="1"/>
      <c r="Z5" s="1"/>
      <c r="AA5" s="1"/>
      <c r="AB5" s="1"/>
    </row>
    <row r="6" spans="2:28" x14ac:dyDescent="0.25">
      <c r="B6" s="1"/>
      <c r="C6" s="1"/>
      <c r="D6" s="1"/>
      <c r="E6" s="1"/>
      <c r="F6" s="1"/>
      <c r="G6" s="1"/>
      <c r="H6" s="1"/>
      <c r="I6" s="1"/>
      <c r="J6" s="1"/>
      <c r="K6" s="1"/>
      <c r="L6" s="1"/>
      <c r="M6" s="1"/>
      <c r="N6" s="1"/>
      <c r="O6" s="1"/>
      <c r="P6" s="1"/>
      <c r="Q6" s="1"/>
      <c r="R6" s="1"/>
      <c r="S6" s="1"/>
      <c r="T6" s="1"/>
      <c r="U6" s="1"/>
      <c r="V6" s="1"/>
      <c r="W6" s="1"/>
      <c r="X6" s="1"/>
      <c r="Y6" s="1"/>
      <c r="Z6" s="1"/>
      <c r="AA6" s="1"/>
      <c r="AB6" s="1"/>
    </row>
    <row r="7" spans="2:28" x14ac:dyDescent="0.25">
      <c r="B7" s="1"/>
      <c r="C7" s="1"/>
      <c r="D7" s="1"/>
      <c r="E7" s="1"/>
      <c r="F7" s="1"/>
      <c r="G7" s="1"/>
      <c r="H7" s="1"/>
      <c r="I7" s="1"/>
      <c r="J7" s="1"/>
      <c r="K7" s="1"/>
      <c r="L7" s="1"/>
      <c r="M7" s="1"/>
      <c r="N7" s="1"/>
      <c r="O7" s="1"/>
      <c r="P7" s="1"/>
      <c r="Q7" s="1"/>
      <c r="R7" s="1"/>
      <c r="S7" s="1"/>
      <c r="T7" s="1"/>
      <c r="U7" s="1"/>
      <c r="V7" s="1"/>
      <c r="W7" s="1"/>
      <c r="X7" s="1"/>
      <c r="Y7" s="1"/>
      <c r="Z7" s="1"/>
      <c r="AA7" s="1"/>
      <c r="AB7" s="1"/>
    </row>
    <row r="8" spans="2:28" x14ac:dyDescent="0.25">
      <c r="B8" s="1"/>
      <c r="C8" s="1"/>
      <c r="D8" s="1"/>
      <c r="E8" s="1"/>
      <c r="F8" s="1"/>
      <c r="G8" s="1"/>
      <c r="H8" s="1"/>
      <c r="I8" s="1"/>
      <c r="J8" s="1"/>
      <c r="K8" s="1"/>
      <c r="L8" s="1"/>
      <c r="M8" s="1"/>
      <c r="N8" s="1"/>
      <c r="O8" s="1"/>
      <c r="P8" s="1"/>
      <c r="Q8" s="1"/>
      <c r="R8" s="1"/>
      <c r="S8" s="1"/>
      <c r="T8" s="1"/>
      <c r="U8" s="1"/>
      <c r="V8" s="1"/>
      <c r="W8" s="1"/>
      <c r="X8" s="1"/>
      <c r="Y8" s="1"/>
      <c r="Z8" s="1"/>
      <c r="AA8" s="1"/>
      <c r="AB8" s="1"/>
    </row>
    <row r="9" spans="2:28" x14ac:dyDescent="0.25">
      <c r="B9" s="1"/>
      <c r="C9" s="1"/>
      <c r="D9" s="1"/>
      <c r="E9" s="1"/>
      <c r="F9" s="1"/>
      <c r="G9" s="1"/>
      <c r="H9" s="1"/>
      <c r="I9" s="1"/>
      <c r="J9" s="1"/>
      <c r="K9" s="1"/>
      <c r="L9" s="1"/>
      <c r="M9" s="1"/>
      <c r="N9" s="1"/>
      <c r="O9" s="1"/>
      <c r="P9" s="1"/>
      <c r="Q9" s="1"/>
      <c r="R9" s="1"/>
      <c r="S9" s="1"/>
      <c r="T9" s="1"/>
      <c r="U9" s="1"/>
      <c r="V9" s="1"/>
      <c r="W9" s="1"/>
      <c r="X9" s="1"/>
      <c r="Y9" s="1"/>
      <c r="Z9" s="1"/>
      <c r="AA9" s="1"/>
      <c r="AB9" s="1"/>
    </row>
    <row r="10" spans="2:28" x14ac:dyDescent="0.25">
      <c r="B10" s="1"/>
      <c r="C10" s="1"/>
      <c r="D10" s="1"/>
      <c r="E10" s="1"/>
      <c r="F10" s="1"/>
      <c r="G10" s="1"/>
      <c r="H10" s="1"/>
      <c r="I10" s="1"/>
      <c r="J10" s="1"/>
      <c r="K10" s="1"/>
      <c r="L10" s="1"/>
      <c r="M10" s="1"/>
      <c r="N10" s="1"/>
      <c r="O10" s="1"/>
      <c r="P10" s="1"/>
      <c r="Q10" s="1"/>
      <c r="R10" s="1"/>
      <c r="S10" s="1"/>
      <c r="T10" s="1"/>
      <c r="U10" s="1"/>
      <c r="V10" s="1"/>
      <c r="W10" s="1"/>
      <c r="X10" s="1"/>
      <c r="Y10" s="1"/>
      <c r="Z10" s="1"/>
      <c r="AA10" s="1"/>
      <c r="AB10" s="1"/>
    </row>
    <row r="11" spans="2:28" x14ac:dyDescent="0.25">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2:28" x14ac:dyDescent="0.25">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2:28" ht="26.25" x14ac:dyDescent="0.4">
      <c r="B13" s="1"/>
      <c r="C13" s="3" t="s">
        <v>3</v>
      </c>
      <c r="D13" s="1"/>
      <c r="E13" s="1"/>
      <c r="F13" s="1"/>
      <c r="G13" s="1"/>
      <c r="H13" s="1"/>
      <c r="I13" s="1"/>
      <c r="J13" s="1"/>
      <c r="K13" s="1"/>
      <c r="L13" s="1"/>
      <c r="M13" s="1"/>
      <c r="N13" s="1"/>
      <c r="O13" s="1"/>
      <c r="P13" s="1"/>
      <c r="Q13" s="1"/>
      <c r="R13" s="1"/>
      <c r="S13" s="1"/>
      <c r="T13" s="1"/>
      <c r="U13" s="1"/>
      <c r="V13" s="1"/>
      <c r="W13" s="1"/>
      <c r="X13" s="1"/>
      <c r="Y13" s="1"/>
      <c r="Z13" s="1"/>
      <c r="AA13" s="1"/>
      <c r="AB13" s="1"/>
    </row>
    <row r="14" spans="2:28" x14ac:dyDescent="0.25">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2:28" x14ac:dyDescent="0.25">
      <c r="B15" s="1"/>
      <c r="C15" s="4" t="s">
        <v>0</v>
      </c>
      <c r="D15" s="1"/>
      <c r="E15" s="1"/>
      <c r="F15" s="1"/>
      <c r="G15" s="1"/>
      <c r="H15" s="1"/>
      <c r="I15" s="1"/>
      <c r="J15" s="1"/>
      <c r="K15" s="1"/>
      <c r="L15" s="1"/>
      <c r="M15" s="1"/>
      <c r="N15" s="1"/>
      <c r="O15" s="1"/>
      <c r="P15" s="1"/>
      <c r="Q15" s="1"/>
      <c r="R15" s="1"/>
      <c r="S15" s="1"/>
      <c r="T15" s="1"/>
      <c r="U15" s="1"/>
      <c r="V15" s="1"/>
      <c r="W15" s="1"/>
      <c r="X15" s="1"/>
      <c r="Y15" s="1"/>
      <c r="Z15" s="1"/>
      <c r="AA15" s="1"/>
      <c r="AB15" s="1"/>
    </row>
    <row r="16" spans="2:28" x14ac:dyDescent="0.25">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2:28" x14ac:dyDescent="0.25">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2:28" x14ac:dyDescent="0.25">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2:28" x14ac:dyDescent="0.25">
      <c r="B19" s="1"/>
      <c r="C19" s="1" t="s">
        <v>1</v>
      </c>
      <c r="D19" s="1"/>
      <c r="E19" s="1"/>
      <c r="F19" s="1"/>
      <c r="G19" s="1"/>
      <c r="H19" s="1"/>
      <c r="I19" s="1"/>
      <c r="J19" s="1"/>
      <c r="K19" s="1"/>
      <c r="L19" s="1"/>
      <c r="M19" s="1"/>
      <c r="N19" s="1"/>
      <c r="O19" s="1"/>
      <c r="P19" s="1"/>
      <c r="Q19" s="1"/>
      <c r="R19" s="1"/>
      <c r="S19" s="1"/>
      <c r="T19" s="1"/>
      <c r="U19" s="1"/>
      <c r="V19" s="1"/>
      <c r="W19" s="1"/>
      <c r="X19" s="1"/>
      <c r="Y19" s="1"/>
      <c r="Z19" s="1"/>
      <c r="AA19" s="1"/>
      <c r="AB19" s="1"/>
    </row>
    <row r="20" spans="2:28" x14ac:dyDescent="0.25">
      <c r="B20" s="1"/>
      <c r="C20" s="5" t="s">
        <v>4</v>
      </c>
      <c r="D20" s="5"/>
      <c r="E20" s="5"/>
      <c r="F20" s="5"/>
      <c r="G20" s="5"/>
      <c r="H20" s="5"/>
      <c r="I20" s="5"/>
      <c r="J20" s="5"/>
      <c r="K20" s="5"/>
      <c r="L20" s="5"/>
      <c r="M20" s="5"/>
      <c r="N20" s="5"/>
      <c r="O20" s="5"/>
      <c r="P20" s="5"/>
      <c r="Q20" s="5"/>
      <c r="R20" s="5"/>
      <c r="S20" s="5"/>
      <c r="T20" s="5"/>
      <c r="U20" s="5"/>
      <c r="V20" s="5"/>
      <c r="W20" s="5"/>
      <c r="X20" s="5"/>
      <c r="Y20" s="5"/>
      <c r="Z20" s="5"/>
      <c r="AA20" s="5"/>
      <c r="AB20" s="1"/>
    </row>
    <row r="21" spans="2:28" x14ac:dyDescent="0.25">
      <c r="B21" s="1"/>
      <c r="C21" s="1" t="s">
        <v>2</v>
      </c>
      <c r="D21" s="1"/>
      <c r="E21" s="1"/>
      <c r="F21" s="1"/>
      <c r="G21" s="1"/>
      <c r="H21" s="1"/>
      <c r="I21" s="1"/>
      <c r="J21" s="1"/>
      <c r="K21" s="1"/>
      <c r="L21" s="1"/>
      <c r="M21" s="1"/>
      <c r="N21" s="1"/>
      <c r="O21" s="1"/>
      <c r="P21" s="1"/>
      <c r="Q21" s="1"/>
      <c r="R21" s="1"/>
      <c r="S21" s="1"/>
      <c r="T21" s="1"/>
      <c r="U21" s="1"/>
      <c r="V21" s="1"/>
      <c r="W21" s="1"/>
      <c r="X21" s="1"/>
      <c r="Y21" s="1"/>
      <c r="Z21" s="1"/>
      <c r="AA21" s="1"/>
      <c r="AB21" s="1"/>
    </row>
    <row r="22" spans="2:28" x14ac:dyDescent="0.25">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2:28" x14ac:dyDescent="0.25">
      <c r="B23" s="1"/>
      <c r="C23" s="1" t="s">
        <v>5</v>
      </c>
      <c r="D23" s="1"/>
      <c r="E23" s="1"/>
      <c r="F23" s="1"/>
      <c r="G23" s="1"/>
      <c r="H23" s="1"/>
      <c r="I23" s="1"/>
      <c r="J23" s="1"/>
      <c r="K23" s="1"/>
      <c r="L23" s="1"/>
      <c r="M23" s="1"/>
      <c r="N23" s="1"/>
      <c r="O23" s="1"/>
      <c r="P23" s="1"/>
      <c r="Q23" s="1"/>
      <c r="R23" s="1"/>
      <c r="S23" s="1"/>
      <c r="T23" s="1"/>
      <c r="U23" s="1"/>
      <c r="V23" s="1"/>
      <c r="W23" s="1"/>
      <c r="X23" s="1"/>
      <c r="Y23" s="1"/>
      <c r="Z23" s="1"/>
      <c r="AA23" s="1"/>
      <c r="AB23" s="1"/>
    </row>
    <row r="24" spans="2:28" x14ac:dyDescent="0.25">
      <c r="B24" s="1"/>
      <c r="C24" s="1" t="s">
        <v>6</v>
      </c>
      <c r="D24" s="1"/>
      <c r="E24" s="1"/>
      <c r="F24" s="1"/>
      <c r="G24" s="1"/>
      <c r="H24" s="1"/>
      <c r="I24" s="1"/>
      <c r="J24" s="1"/>
      <c r="K24" s="1"/>
      <c r="L24" s="1"/>
      <c r="M24" s="1"/>
      <c r="N24" s="1"/>
      <c r="O24" s="1"/>
      <c r="P24" s="1"/>
      <c r="Q24" s="1"/>
      <c r="R24" s="1"/>
      <c r="S24" s="1"/>
      <c r="T24" s="1"/>
      <c r="U24" s="1"/>
      <c r="V24" s="1"/>
      <c r="W24" s="1"/>
      <c r="X24" s="1"/>
      <c r="Y24" s="1"/>
      <c r="Z24" s="1"/>
      <c r="AA24" s="1"/>
      <c r="AB24" s="1"/>
    </row>
    <row r="25" spans="2:28" x14ac:dyDescent="0.25">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2:28" x14ac:dyDescent="0.25">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2:28" x14ac:dyDescent="0.25">
      <c r="B27" s="1"/>
      <c r="C27" s="6"/>
      <c r="D27" s="1"/>
      <c r="E27" s="1"/>
      <c r="F27" s="1"/>
      <c r="G27" s="1"/>
      <c r="H27" s="1"/>
      <c r="I27" s="1"/>
      <c r="J27" s="1"/>
      <c r="K27" s="1"/>
      <c r="L27" s="1"/>
      <c r="M27" s="1"/>
      <c r="N27" s="1"/>
      <c r="O27" s="1"/>
      <c r="P27" s="1"/>
      <c r="Q27" s="1"/>
      <c r="R27" s="1"/>
      <c r="S27" s="1"/>
      <c r="T27" s="1"/>
      <c r="U27" s="1"/>
      <c r="V27" s="1"/>
      <c r="W27" s="1"/>
      <c r="X27" s="1"/>
      <c r="Y27" s="1"/>
      <c r="Z27" s="1"/>
      <c r="AA27" s="1"/>
      <c r="AB27" s="1"/>
    </row>
    <row r="28" spans="2:28" x14ac:dyDescent="0.25">
      <c r="B28" s="1"/>
      <c r="C28" s="6"/>
      <c r="D28" s="1"/>
      <c r="E28" s="1"/>
      <c r="F28" s="1"/>
      <c r="G28" s="1"/>
      <c r="H28" s="1"/>
      <c r="I28" s="1"/>
      <c r="J28" s="1"/>
      <c r="K28" s="1"/>
      <c r="L28" s="1"/>
      <c r="M28" s="1"/>
      <c r="N28" s="1"/>
      <c r="O28" s="1"/>
      <c r="P28" s="1"/>
      <c r="Q28" s="1"/>
      <c r="R28" s="1"/>
      <c r="S28" s="1"/>
      <c r="T28" s="1"/>
      <c r="U28" s="1"/>
      <c r="V28" s="1"/>
      <c r="W28" s="1"/>
      <c r="X28" s="1"/>
      <c r="Y28" s="1"/>
      <c r="Z28" s="1"/>
      <c r="AA28" s="1"/>
      <c r="AB28" s="1"/>
    </row>
    <row r="29" spans="2:28" x14ac:dyDescent="0.25">
      <c r="B29" s="1"/>
      <c r="C29" s="6"/>
      <c r="D29" s="1"/>
      <c r="E29" s="1"/>
      <c r="F29" s="1"/>
      <c r="G29" s="1"/>
      <c r="H29" s="1"/>
      <c r="I29" s="1"/>
      <c r="J29" s="1"/>
      <c r="K29" s="1"/>
      <c r="L29" s="1"/>
      <c r="M29" s="1"/>
      <c r="N29" s="1"/>
      <c r="O29" s="1"/>
      <c r="P29" s="1"/>
      <c r="Q29" s="1"/>
      <c r="R29" s="1"/>
      <c r="S29" s="1"/>
      <c r="T29" s="1"/>
      <c r="U29" s="1"/>
      <c r="V29" s="1"/>
      <c r="W29" s="1"/>
      <c r="X29" s="1"/>
      <c r="Y29" s="1"/>
      <c r="Z29" s="1"/>
      <c r="AA29" s="1"/>
      <c r="AB29" s="1"/>
    </row>
    <row r="30" spans="2:28" x14ac:dyDescent="0.25">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2:28" x14ac:dyDescent="0.25">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2:28" x14ac:dyDescent="0.25">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2:28" x14ac:dyDescent="0.25">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2:28" x14ac:dyDescent="0.25">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2:28" x14ac:dyDescent="0.25"/>
    <row r="36" spans="2:28" x14ac:dyDescent="0.25"/>
    <row r="37" spans="2:28"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D23E2-6371-4851-9AC4-3110F5772A88}">
  <sheetPr codeName="Sheet3">
    <pageSetUpPr fitToPage="1"/>
  </sheetPr>
  <dimension ref="A1:N87"/>
  <sheetViews>
    <sheetView showGridLines="0" zoomScaleNormal="100" workbookViewId="0"/>
  </sheetViews>
  <sheetFormatPr defaultColWidth="0" defaultRowHeight="15" zeroHeight="1" x14ac:dyDescent="0.25"/>
  <cols>
    <col min="1" max="2" width="2.5703125" customWidth="1"/>
    <col min="3" max="3" width="6.7109375" customWidth="1"/>
    <col min="4" max="4" width="2.7109375" customWidth="1"/>
    <col min="5" max="5" width="6.7109375" customWidth="1"/>
    <col min="6" max="6" width="2.7109375" customWidth="1"/>
    <col min="7" max="7" width="6.7109375" customWidth="1"/>
    <col min="8" max="8" width="2.7109375" customWidth="1"/>
    <col min="9" max="9" width="6.7109375" customWidth="1"/>
    <col min="10" max="10" width="2.7109375" customWidth="1"/>
    <col min="11" max="11" width="6.7109375" customWidth="1"/>
    <col min="12" max="12" width="2.7109375" customWidth="1"/>
    <col min="13" max="13" width="83.42578125" customWidth="1"/>
    <col min="14" max="14" width="2.7109375" customWidth="1"/>
    <col min="15" max="16384" width="8.85546875" hidden="1"/>
  </cols>
  <sheetData>
    <row r="1" spans="1:14" ht="26.25" x14ac:dyDescent="0.4">
      <c r="A1" s="7" t="s">
        <v>107</v>
      </c>
      <c r="B1" s="7"/>
      <c r="C1" s="7"/>
      <c r="D1" s="8"/>
      <c r="E1" s="7"/>
      <c r="F1" s="7"/>
      <c r="G1" s="7"/>
      <c r="H1" s="7"/>
      <c r="I1" s="7"/>
      <c r="J1" s="7"/>
      <c r="K1" s="7"/>
      <c r="L1" s="7"/>
      <c r="M1" s="7"/>
      <c r="N1" s="7"/>
    </row>
    <row r="2" spans="1:14" ht="14.45" customHeight="1" x14ac:dyDescent="0.25"/>
    <row r="3" spans="1:14" ht="21" x14ac:dyDescent="0.35">
      <c r="B3" s="9" t="s">
        <v>7</v>
      </c>
      <c r="C3" s="9"/>
      <c r="D3" s="9"/>
      <c r="E3" s="9"/>
      <c r="F3" s="9"/>
      <c r="G3" s="9"/>
      <c r="H3" s="9"/>
      <c r="I3" s="9"/>
      <c r="J3" s="9"/>
      <c r="K3" s="9"/>
      <c r="L3" s="9"/>
      <c r="M3" s="9"/>
    </row>
    <row r="4" spans="1:14" ht="6" customHeight="1" x14ac:dyDescent="0.25"/>
    <row r="5" spans="1:14" x14ac:dyDescent="0.25">
      <c r="C5" s="13" t="s">
        <v>8</v>
      </c>
      <c r="D5" s="12" t="s">
        <v>9</v>
      </c>
      <c r="E5" s="10" t="s">
        <v>10</v>
      </c>
      <c r="F5" s="11"/>
      <c r="G5" s="11"/>
      <c r="K5" t="s">
        <v>12</v>
      </c>
    </row>
    <row r="6" spans="1:14" x14ac:dyDescent="0.25">
      <c r="C6" s="13" t="s">
        <v>8</v>
      </c>
      <c r="D6" s="12" t="s">
        <v>9</v>
      </c>
      <c r="E6" s="10" t="s">
        <v>11</v>
      </c>
      <c r="F6" s="11"/>
      <c r="G6" s="11"/>
      <c r="K6" t="s">
        <v>13</v>
      </c>
    </row>
    <row r="7" spans="1:14" x14ac:dyDescent="0.25">
      <c r="C7" s="13" t="s">
        <v>8</v>
      </c>
      <c r="D7" s="12" t="s">
        <v>9</v>
      </c>
      <c r="E7" s="10" t="s">
        <v>14</v>
      </c>
      <c r="F7" s="11"/>
      <c r="G7" s="11"/>
      <c r="K7" t="s">
        <v>15</v>
      </c>
    </row>
    <row r="8" spans="1:14" x14ac:dyDescent="0.25">
      <c r="C8" s="17" t="s">
        <v>112</v>
      </c>
      <c r="D8" s="12"/>
      <c r="E8" s="10"/>
      <c r="F8" s="11"/>
      <c r="G8" s="11"/>
      <c r="K8" t="s">
        <v>114</v>
      </c>
    </row>
    <row r="9" spans="1:14" x14ac:dyDescent="0.25">
      <c r="C9" s="17" t="s">
        <v>113</v>
      </c>
      <c r="D9" s="12"/>
      <c r="E9" s="10"/>
      <c r="F9" s="11"/>
      <c r="G9" s="11"/>
      <c r="K9" t="s">
        <v>115</v>
      </c>
    </row>
    <row r="10" spans="1:14" x14ac:dyDescent="0.25">
      <c r="C10" s="13" t="s">
        <v>23</v>
      </c>
      <c r="D10" s="12" t="s">
        <v>9</v>
      </c>
      <c r="E10" s="10" t="s">
        <v>112</v>
      </c>
      <c r="F10" s="11"/>
      <c r="G10" s="11"/>
      <c r="K10" t="s">
        <v>116</v>
      </c>
    </row>
    <row r="11" spans="1:14" x14ac:dyDescent="0.25">
      <c r="C11" s="13" t="s">
        <v>23</v>
      </c>
      <c r="D11" s="12" t="s">
        <v>9</v>
      </c>
      <c r="E11" s="10" t="s">
        <v>113</v>
      </c>
      <c r="F11" s="11"/>
      <c r="G11" s="11"/>
      <c r="K11" t="s">
        <v>117</v>
      </c>
    </row>
    <row r="12" spans="1:14" x14ac:dyDescent="0.25">
      <c r="C12" s="13" t="s">
        <v>120</v>
      </c>
      <c r="D12" s="12"/>
      <c r="E12" s="10"/>
      <c r="F12" s="11"/>
      <c r="G12" s="11"/>
      <c r="K12" t="s">
        <v>118</v>
      </c>
    </row>
    <row r="13" spans="1:14" x14ac:dyDescent="0.25">
      <c r="C13" s="13" t="s">
        <v>119</v>
      </c>
      <c r="D13" s="12"/>
      <c r="E13" s="10"/>
      <c r="F13" s="11"/>
      <c r="G13" s="11"/>
      <c r="K13" t="s">
        <v>121</v>
      </c>
    </row>
    <row r="14" spans="1:14" ht="6" customHeight="1" x14ac:dyDescent="0.25"/>
    <row r="15" spans="1:14" ht="21" x14ac:dyDescent="0.35">
      <c r="B15" s="9" t="s">
        <v>16</v>
      </c>
      <c r="C15" s="9"/>
      <c r="D15" s="9"/>
      <c r="E15" s="9"/>
      <c r="F15" s="9"/>
      <c r="G15" s="9"/>
      <c r="H15" s="9"/>
      <c r="I15" s="9"/>
      <c r="J15" s="9"/>
      <c r="K15" s="9"/>
      <c r="L15" s="9"/>
      <c r="M15" s="9"/>
    </row>
    <row r="16" spans="1:14" ht="6" customHeight="1" x14ac:dyDescent="0.25"/>
    <row r="17" spans="2:13" x14ac:dyDescent="0.25">
      <c r="C17" s="13" t="s">
        <v>17</v>
      </c>
      <c r="D17" s="12" t="s">
        <v>9</v>
      </c>
      <c r="E17" s="10" t="s">
        <v>10</v>
      </c>
      <c r="F17" s="11"/>
      <c r="G17" s="11"/>
      <c r="K17" t="s">
        <v>18</v>
      </c>
    </row>
    <row r="18" spans="2:13" x14ac:dyDescent="0.25">
      <c r="C18" s="13" t="s">
        <v>8</v>
      </c>
      <c r="D18" s="12" t="s">
        <v>9</v>
      </c>
      <c r="E18" s="13" t="s">
        <v>17</v>
      </c>
      <c r="F18" s="12" t="s">
        <v>9</v>
      </c>
      <c r="G18" s="10" t="s">
        <v>10</v>
      </c>
      <c r="K18" t="s">
        <v>19</v>
      </c>
    </row>
    <row r="19" spans="2:13" x14ac:dyDescent="0.25">
      <c r="C19" s="13" t="s">
        <v>8</v>
      </c>
      <c r="D19" s="12" t="s">
        <v>9</v>
      </c>
      <c r="E19" s="13" t="s">
        <v>17</v>
      </c>
      <c r="F19" s="12" t="s">
        <v>9</v>
      </c>
      <c r="G19" s="10" t="s">
        <v>20</v>
      </c>
      <c r="K19" t="s">
        <v>21</v>
      </c>
    </row>
    <row r="20" spans="2:13" x14ac:dyDescent="0.25">
      <c r="C20" s="13" t="s">
        <v>8</v>
      </c>
      <c r="D20" s="12" t="s">
        <v>9</v>
      </c>
      <c r="E20" s="10" t="s">
        <v>77</v>
      </c>
      <c r="F20" s="12"/>
      <c r="G20" s="10"/>
      <c r="K20" t="s">
        <v>78</v>
      </c>
    </row>
    <row r="21" spans="2:13" x14ac:dyDescent="0.25">
      <c r="C21" s="13" t="s">
        <v>17</v>
      </c>
      <c r="D21" s="12" t="s">
        <v>9</v>
      </c>
      <c r="E21" s="10" t="s">
        <v>77</v>
      </c>
      <c r="F21" s="12"/>
      <c r="G21" s="10"/>
      <c r="K21" t="s">
        <v>79</v>
      </c>
    </row>
    <row r="22" spans="2:13" x14ac:dyDescent="0.25">
      <c r="C22" s="13" t="s">
        <v>8</v>
      </c>
      <c r="D22" s="12" t="s">
        <v>9</v>
      </c>
      <c r="E22" s="13" t="s">
        <v>80</v>
      </c>
      <c r="F22" s="12"/>
      <c r="G22" s="10"/>
      <c r="K22" t="s">
        <v>81</v>
      </c>
    </row>
    <row r="23" spans="2:13" ht="6" customHeight="1" x14ac:dyDescent="0.25"/>
    <row r="24" spans="2:13" ht="21" x14ac:dyDescent="0.35">
      <c r="B24" s="9" t="s">
        <v>22</v>
      </c>
      <c r="C24" s="9"/>
      <c r="D24" s="9"/>
      <c r="E24" s="9"/>
      <c r="F24" s="9"/>
      <c r="G24" s="9"/>
      <c r="H24" s="9"/>
      <c r="I24" s="9"/>
      <c r="J24" s="9"/>
      <c r="K24" s="9"/>
      <c r="L24" s="9"/>
      <c r="M24" s="9"/>
    </row>
    <row r="25" spans="2:13" ht="6" customHeight="1" x14ac:dyDescent="0.25"/>
    <row r="26" spans="2:13" x14ac:dyDescent="0.25">
      <c r="C26" s="13" t="s">
        <v>23</v>
      </c>
      <c r="D26" s="12" t="s">
        <v>9</v>
      </c>
      <c r="E26" s="13" t="s">
        <v>24</v>
      </c>
      <c r="F26" s="12" t="s">
        <v>9</v>
      </c>
      <c r="G26" s="13" t="s">
        <v>25</v>
      </c>
      <c r="K26" t="s">
        <v>102</v>
      </c>
    </row>
    <row r="27" spans="2:13" x14ac:dyDescent="0.25">
      <c r="C27" s="13" t="s">
        <v>8</v>
      </c>
      <c r="D27" s="12" t="s">
        <v>9</v>
      </c>
      <c r="E27" s="13">
        <v>1</v>
      </c>
      <c r="F27" s="12"/>
      <c r="G27" s="13"/>
      <c r="K27" t="s">
        <v>32</v>
      </c>
    </row>
    <row r="28" spans="2:13" x14ac:dyDescent="0.25">
      <c r="C28" s="13" t="s">
        <v>8</v>
      </c>
      <c r="D28" s="12" t="s">
        <v>9</v>
      </c>
      <c r="E28" s="13" t="s">
        <v>26</v>
      </c>
      <c r="F28" s="11"/>
      <c r="G28" s="11"/>
      <c r="K28" t="s">
        <v>29</v>
      </c>
    </row>
    <row r="29" spans="2:13" x14ac:dyDescent="0.25">
      <c r="C29" s="13" t="s">
        <v>8</v>
      </c>
      <c r="D29" s="12" t="s">
        <v>9</v>
      </c>
      <c r="E29" s="13" t="s">
        <v>27</v>
      </c>
      <c r="F29" s="11"/>
      <c r="G29" s="11"/>
      <c r="K29" t="s">
        <v>30</v>
      </c>
    </row>
    <row r="30" spans="2:13" x14ac:dyDescent="0.25">
      <c r="C30" s="13" t="s">
        <v>8</v>
      </c>
      <c r="D30" s="12" t="s">
        <v>9</v>
      </c>
      <c r="E30" s="13" t="s">
        <v>28</v>
      </c>
      <c r="F30" s="11"/>
      <c r="G30" s="11"/>
      <c r="K30" t="s">
        <v>31</v>
      </c>
    </row>
    <row r="31" spans="2:13" x14ac:dyDescent="0.25">
      <c r="C31" s="13" t="s">
        <v>23</v>
      </c>
      <c r="D31" s="12" t="s">
        <v>9</v>
      </c>
      <c r="E31" s="13" t="s">
        <v>24</v>
      </c>
      <c r="F31" s="12" t="s">
        <v>9</v>
      </c>
      <c r="G31" s="13" t="s">
        <v>58</v>
      </c>
      <c r="H31" s="12" t="s">
        <v>9</v>
      </c>
      <c r="I31" s="13" t="s">
        <v>80</v>
      </c>
      <c r="K31" t="s">
        <v>101</v>
      </c>
    </row>
    <row r="32" spans="2:13" x14ac:dyDescent="0.25">
      <c r="C32" s="13" t="s">
        <v>8</v>
      </c>
      <c r="D32" s="12" t="s">
        <v>9</v>
      </c>
      <c r="E32" s="13">
        <v>0</v>
      </c>
      <c r="K32" t="s">
        <v>103</v>
      </c>
    </row>
    <row r="33" spans="2:13" ht="6" customHeight="1" x14ac:dyDescent="0.25"/>
    <row r="34" spans="2:13" ht="21" x14ac:dyDescent="0.35">
      <c r="B34" s="9" t="s">
        <v>38</v>
      </c>
      <c r="C34" s="9"/>
      <c r="D34" s="9"/>
      <c r="E34" s="9"/>
      <c r="F34" s="9"/>
      <c r="G34" s="9"/>
      <c r="H34" s="9"/>
      <c r="I34" s="9"/>
      <c r="J34" s="9"/>
      <c r="K34" s="9"/>
      <c r="L34" s="9"/>
      <c r="M34" s="9"/>
    </row>
    <row r="35" spans="2:13" ht="6" customHeight="1" x14ac:dyDescent="0.25"/>
    <row r="36" spans="2:13" x14ac:dyDescent="0.25">
      <c r="C36" s="13" t="s">
        <v>47</v>
      </c>
      <c r="D36" s="12"/>
      <c r="E36" s="11"/>
      <c r="K36" t="s">
        <v>48</v>
      </c>
    </row>
    <row r="37" spans="2:13" x14ac:dyDescent="0.25">
      <c r="C37" s="13" t="s">
        <v>8</v>
      </c>
      <c r="D37" s="12" t="s">
        <v>9</v>
      </c>
      <c r="E37" s="13" t="s">
        <v>39</v>
      </c>
      <c r="K37" t="s">
        <v>43</v>
      </c>
    </row>
    <row r="38" spans="2:13" x14ac:dyDescent="0.25">
      <c r="C38" s="13" t="s">
        <v>8</v>
      </c>
      <c r="D38" s="12" t="s">
        <v>9</v>
      </c>
      <c r="E38" s="13" t="s">
        <v>40</v>
      </c>
      <c r="K38" t="s">
        <v>44</v>
      </c>
    </row>
    <row r="39" spans="2:13" x14ac:dyDescent="0.25">
      <c r="C39" s="13" t="s">
        <v>8</v>
      </c>
      <c r="D39" s="12" t="s">
        <v>9</v>
      </c>
      <c r="E39" s="13" t="s">
        <v>41</v>
      </c>
      <c r="K39" t="s">
        <v>45</v>
      </c>
    </row>
    <row r="40" spans="2:13" x14ac:dyDescent="0.25">
      <c r="C40" s="13" t="s">
        <v>8</v>
      </c>
      <c r="D40" s="12" t="s">
        <v>9</v>
      </c>
      <c r="E40" s="13" t="s">
        <v>42</v>
      </c>
      <c r="K40" t="s">
        <v>46</v>
      </c>
    </row>
    <row r="41" spans="2:13" x14ac:dyDescent="0.25">
      <c r="C41" s="13" t="s">
        <v>8</v>
      </c>
      <c r="D41" s="12" t="s">
        <v>9</v>
      </c>
      <c r="E41" s="13" t="s">
        <v>73</v>
      </c>
      <c r="K41" t="s">
        <v>74</v>
      </c>
    </row>
    <row r="42" spans="2:13" x14ac:dyDescent="0.25">
      <c r="C42" s="13" t="s">
        <v>8</v>
      </c>
      <c r="D42" s="12" t="s">
        <v>9</v>
      </c>
      <c r="E42" s="13" t="s">
        <v>76</v>
      </c>
      <c r="K42" t="s">
        <v>75</v>
      </c>
    </row>
    <row r="43" spans="2:13" x14ac:dyDescent="0.25">
      <c r="C43" s="13" t="s">
        <v>8</v>
      </c>
      <c r="D43" s="12" t="s">
        <v>9</v>
      </c>
      <c r="E43" s="13" t="s">
        <v>9</v>
      </c>
      <c r="K43" t="s">
        <v>83</v>
      </c>
    </row>
    <row r="44" spans="2:13" x14ac:dyDescent="0.25">
      <c r="C44" s="13" t="s">
        <v>8</v>
      </c>
      <c r="D44" s="12" t="s">
        <v>9</v>
      </c>
      <c r="E44" s="13" t="s">
        <v>82</v>
      </c>
      <c r="K44" t="s">
        <v>84</v>
      </c>
    </row>
    <row r="45" spans="2:13" x14ac:dyDescent="0.25">
      <c r="C45" s="13" t="s">
        <v>17</v>
      </c>
      <c r="D45" s="12" t="s">
        <v>9</v>
      </c>
      <c r="E45" s="13" t="s">
        <v>23</v>
      </c>
      <c r="F45" s="12" t="s">
        <v>9</v>
      </c>
      <c r="G45" s="15" t="s">
        <v>92</v>
      </c>
      <c r="K45" t="s">
        <v>95</v>
      </c>
    </row>
    <row r="46" spans="2:13" x14ac:dyDescent="0.25">
      <c r="C46" s="13" t="s">
        <v>17</v>
      </c>
      <c r="D46" s="12" t="s">
        <v>9</v>
      </c>
      <c r="E46" s="13" t="s">
        <v>23</v>
      </c>
      <c r="F46" s="12" t="s">
        <v>9</v>
      </c>
      <c r="G46" s="15" t="s">
        <v>93</v>
      </c>
      <c r="K46" t="s">
        <v>94</v>
      </c>
    </row>
    <row r="47" spans="2:13" x14ac:dyDescent="0.25">
      <c r="C47" s="13" t="s">
        <v>23</v>
      </c>
      <c r="D47" s="12" t="s">
        <v>9</v>
      </c>
      <c r="E47" s="13" t="s">
        <v>96</v>
      </c>
      <c r="K47" t="s">
        <v>97</v>
      </c>
    </row>
    <row r="48" spans="2:13" x14ac:dyDescent="0.25">
      <c r="C48" s="13" t="s">
        <v>23</v>
      </c>
      <c r="D48" s="12" t="s">
        <v>9</v>
      </c>
      <c r="E48" s="13" t="s">
        <v>24</v>
      </c>
      <c r="F48" s="12" t="s">
        <v>9</v>
      </c>
      <c r="G48" s="13">
        <v>0</v>
      </c>
      <c r="K48" t="s">
        <v>110</v>
      </c>
    </row>
    <row r="49" spans="2:13" x14ac:dyDescent="0.25">
      <c r="C49" s="13" t="s">
        <v>23</v>
      </c>
      <c r="D49" s="12" t="s">
        <v>9</v>
      </c>
      <c r="E49" s="13" t="s">
        <v>24</v>
      </c>
      <c r="F49" s="12" t="s">
        <v>9</v>
      </c>
      <c r="G49" s="13">
        <v>9</v>
      </c>
      <c r="K49" t="s">
        <v>111</v>
      </c>
    </row>
    <row r="50" spans="2:13" ht="6" customHeight="1" x14ac:dyDescent="0.25"/>
    <row r="51" spans="2:13" ht="21" x14ac:dyDescent="0.35">
      <c r="B51" s="9" t="s">
        <v>51</v>
      </c>
      <c r="C51" s="9"/>
      <c r="D51" s="9"/>
      <c r="E51" s="9"/>
      <c r="F51" s="9"/>
      <c r="G51" s="9"/>
      <c r="H51" s="9"/>
      <c r="I51" s="9"/>
      <c r="J51" s="9"/>
      <c r="K51" s="9"/>
      <c r="L51" s="9"/>
      <c r="M51" s="9"/>
    </row>
    <row r="52" spans="2:13" ht="6" customHeight="1" x14ac:dyDescent="0.25"/>
    <row r="53" spans="2:13" ht="14.45" customHeight="1" x14ac:dyDescent="0.25">
      <c r="C53" s="14" t="s">
        <v>60</v>
      </c>
    </row>
    <row r="54" spans="2:13" ht="6" customHeight="1" x14ac:dyDescent="0.25">
      <c r="C54" s="14"/>
    </row>
    <row r="55" spans="2:13" x14ac:dyDescent="0.25">
      <c r="C55" s="13" t="s">
        <v>23</v>
      </c>
      <c r="D55" s="12" t="s">
        <v>9</v>
      </c>
      <c r="E55" s="13" t="s">
        <v>24</v>
      </c>
      <c r="F55" s="12" t="s">
        <v>9</v>
      </c>
      <c r="G55" s="13" t="s">
        <v>41</v>
      </c>
      <c r="H55" s="12" t="s">
        <v>9</v>
      </c>
      <c r="I55" s="13" t="s">
        <v>49</v>
      </c>
      <c r="J55" s="12" t="s">
        <v>9</v>
      </c>
      <c r="K55" s="13" t="s">
        <v>50</v>
      </c>
      <c r="M55" t="s">
        <v>52</v>
      </c>
    </row>
    <row r="56" spans="2:13" x14ac:dyDescent="0.25">
      <c r="C56" s="13" t="s">
        <v>23</v>
      </c>
      <c r="D56" s="12" t="s">
        <v>9</v>
      </c>
      <c r="E56" s="13" t="s">
        <v>24</v>
      </c>
      <c r="F56" s="12" t="s">
        <v>9</v>
      </c>
      <c r="G56" s="13" t="s">
        <v>41</v>
      </c>
      <c r="H56" s="12" t="s">
        <v>9</v>
      </c>
      <c r="I56" s="13" t="s">
        <v>49</v>
      </c>
      <c r="J56" s="12" t="s">
        <v>9</v>
      </c>
      <c r="K56" s="13" t="s">
        <v>41</v>
      </c>
      <c r="M56" t="s">
        <v>53</v>
      </c>
    </row>
    <row r="57" spans="2:13" x14ac:dyDescent="0.25">
      <c r="C57" s="13" t="s">
        <v>23</v>
      </c>
      <c r="D57" s="12" t="s">
        <v>9</v>
      </c>
      <c r="E57" s="13" t="s">
        <v>24</v>
      </c>
      <c r="F57" s="12" t="s">
        <v>9</v>
      </c>
      <c r="G57" s="13" t="s">
        <v>41</v>
      </c>
      <c r="H57" s="12" t="s">
        <v>9</v>
      </c>
      <c r="I57" s="13" t="s">
        <v>49</v>
      </c>
      <c r="J57" s="12" t="s">
        <v>9</v>
      </c>
      <c r="K57" s="13" t="s">
        <v>54</v>
      </c>
      <c r="M57" t="s">
        <v>55</v>
      </c>
    </row>
    <row r="58" spans="2:13" x14ac:dyDescent="0.25">
      <c r="C58" s="13" t="s">
        <v>23</v>
      </c>
      <c r="D58" s="12" t="s">
        <v>9</v>
      </c>
      <c r="E58" s="13" t="s">
        <v>24</v>
      </c>
      <c r="F58" s="12" t="s">
        <v>9</v>
      </c>
      <c r="G58" s="13" t="s">
        <v>41</v>
      </c>
      <c r="H58" s="12" t="s">
        <v>9</v>
      </c>
      <c r="I58" s="13" t="s">
        <v>49</v>
      </c>
      <c r="J58" s="12" t="s">
        <v>9</v>
      </c>
      <c r="K58" s="13" t="s">
        <v>56</v>
      </c>
      <c r="M58" t="s">
        <v>57</v>
      </c>
    </row>
    <row r="59" spans="2:13" x14ac:dyDescent="0.25">
      <c r="C59" s="13" t="s">
        <v>23</v>
      </c>
      <c r="D59" s="12" t="s">
        <v>9</v>
      </c>
      <c r="E59" s="13" t="s">
        <v>24</v>
      </c>
      <c r="F59" s="12" t="s">
        <v>9</v>
      </c>
      <c r="G59" s="13" t="s">
        <v>41</v>
      </c>
      <c r="H59" s="12" t="s">
        <v>9</v>
      </c>
      <c r="I59" s="13" t="s">
        <v>49</v>
      </c>
      <c r="J59" s="12" t="s">
        <v>9</v>
      </c>
      <c r="K59" s="13" t="s">
        <v>58</v>
      </c>
      <c r="M59" t="s">
        <v>59</v>
      </c>
    </row>
    <row r="60" spans="2:13" ht="6" customHeight="1" x14ac:dyDescent="0.25"/>
    <row r="61" spans="2:13" ht="21" x14ac:dyDescent="0.35">
      <c r="B61" s="9" t="s">
        <v>61</v>
      </c>
      <c r="C61" s="9"/>
      <c r="D61" s="9"/>
      <c r="E61" s="9"/>
      <c r="F61" s="9"/>
      <c r="G61" s="9"/>
      <c r="H61" s="9"/>
      <c r="I61" s="9"/>
      <c r="J61" s="9"/>
      <c r="K61" s="9"/>
      <c r="L61" s="9"/>
      <c r="M61" s="9"/>
    </row>
    <row r="62" spans="2:13" ht="6" customHeight="1" x14ac:dyDescent="0.25"/>
    <row r="63" spans="2:13" x14ac:dyDescent="0.25">
      <c r="C63" s="13" t="s">
        <v>8</v>
      </c>
      <c r="D63" s="12" t="s">
        <v>9</v>
      </c>
      <c r="E63" s="13" t="s">
        <v>62</v>
      </c>
      <c r="K63" t="s">
        <v>63</v>
      </c>
    </row>
    <row r="64" spans="2:13" x14ac:dyDescent="0.25">
      <c r="C64" s="13" t="s">
        <v>64</v>
      </c>
      <c r="D64" s="12"/>
      <c r="E64" s="13"/>
      <c r="G64" s="16"/>
      <c r="K64" t="s">
        <v>109</v>
      </c>
    </row>
    <row r="65" spans="2:13" x14ac:dyDescent="0.25">
      <c r="C65" s="13" t="s">
        <v>64</v>
      </c>
      <c r="K65" t="s">
        <v>108</v>
      </c>
    </row>
    <row r="66" spans="2:13" x14ac:dyDescent="0.25">
      <c r="C66" s="13" t="s">
        <v>17</v>
      </c>
      <c r="D66" s="12" t="s">
        <v>9</v>
      </c>
      <c r="E66" s="13" t="s">
        <v>23</v>
      </c>
      <c r="F66" s="12" t="s">
        <v>9</v>
      </c>
      <c r="G66" s="13" t="s">
        <v>65</v>
      </c>
      <c r="K66" t="s">
        <v>66</v>
      </c>
    </row>
    <row r="67" spans="2:13" x14ac:dyDescent="0.25">
      <c r="C67" s="13" t="s">
        <v>23</v>
      </c>
      <c r="D67" s="12" t="s">
        <v>9</v>
      </c>
      <c r="E67" s="13" t="s">
        <v>89</v>
      </c>
      <c r="F67" s="12" t="s">
        <v>9</v>
      </c>
      <c r="G67" s="13" t="s">
        <v>73</v>
      </c>
      <c r="K67" t="s">
        <v>90</v>
      </c>
    </row>
    <row r="68" spans="2:13" x14ac:dyDescent="0.25">
      <c r="C68" s="13" t="s">
        <v>23</v>
      </c>
      <c r="D68" s="12" t="s">
        <v>9</v>
      </c>
      <c r="E68" s="13" t="s">
        <v>89</v>
      </c>
      <c r="F68" s="12" t="s">
        <v>9</v>
      </c>
      <c r="G68" s="13" t="s">
        <v>68</v>
      </c>
      <c r="K68" t="s">
        <v>91</v>
      </c>
    </row>
    <row r="69" spans="2:13" ht="6" customHeight="1" x14ac:dyDescent="0.25"/>
    <row r="70" spans="2:13" ht="21" x14ac:dyDescent="0.35">
      <c r="B70" s="9" t="s">
        <v>85</v>
      </c>
      <c r="C70" s="9"/>
      <c r="D70" s="9"/>
      <c r="E70" s="9"/>
      <c r="F70" s="9"/>
      <c r="G70" s="9"/>
      <c r="H70" s="9"/>
      <c r="I70" s="9"/>
      <c r="J70" s="9"/>
      <c r="K70" s="9"/>
      <c r="L70" s="9"/>
      <c r="M70" s="9"/>
    </row>
    <row r="71" spans="2:13" ht="6" customHeight="1" x14ac:dyDescent="0.25"/>
    <row r="72" spans="2:13" x14ac:dyDescent="0.25">
      <c r="C72" s="13" t="s">
        <v>23</v>
      </c>
      <c r="D72" s="12" t="s">
        <v>9</v>
      </c>
      <c r="E72" s="13" t="s">
        <v>80</v>
      </c>
      <c r="F72" s="12" t="s">
        <v>9</v>
      </c>
      <c r="G72" s="13" t="s">
        <v>41</v>
      </c>
      <c r="H72" s="12" t="s">
        <v>9</v>
      </c>
      <c r="I72" s="13" t="s">
        <v>41</v>
      </c>
      <c r="K72" t="s">
        <v>86</v>
      </c>
    </row>
    <row r="73" spans="2:13" x14ac:dyDescent="0.25">
      <c r="C73" s="13" t="s">
        <v>23</v>
      </c>
      <c r="D73" s="12" t="s">
        <v>9</v>
      </c>
      <c r="E73" s="13" t="s">
        <v>80</v>
      </c>
      <c r="F73" s="12" t="s">
        <v>9</v>
      </c>
      <c r="G73" s="13" t="s">
        <v>56</v>
      </c>
      <c r="H73" s="12" t="s">
        <v>9</v>
      </c>
      <c r="I73" s="13" t="s">
        <v>98</v>
      </c>
      <c r="K73" t="s">
        <v>99</v>
      </c>
    </row>
    <row r="74" spans="2:13" x14ac:dyDescent="0.25">
      <c r="C74" s="13" t="s">
        <v>23</v>
      </c>
      <c r="D74" s="12" t="s">
        <v>9</v>
      </c>
      <c r="E74" s="13" t="s">
        <v>87</v>
      </c>
      <c r="K74" t="s">
        <v>88</v>
      </c>
    </row>
    <row r="75" spans="2:13" x14ac:dyDescent="0.25">
      <c r="C75" s="13" t="s">
        <v>8</v>
      </c>
      <c r="D75" s="12" t="s">
        <v>9</v>
      </c>
      <c r="E75" s="13" t="s">
        <v>96</v>
      </c>
      <c r="K75" t="s">
        <v>100</v>
      </c>
    </row>
    <row r="76" spans="2:13" x14ac:dyDescent="0.25">
      <c r="C76" s="13" t="s">
        <v>8</v>
      </c>
      <c r="D76" s="12" t="s">
        <v>9</v>
      </c>
      <c r="E76" s="10" t="s">
        <v>36</v>
      </c>
      <c r="F76" s="11"/>
      <c r="G76" s="11"/>
      <c r="K76" t="s">
        <v>37</v>
      </c>
    </row>
    <row r="77" spans="2:13" ht="6" customHeight="1" x14ac:dyDescent="0.25"/>
    <row r="78" spans="2:13" ht="21" x14ac:dyDescent="0.35">
      <c r="B78" s="9" t="s">
        <v>67</v>
      </c>
      <c r="C78" s="9"/>
      <c r="D78" s="9"/>
      <c r="E78" s="9"/>
      <c r="F78" s="9"/>
      <c r="G78" s="9"/>
      <c r="H78" s="9"/>
      <c r="I78" s="9"/>
      <c r="J78" s="9"/>
      <c r="K78" s="9"/>
      <c r="L78" s="9"/>
      <c r="M78" s="9"/>
    </row>
    <row r="79" spans="2:13" ht="6" customHeight="1" x14ac:dyDescent="0.25"/>
    <row r="80" spans="2:13" x14ac:dyDescent="0.25">
      <c r="C80" s="13" t="s">
        <v>8</v>
      </c>
      <c r="D80" s="12" t="s">
        <v>9</v>
      </c>
      <c r="E80" s="13" t="s">
        <v>49</v>
      </c>
      <c r="K80" t="s">
        <v>69</v>
      </c>
    </row>
    <row r="81" spans="1:14" x14ac:dyDescent="0.25">
      <c r="C81" s="13" t="s">
        <v>8</v>
      </c>
      <c r="D81" s="12" t="s">
        <v>9</v>
      </c>
      <c r="E81" s="13" t="s">
        <v>54</v>
      </c>
      <c r="K81" t="s">
        <v>70</v>
      </c>
    </row>
    <row r="82" spans="1:14" x14ac:dyDescent="0.25">
      <c r="C82" s="13" t="s">
        <v>8</v>
      </c>
      <c r="D82" s="12" t="s">
        <v>9</v>
      </c>
      <c r="E82" s="13" t="s">
        <v>24</v>
      </c>
      <c r="K82" t="s">
        <v>71</v>
      </c>
    </row>
    <row r="83" spans="1:14" x14ac:dyDescent="0.25">
      <c r="C83" s="13" t="s">
        <v>8</v>
      </c>
      <c r="D83" s="12" t="s">
        <v>9</v>
      </c>
      <c r="E83" s="13" t="s">
        <v>68</v>
      </c>
      <c r="K83" t="s">
        <v>72</v>
      </c>
    </row>
    <row r="84" spans="1:14" x14ac:dyDescent="0.25">
      <c r="C84" s="13" t="s">
        <v>33</v>
      </c>
      <c r="D84" s="11"/>
      <c r="E84" s="11"/>
      <c r="F84" s="11"/>
      <c r="G84" s="11"/>
      <c r="K84" t="s">
        <v>34</v>
      </c>
    </row>
    <row r="85" spans="1:14" x14ac:dyDescent="0.25">
      <c r="C85" s="13" t="s">
        <v>17</v>
      </c>
      <c r="D85" s="12" t="s">
        <v>9</v>
      </c>
      <c r="E85" s="13" t="s">
        <v>33</v>
      </c>
      <c r="F85" s="11"/>
      <c r="G85" s="11"/>
      <c r="K85" t="s">
        <v>35</v>
      </c>
    </row>
    <row r="86" spans="1:14" x14ac:dyDescent="0.25"/>
    <row r="87" spans="1:14" x14ac:dyDescent="0.25">
      <c r="A87" s="69"/>
      <c r="B87" s="69" t="s">
        <v>219</v>
      </c>
      <c r="C87" s="69"/>
      <c r="D87" s="69"/>
      <c r="E87" s="69"/>
      <c r="F87" s="69"/>
      <c r="G87" s="69"/>
      <c r="H87" s="69"/>
      <c r="I87" s="69"/>
      <c r="J87" s="69"/>
      <c r="K87" s="69"/>
      <c r="L87" s="69"/>
      <c r="M87" s="69"/>
      <c r="N87" s="69"/>
    </row>
  </sheetData>
  <pageMargins left="0.70866141732283472" right="0.70866141732283472" top="0.74803149606299213" bottom="0.74803149606299213" header="0.31496062992125984" footer="0.31496062992125984"/>
  <pageSetup paperSize="9" scale="63" fitToWidth="0" orientation="portrait" horizontalDpi="4294967293" r:id="rId1"/>
  <headerFooter>
    <oddHeader>&amp;L&amp;"-,Bold"&amp;20&amp;K1B2B40&amp;G &amp;32&amp;K1B2B40Renewables Valuation Institute</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CD91-EAB9-40AB-8559-3A3F22FFFB01}">
  <sheetPr codeName="Sheet4"/>
  <dimension ref="A1:AZ572"/>
  <sheetViews>
    <sheetView showGridLines="0" zoomScale="85" zoomScaleNormal="85" workbookViewId="0">
      <pane xSplit="12" ySplit="9" topLeftCell="M10" activePane="bottomRight" state="frozen"/>
      <selection pane="topRight" activeCell="M1" sqref="M1"/>
      <selection pane="bottomLeft" activeCell="A9" sqref="A9"/>
      <selection pane="bottomRight"/>
    </sheetView>
  </sheetViews>
  <sheetFormatPr defaultColWidth="0" defaultRowHeight="15" outlineLevelRow="1" x14ac:dyDescent="0.25"/>
  <cols>
    <col min="1" max="3" width="2.5703125" customWidth="1"/>
    <col min="4" max="4" width="44.140625" customWidth="1"/>
    <col min="5" max="5" width="12" customWidth="1"/>
    <col min="6" max="6" width="2.42578125" customWidth="1"/>
    <col min="7" max="7" width="12.140625" customWidth="1"/>
    <col min="8" max="8" width="12.28515625" customWidth="1"/>
    <col min="9" max="10" width="10.7109375" customWidth="1"/>
    <col min="11" max="11" width="2.5703125" customWidth="1"/>
    <col min="12" max="12" width="11.42578125" customWidth="1"/>
    <col min="13" max="13" width="9.7109375" customWidth="1"/>
    <col min="14" max="14" width="11" customWidth="1"/>
    <col min="15" max="23" width="10.85546875" customWidth="1"/>
    <col min="24" max="51" width="9.7109375" customWidth="1"/>
    <col min="52" max="52" width="2.5703125" customWidth="1"/>
    <col min="53" max="16384" width="8.85546875" hidden="1"/>
  </cols>
  <sheetData>
    <row r="1" spans="1:52" ht="26.25" x14ac:dyDescent="0.4">
      <c r="A1" s="7" t="s">
        <v>421</v>
      </c>
      <c r="B1" s="7"/>
      <c r="C1" s="7"/>
      <c r="D1" s="7"/>
      <c r="E1" s="8"/>
      <c r="F1" s="8"/>
      <c r="G1" s="7"/>
      <c r="H1" s="7"/>
      <c r="I1" s="7"/>
      <c r="J1" s="7"/>
      <c r="K1" s="7"/>
      <c r="L1" s="52"/>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row>
    <row r="2" spans="1:52" ht="14.45" customHeight="1" x14ac:dyDescent="0.25">
      <c r="A2" s="51"/>
      <c r="B2" s="51"/>
      <c r="C2" s="51"/>
      <c r="D2" s="51"/>
      <c r="E2" s="21" t="s">
        <v>393</v>
      </c>
      <c r="F2" s="51"/>
      <c r="G2" s="21" t="s">
        <v>408</v>
      </c>
      <c r="H2" s="21" t="s">
        <v>411</v>
      </c>
      <c r="I2" s="21" t="s">
        <v>412</v>
      </c>
      <c r="J2" s="21" t="s">
        <v>413</v>
      </c>
      <c r="K2" s="51"/>
      <c r="L2" s="52" t="s">
        <v>201</v>
      </c>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row>
    <row r="3" spans="1:52" ht="14.45" customHeight="1" x14ac:dyDescent="0.25">
      <c r="A3" s="51"/>
      <c r="B3" s="51"/>
      <c r="C3" s="51"/>
      <c r="D3" s="51"/>
      <c r="E3" s="50">
        <f ca="1">Check_master</f>
        <v>0</v>
      </c>
      <c r="F3" s="51"/>
      <c r="G3" s="126">
        <f ca="1">G563</f>
        <v>7.927055656909944E-2</v>
      </c>
      <c r="H3" s="127">
        <f ca="1">L570</f>
        <v>3.5545123789273241</v>
      </c>
      <c r="I3" s="127">
        <f ca="1">H537</f>
        <v>1.8617377551507139</v>
      </c>
      <c r="J3" s="127">
        <f ca="1">G537</f>
        <v>1.448501499697435</v>
      </c>
      <c r="K3" s="51"/>
      <c r="L3" s="54">
        <v>1</v>
      </c>
      <c r="M3" s="51"/>
      <c r="N3" s="51"/>
      <c r="O3" s="51"/>
      <c r="P3" s="51"/>
      <c r="Q3" s="51"/>
      <c r="R3" s="51"/>
      <c r="S3" s="51"/>
      <c r="T3" s="51"/>
      <c r="U3" s="51"/>
      <c r="V3" s="51"/>
      <c r="W3" s="51"/>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row>
    <row r="4" spans="1:52" ht="9" customHeight="1" x14ac:dyDescent="0.25">
      <c r="J4" s="11"/>
    </row>
    <row r="5" spans="1:52" ht="21" x14ac:dyDescent="0.35">
      <c r="B5" s="9" t="s">
        <v>122</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row>
    <row r="6" spans="1:52" outlineLevel="1" x14ac:dyDescent="0.25">
      <c r="D6" t="s">
        <v>104</v>
      </c>
      <c r="M6" s="25">
        <f>L7+1</f>
        <v>45292</v>
      </c>
      <c r="N6" s="25">
        <f t="shared" ref="N6:AY6" si="0">M7+1</f>
        <v>45658</v>
      </c>
      <c r="O6" s="25">
        <f t="shared" si="0"/>
        <v>46023</v>
      </c>
      <c r="P6" s="25">
        <f t="shared" si="0"/>
        <v>46388</v>
      </c>
      <c r="Q6" s="25">
        <f t="shared" si="0"/>
        <v>46753</v>
      </c>
      <c r="R6" s="25">
        <f t="shared" si="0"/>
        <v>47119</v>
      </c>
      <c r="S6" s="25">
        <f t="shared" si="0"/>
        <v>47484</v>
      </c>
      <c r="T6" s="25">
        <f t="shared" si="0"/>
        <v>47849</v>
      </c>
      <c r="U6" s="25">
        <f t="shared" si="0"/>
        <v>48214</v>
      </c>
      <c r="V6" s="25">
        <f t="shared" si="0"/>
        <v>48580</v>
      </c>
      <c r="W6" s="25">
        <f t="shared" si="0"/>
        <v>48945</v>
      </c>
      <c r="X6" s="25">
        <f t="shared" si="0"/>
        <v>49310</v>
      </c>
      <c r="Y6" s="25">
        <f t="shared" si="0"/>
        <v>49675</v>
      </c>
      <c r="Z6" s="25">
        <f t="shared" si="0"/>
        <v>50041</v>
      </c>
      <c r="AA6" s="25">
        <f t="shared" si="0"/>
        <v>50406</v>
      </c>
      <c r="AB6" s="25">
        <f t="shared" si="0"/>
        <v>50771</v>
      </c>
      <c r="AC6" s="25">
        <f t="shared" si="0"/>
        <v>51136</v>
      </c>
      <c r="AD6" s="25">
        <f t="shared" si="0"/>
        <v>51502</v>
      </c>
      <c r="AE6" s="25">
        <f t="shared" si="0"/>
        <v>51867</v>
      </c>
      <c r="AF6" s="25">
        <f t="shared" si="0"/>
        <v>52232</v>
      </c>
      <c r="AG6" s="25">
        <f t="shared" si="0"/>
        <v>52597</v>
      </c>
      <c r="AH6" s="25">
        <f t="shared" si="0"/>
        <v>52963</v>
      </c>
      <c r="AI6" s="25">
        <f t="shared" si="0"/>
        <v>53328</v>
      </c>
      <c r="AJ6" s="25">
        <f t="shared" si="0"/>
        <v>53693</v>
      </c>
      <c r="AK6" s="25">
        <f t="shared" si="0"/>
        <v>54058</v>
      </c>
      <c r="AL6" s="25">
        <f t="shared" si="0"/>
        <v>54424</v>
      </c>
      <c r="AM6" s="25">
        <f t="shared" si="0"/>
        <v>54789</v>
      </c>
      <c r="AN6" s="25">
        <f t="shared" si="0"/>
        <v>55154</v>
      </c>
      <c r="AO6" s="25">
        <f t="shared" si="0"/>
        <v>55519</v>
      </c>
      <c r="AP6" s="25">
        <f t="shared" si="0"/>
        <v>55885</v>
      </c>
      <c r="AQ6" s="25">
        <f t="shared" si="0"/>
        <v>56250</v>
      </c>
      <c r="AR6" s="25">
        <f t="shared" si="0"/>
        <v>56615</v>
      </c>
      <c r="AS6" s="25">
        <f t="shared" si="0"/>
        <v>56980</v>
      </c>
      <c r="AT6" s="25">
        <f t="shared" si="0"/>
        <v>57346</v>
      </c>
      <c r="AU6" s="25">
        <f t="shared" si="0"/>
        <v>57711</v>
      </c>
      <c r="AV6" s="25">
        <f t="shared" si="0"/>
        <v>58076</v>
      </c>
      <c r="AW6" s="25">
        <f t="shared" si="0"/>
        <v>58441</v>
      </c>
      <c r="AX6" s="25">
        <f t="shared" si="0"/>
        <v>58807</v>
      </c>
      <c r="AY6" s="25">
        <f t="shared" si="0"/>
        <v>59172</v>
      </c>
    </row>
    <row r="7" spans="1:52" outlineLevel="1" x14ac:dyDescent="0.25">
      <c r="D7" t="s">
        <v>105</v>
      </c>
      <c r="G7" s="21" t="s">
        <v>132</v>
      </c>
      <c r="H7" s="21" t="s">
        <v>133</v>
      </c>
      <c r="L7" s="26">
        <f>Model_start</f>
        <v>45291</v>
      </c>
      <c r="M7" s="25">
        <f t="shared" ref="M7:AY7" si="1">EOMONTH(M6,Months_year-1)</f>
        <v>45657</v>
      </c>
      <c r="N7" s="25">
        <f t="shared" si="1"/>
        <v>46022</v>
      </c>
      <c r="O7" s="25">
        <f t="shared" si="1"/>
        <v>46387</v>
      </c>
      <c r="P7" s="25">
        <f t="shared" si="1"/>
        <v>46752</v>
      </c>
      <c r="Q7" s="25">
        <f t="shared" si="1"/>
        <v>47118</v>
      </c>
      <c r="R7" s="25">
        <f t="shared" si="1"/>
        <v>47483</v>
      </c>
      <c r="S7" s="25">
        <f t="shared" si="1"/>
        <v>47848</v>
      </c>
      <c r="T7" s="25">
        <f t="shared" si="1"/>
        <v>48213</v>
      </c>
      <c r="U7" s="25">
        <f t="shared" si="1"/>
        <v>48579</v>
      </c>
      <c r="V7" s="25">
        <f t="shared" si="1"/>
        <v>48944</v>
      </c>
      <c r="W7" s="25">
        <f t="shared" si="1"/>
        <v>49309</v>
      </c>
      <c r="X7" s="25">
        <f t="shared" si="1"/>
        <v>49674</v>
      </c>
      <c r="Y7" s="25">
        <f t="shared" si="1"/>
        <v>50040</v>
      </c>
      <c r="Z7" s="25">
        <f t="shared" si="1"/>
        <v>50405</v>
      </c>
      <c r="AA7" s="25">
        <f t="shared" si="1"/>
        <v>50770</v>
      </c>
      <c r="AB7" s="25">
        <f t="shared" si="1"/>
        <v>51135</v>
      </c>
      <c r="AC7" s="25">
        <f t="shared" si="1"/>
        <v>51501</v>
      </c>
      <c r="AD7" s="25">
        <f t="shared" si="1"/>
        <v>51866</v>
      </c>
      <c r="AE7" s="25">
        <f t="shared" si="1"/>
        <v>52231</v>
      </c>
      <c r="AF7" s="25">
        <f t="shared" si="1"/>
        <v>52596</v>
      </c>
      <c r="AG7" s="25">
        <f t="shared" si="1"/>
        <v>52962</v>
      </c>
      <c r="AH7" s="25">
        <f t="shared" si="1"/>
        <v>53327</v>
      </c>
      <c r="AI7" s="25">
        <f t="shared" si="1"/>
        <v>53692</v>
      </c>
      <c r="AJ7" s="25">
        <f t="shared" si="1"/>
        <v>54057</v>
      </c>
      <c r="AK7" s="25">
        <f t="shared" si="1"/>
        <v>54423</v>
      </c>
      <c r="AL7" s="25">
        <f t="shared" si="1"/>
        <v>54788</v>
      </c>
      <c r="AM7" s="25">
        <f t="shared" si="1"/>
        <v>55153</v>
      </c>
      <c r="AN7" s="25">
        <f t="shared" si="1"/>
        <v>55518</v>
      </c>
      <c r="AO7" s="25">
        <f t="shared" si="1"/>
        <v>55884</v>
      </c>
      <c r="AP7" s="25">
        <f t="shared" si="1"/>
        <v>56249</v>
      </c>
      <c r="AQ7" s="25">
        <f t="shared" si="1"/>
        <v>56614</v>
      </c>
      <c r="AR7" s="25">
        <f t="shared" si="1"/>
        <v>56979</v>
      </c>
      <c r="AS7" s="25">
        <f t="shared" si="1"/>
        <v>57345</v>
      </c>
      <c r="AT7" s="25">
        <f t="shared" si="1"/>
        <v>57710</v>
      </c>
      <c r="AU7" s="25">
        <f t="shared" si="1"/>
        <v>58075</v>
      </c>
      <c r="AV7" s="25">
        <f t="shared" si="1"/>
        <v>58440</v>
      </c>
      <c r="AW7" s="25">
        <f t="shared" si="1"/>
        <v>58806</v>
      </c>
      <c r="AX7" s="25">
        <f t="shared" si="1"/>
        <v>59171</v>
      </c>
      <c r="AY7" s="25">
        <f t="shared" si="1"/>
        <v>59536</v>
      </c>
    </row>
    <row r="8" spans="1:52" outlineLevel="1" x14ac:dyDescent="0.25">
      <c r="D8" t="s">
        <v>123</v>
      </c>
      <c r="G8" s="26">
        <f>Con_start</f>
        <v>45292</v>
      </c>
      <c r="H8" s="26">
        <f ca="1">Con_end</f>
        <v>46022</v>
      </c>
      <c r="M8" s="27">
        <f t="shared" ref="M8:V9" ca="1" si="2">IF(AND(M$6&gt;=$G8,M$7&lt;=$H8),1,0)</f>
        <v>1</v>
      </c>
      <c r="N8" s="27">
        <f t="shared" ca="1" si="2"/>
        <v>1</v>
      </c>
      <c r="O8" s="27">
        <f t="shared" ca="1" si="2"/>
        <v>0</v>
      </c>
      <c r="P8" s="27">
        <f t="shared" ca="1" si="2"/>
        <v>0</v>
      </c>
      <c r="Q8" s="27">
        <f t="shared" ca="1" si="2"/>
        <v>0</v>
      </c>
      <c r="R8" s="27">
        <f t="shared" ca="1" si="2"/>
        <v>0</v>
      </c>
      <c r="S8" s="27">
        <f t="shared" ca="1" si="2"/>
        <v>0</v>
      </c>
      <c r="T8" s="27">
        <f t="shared" ca="1" si="2"/>
        <v>0</v>
      </c>
      <c r="U8" s="27">
        <f t="shared" ca="1" si="2"/>
        <v>0</v>
      </c>
      <c r="V8" s="27">
        <f t="shared" ca="1" si="2"/>
        <v>0</v>
      </c>
      <c r="W8" s="27">
        <f t="shared" ref="W8:AF9" ca="1" si="3">IF(AND(W$6&gt;=$G8,W$7&lt;=$H8),1,0)</f>
        <v>0</v>
      </c>
      <c r="X8" s="27">
        <f t="shared" ca="1" si="3"/>
        <v>0</v>
      </c>
      <c r="Y8" s="27">
        <f t="shared" ca="1" si="3"/>
        <v>0</v>
      </c>
      <c r="Z8" s="27">
        <f t="shared" ca="1" si="3"/>
        <v>0</v>
      </c>
      <c r="AA8" s="27">
        <f t="shared" ca="1" si="3"/>
        <v>0</v>
      </c>
      <c r="AB8" s="27">
        <f t="shared" ca="1" si="3"/>
        <v>0</v>
      </c>
      <c r="AC8" s="27">
        <f t="shared" ca="1" si="3"/>
        <v>0</v>
      </c>
      <c r="AD8" s="27">
        <f t="shared" ca="1" si="3"/>
        <v>0</v>
      </c>
      <c r="AE8" s="27">
        <f t="shared" ca="1" si="3"/>
        <v>0</v>
      </c>
      <c r="AF8" s="27">
        <f t="shared" ca="1" si="3"/>
        <v>0</v>
      </c>
      <c r="AG8" s="27">
        <f t="shared" ref="AG8:AP9" ca="1" si="4">IF(AND(AG$6&gt;=$G8,AG$7&lt;=$H8),1,0)</f>
        <v>0</v>
      </c>
      <c r="AH8" s="27">
        <f t="shared" ca="1" si="4"/>
        <v>0</v>
      </c>
      <c r="AI8" s="27">
        <f t="shared" ca="1" si="4"/>
        <v>0</v>
      </c>
      <c r="AJ8" s="27">
        <f t="shared" ca="1" si="4"/>
        <v>0</v>
      </c>
      <c r="AK8" s="27">
        <f t="shared" ca="1" si="4"/>
        <v>0</v>
      </c>
      <c r="AL8" s="27">
        <f t="shared" ca="1" si="4"/>
        <v>0</v>
      </c>
      <c r="AM8" s="27">
        <f t="shared" ca="1" si="4"/>
        <v>0</v>
      </c>
      <c r="AN8" s="27">
        <f t="shared" ca="1" si="4"/>
        <v>0</v>
      </c>
      <c r="AO8" s="27">
        <f t="shared" ca="1" si="4"/>
        <v>0</v>
      </c>
      <c r="AP8" s="27">
        <f t="shared" ca="1" si="4"/>
        <v>0</v>
      </c>
      <c r="AQ8" s="27">
        <f t="shared" ref="AQ8:AY9" ca="1" si="5">IF(AND(AQ$6&gt;=$G8,AQ$7&lt;=$H8),1,0)</f>
        <v>0</v>
      </c>
      <c r="AR8" s="27">
        <f t="shared" ca="1" si="5"/>
        <v>0</v>
      </c>
      <c r="AS8" s="27">
        <f t="shared" ca="1" si="5"/>
        <v>0</v>
      </c>
      <c r="AT8" s="27">
        <f t="shared" ca="1" si="5"/>
        <v>0</v>
      </c>
      <c r="AU8" s="27">
        <f t="shared" ca="1" si="5"/>
        <v>0</v>
      </c>
      <c r="AV8" s="27">
        <f t="shared" ca="1" si="5"/>
        <v>0</v>
      </c>
      <c r="AW8" s="27">
        <f t="shared" ca="1" si="5"/>
        <v>0</v>
      </c>
      <c r="AX8" s="27">
        <f t="shared" ca="1" si="5"/>
        <v>0</v>
      </c>
      <c r="AY8" s="27">
        <f t="shared" ca="1" si="5"/>
        <v>0</v>
      </c>
    </row>
    <row r="9" spans="1:52" outlineLevel="1" x14ac:dyDescent="0.25">
      <c r="D9" t="s">
        <v>106</v>
      </c>
      <c r="G9" s="26">
        <f ca="1">Ops_start</f>
        <v>46023</v>
      </c>
      <c r="H9" s="26">
        <f ca="1">Ops_end</f>
        <v>56979</v>
      </c>
      <c r="M9" s="27">
        <f t="shared" ca="1" si="2"/>
        <v>0</v>
      </c>
      <c r="N9" s="27">
        <f t="shared" ca="1" si="2"/>
        <v>0</v>
      </c>
      <c r="O9" s="27">
        <f t="shared" ca="1" si="2"/>
        <v>1</v>
      </c>
      <c r="P9" s="27">
        <f t="shared" ca="1" si="2"/>
        <v>1</v>
      </c>
      <c r="Q9" s="27">
        <f t="shared" ca="1" si="2"/>
        <v>1</v>
      </c>
      <c r="R9" s="27">
        <f t="shared" ca="1" si="2"/>
        <v>1</v>
      </c>
      <c r="S9" s="27">
        <f t="shared" ca="1" si="2"/>
        <v>1</v>
      </c>
      <c r="T9" s="27">
        <f t="shared" ca="1" si="2"/>
        <v>1</v>
      </c>
      <c r="U9" s="27">
        <f t="shared" ca="1" si="2"/>
        <v>1</v>
      </c>
      <c r="V9" s="27">
        <f t="shared" ca="1" si="2"/>
        <v>1</v>
      </c>
      <c r="W9" s="27">
        <f t="shared" ca="1" si="3"/>
        <v>1</v>
      </c>
      <c r="X9" s="27">
        <f t="shared" ca="1" si="3"/>
        <v>1</v>
      </c>
      <c r="Y9" s="27">
        <f t="shared" ca="1" si="3"/>
        <v>1</v>
      </c>
      <c r="Z9" s="27">
        <f t="shared" ca="1" si="3"/>
        <v>1</v>
      </c>
      <c r="AA9" s="27">
        <f t="shared" ca="1" si="3"/>
        <v>1</v>
      </c>
      <c r="AB9" s="27">
        <f t="shared" ca="1" si="3"/>
        <v>1</v>
      </c>
      <c r="AC9" s="27">
        <f t="shared" ca="1" si="3"/>
        <v>1</v>
      </c>
      <c r="AD9" s="27">
        <f t="shared" ca="1" si="3"/>
        <v>1</v>
      </c>
      <c r="AE9" s="27">
        <f t="shared" ca="1" si="3"/>
        <v>1</v>
      </c>
      <c r="AF9" s="27">
        <f t="shared" ca="1" si="3"/>
        <v>1</v>
      </c>
      <c r="AG9" s="27">
        <f t="shared" ca="1" si="4"/>
        <v>1</v>
      </c>
      <c r="AH9" s="27">
        <f t="shared" ca="1" si="4"/>
        <v>1</v>
      </c>
      <c r="AI9" s="27">
        <f t="shared" ca="1" si="4"/>
        <v>1</v>
      </c>
      <c r="AJ9" s="27">
        <f t="shared" ca="1" si="4"/>
        <v>1</v>
      </c>
      <c r="AK9" s="27">
        <f t="shared" ca="1" si="4"/>
        <v>1</v>
      </c>
      <c r="AL9" s="27">
        <f t="shared" ca="1" si="4"/>
        <v>1</v>
      </c>
      <c r="AM9" s="27">
        <f t="shared" ca="1" si="4"/>
        <v>1</v>
      </c>
      <c r="AN9" s="27">
        <f t="shared" ca="1" si="4"/>
        <v>1</v>
      </c>
      <c r="AO9" s="27">
        <f t="shared" ca="1" si="4"/>
        <v>1</v>
      </c>
      <c r="AP9" s="27">
        <f t="shared" ca="1" si="4"/>
        <v>1</v>
      </c>
      <c r="AQ9" s="27">
        <f t="shared" ca="1" si="5"/>
        <v>1</v>
      </c>
      <c r="AR9" s="27">
        <f t="shared" ca="1" si="5"/>
        <v>1</v>
      </c>
      <c r="AS9" s="27">
        <f t="shared" ca="1" si="5"/>
        <v>0</v>
      </c>
      <c r="AT9" s="27">
        <f t="shared" ca="1" si="5"/>
        <v>0</v>
      </c>
      <c r="AU9" s="27">
        <f t="shared" ca="1" si="5"/>
        <v>0</v>
      </c>
      <c r="AV9" s="27">
        <f t="shared" ca="1" si="5"/>
        <v>0</v>
      </c>
      <c r="AW9" s="27">
        <f t="shared" ca="1" si="5"/>
        <v>0</v>
      </c>
      <c r="AX9" s="27">
        <f t="shared" ca="1" si="5"/>
        <v>0</v>
      </c>
      <c r="AY9" s="27">
        <f t="shared" ca="1" si="5"/>
        <v>0</v>
      </c>
    </row>
    <row r="10" spans="1:52" ht="14.45" customHeight="1" x14ac:dyDescent="0.25"/>
    <row r="11" spans="1:52" ht="21" x14ac:dyDescent="0.35">
      <c r="B11" s="9" t="s">
        <v>195</v>
      </c>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row>
    <row r="12" spans="1:52" ht="19.5" outlineLevel="1" x14ac:dyDescent="0.3">
      <c r="C12" s="18" t="s">
        <v>391</v>
      </c>
      <c r="E12" s="21" t="s">
        <v>399</v>
      </c>
      <c r="G12" s="21" t="s">
        <v>400</v>
      </c>
    </row>
    <row r="13" spans="1:52" ht="14.45" customHeight="1" outlineLevel="1" x14ac:dyDescent="0.25">
      <c r="D13" s="29" t="s">
        <v>394</v>
      </c>
      <c r="E13" s="110">
        <f ca="1">Check_balance_sheet</f>
        <v>0</v>
      </c>
      <c r="G13" s="50">
        <f ca="1">IF(E13&lt;&gt;0,1,0)</f>
        <v>0</v>
      </c>
    </row>
    <row r="14" spans="1:52" ht="14.45" customHeight="1" outlineLevel="1" x14ac:dyDescent="0.25">
      <c r="D14" s="29" t="s">
        <v>395</v>
      </c>
      <c r="E14" s="110">
        <f ca="1">Check_negative_cash</f>
        <v>0</v>
      </c>
      <c r="G14" s="50">
        <f t="shared" ref="G14:G16" ca="1" si="6">IF(E14&lt;&gt;0,1,0)</f>
        <v>0</v>
      </c>
    </row>
    <row r="15" spans="1:52" ht="14.45" customHeight="1" outlineLevel="1" x14ac:dyDescent="0.25">
      <c r="D15" s="29" t="s">
        <v>396</v>
      </c>
      <c r="E15" s="110">
        <f ca="1">Check_further_equity</f>
        <v>0</v>
      </c>
      <c r="G15" s="50">
        <f t="shared" ca="1" si="6"/>
        <v>0</v>
      </c>
    </row>
    <row r="16" spans="1:52" ht="14.45" customHeight="1" outlineLevel="1" x14ac:dyDescent="0.25">
      <c r="D16" s="29" t="s">
        <v>403</v>
      </c>
      <c r="E16" s="110">
        <f ca="1">Check_debt_gearing</f>
        <v>0</v>
      </c>
      <c r="G16" s="50">
        <f t="shared" ca="1" si="6"/>
        <v>0</v>
      </c>
    </row>
    <row r="17" spans="2:51" ht="14.45" customHeight="1" outlineLevel="1" x14ac:dyDescent="0.25">
      <c r="D17" t="s">
        <v>401</v>
      </c>
      <c r="G17" s="50">
        <f ca="1">SUM(G13:G16)</f>
        <v>0</v>
      </c>
    </row>
    <row r="18" spans="2:51" ht="14.45" customHeight="1" outlineLevel="1" x14ac:dyDescent="0.25"/>
    <row r="19" spans="2:51" ht="19.5" outlineLevel="1" x14ac:dyDescent="0.3">
      <c r="C19" s="18" t="s">
        <v>392</v>
      </c>
      <c r="E19" s="21" t="s">
        <v>399</v>
      </c>
      <c r="G19" s="21" t="s">
        <v>400</v>
      </c>
    </row>
    <row r="20" spans="2:51" ht="14.45" customHeight="1" outlineLevel="1" x14ac:dyDescent="0.25">
      <c r="D20" s="29" t="s">
        <v>397</v>
      </c>
      <c r="E20" s="110">
        <f ca="1">Check_payment_plan</f>
        <v>0</v>
      </c>
      <c r="G20" s="50">
        <f t="shared" ref="G20:G23" ca="1" si="7">IF(E20&lt;&gt;0,1,0)</f>
        <v>0</v>
      </c>
    </row>
    <row r="21" spans="2:51" ht="14.45" customHeight="1" outlineLevel="1" x14ac:dyDescent="0.25">
      <c r="D21" s="29" t="s">
        <v>398</v>
      </c>
      <c r="E21" s="110">
        <f ca="1">Check_minimum_DSCR</f>
        <v>0</v>
      </c>
      <c r="G21" s="50">
        <f t="shared" ca="1" si="7"/>
        <v>0</v>
      </c>
    </row>
    <row r="22" spans="2:51" ht="14.45" customHeight="1" outlineLevel="1" x14ac:dyDescent="0.25">
      <c r="D22" s="29"/>
      <c r="E22" s="110"/>
      <c r="G22" s="50">
        <f t="shared" si="7"/>
        <v>0</v>
      </c>
    </row>
    <row r="23" spans="2:51" ht="14.45" customHeight="1" outlineLevel="1" x14ac:dyDescent="0.25">
      <c r="D23" s="29"/>
      <c r="E23" s="110"/>
      <c r="G23" s="50">
        <f t="shared" si="7"/>
        <v>0</v>
      </c>
    </row>
    <row r="24" spans="2:51" ht="14.45" customHeight="1" outlineLevel="1" x14ac:dyDescent="0.25">
      <c r="D24" t="s">
        <v>402</v>
      </c>
      <c r="G24" s="50">
        <f ca="1">SUM(G20:G23)</f>
        <v>0</v>
      </c>
    </row>
    <row r="25" spans="2:51" ht="14.45" customHeight="1" outlineLevel="1" x14ac:dyDescent="0.25"/>
    <row r="26" spans="2:51" ht="14.45" customHeight="1" outlineLevel="1" x14ac:dyDescent="0.25">
      <c r="D26" s="31" t="s">
        <v>393</v>
      </c>
      <c r="G26" s="50">
        <f ca="1">Check_integrity+Check_signals</f>
        <v>0</v>
      </c>
    </row>
    <row r="27" spans="2:51" ht="14.45" customHeight="1" x14ac:dyDescent="0.25"/>
    <row r="28" spans="2:51" ht="21" x14ac:dyDescent="0.35">
      <c r="B28" s="9" t="s">
        <v>135</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row>
    <row r="29" spans="2:51" ht="19.5" outlineLevel="1" x14ac:dyDescent="0.3">
      <c r="C29" s="18" t="s">
        <v>135</v>
      </c>
      <c r="E29" s="19"/>
      <c r="F29" s="19"/>
    </row>
    <row r="30" spans="2:51" ht="14.45" customHeight="1" outlineLevel="1" x14ac:dyDescent="0.25">
      <c r="D30" s="31" t="s">
        <v>146</v>
      </c>
      <c r="E30" s="19"/>
      <c r="F30" s="19"/>
    </row>
    <row r="31" spans="2:51" ht="14.45" customHeight="1" outlineLevel="1" x14ac:dyDescent="0.25">
      <c r="D31" t="s">
        <v>136</v>
      </c>
      <c r="E31" s="19"/>
      <c r="F31" s="19"/>
      <c r="H31" s="23">
        <v>12</v>
      </c>
    </row>
    <row r="32" spans="2:51" ht="14.45" customHeight="1" outlineLevel="1" x14ac:dyDescent="0.25">
      <c r="D32" t="s">
        <v>287</v>
      </c>
      <c r="E32" s="19"/>
      <c r="F32" s="19"/>
      <c r="H32" s="23">
        <v>1000</v>
      </c>
    </row>
    <row r="33" spans="2:51" ht="14.45" customHeight="1" outlineLevel="1" x14ac:dyDescent="0.25">
      <c r="E33" s="19"/>
      <c r="F33" s="19"/>
    </row>
    <row r="34" spans="2:51" ht="14.45" customHeight="1" outlineLevel="1" x14ac:dyDescent="0.25">
      <c r="D34" s="31" t="s">
        <v>139</v>
      </c>
      <c r="E34" s="19"/>
      <c r="F34" s="19"/>
    </row>
    <row r="35" spans="2:51" ht="14.45" customHeight="1" outlineLevel="1" x14ac:dyDescent="0.25">
      <c r="D35" t="s">
        <v>140</v>
      </c>
      <c r="E35" s="19"/>
      <c r="F35" s="19"/>
      <c r="H35" s="30" t="s">
        <v>143</v>
      </c>
    </row>
    <row r="36" spans="2:51" ht="14.45" customHeight="1" outlineLevel="1" x14ac:dyDescent="0.25">
      <c r="D36" t="s">
        <v>141</v>
      </c>
      <c r="E36" s="19"/>
      <c r="F36" s="19"/>
      <c r="H36" s="30" t="s">
        <v>144</v>
      </c>
    </row>
    <row r="37" spans="2:51" ht="14.45" customHeight="1" outlineLevel="1" x14ac:dyDescent="0.25">
      <c r="D37" t="s">
        <v>142</v>
      </c>
      <c r="E37" s="19"/>
      <c r="F37" s="19"/>
      <c r="H37" s="30" t="s">
        <v>145</v>
      </c>
    </row>
    <row r="38" spans="2:51" ht="14.45" customHeight="1" outlineLevel="1" x14ac:dyDescent="0.25">
      <c r="E38" s="19"/>
      <c r="F38" s="19"/>
    </row>
    <row r="39" spans="2:51" ht="14.45" customHeight="1" outlineLevel="1" x14ac:dyDescent="0.25">
      <c r="D39" s="31" t="s">
        <v>386</v>
      </c>
      <c r="E39" s="19"/>
      <c r="F39" s="19"/>
    </row>
    <row r="40" spans="2:51" ht="14.45" customHeight="1" outlineLevel="1" x14ac:dyDescent="0.25">
      <c r="D40" t="s">
        <v>387</v>
      </c>
      <c r="E40" s="19"/>
      <c r="F40" s="19"/>
      <c r="H40" s="23">
        <v>1</v>
      </c>
    </row>
    <row r="41" spans="2:51" ht="14.45" customHeight="1" outlineLevel="1" x14ac:dyDescent="0.25">
      <c r="E41" s="19"/>
      <c r="F41" s="19"/>
    </row>
    <row r="42" spans="2:51" ht="14.45" customHeight="1" outlineLevel="1" x14ac:dyDescent="0.25">
      <c r="D42" s="31" t="s">
        <v>174</v>
      </c>
      <c r="E42" s="19"/>
      <c r="F42" s="19"/>
    </row>
    <row r="43" spans="2:51" ht="14.45" customHeight="1" outlineLevel="1" x14ac:dyDescent="0.25">
      <c r="D43" t="s">
        <v>175</v>
      </c>
      <c r="E43" s="19"/>
      <c r="F43" s="19"/>
      <c r="H43" s="82">
        <v>1</v>
      </c>
    </row>
    <row r="44" spans="2:51" ht="14.45" customHeight="1" outlineLevel="1" x14ac:dyDescent="0.25">
      <c r="D44" t="s">
        <v>176</v>
      </c>
      <c r="E44" s="19"/>
      <c r="F44" s="19"/>
      <c r="H44" s="82">
        <v>0</v>
      </c>
    </row>
    <row r="45" spans="2:51" ht="14.45" customHeight="1" x14ac:dyDescent="0.25"/>
    <row r="46" spans="2:51" ht="21" x14ac:dyDescent="0.35">
      <c r="B46" s="9" t="s">
        <v>414</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row>
    <row r="47" spans="2:51" ht="19.5" outlineLevel="1" x14ac:dyDescent="0.3">
      <c r="C47" s="18" t="s">
        <v>415</v>
      </c>
      <c r="E47" s="19"/>
      <c r="F47" s="19"/>
    </row>
    <row r="48" spans="2:51" outlineLevel="1" x14ac:dyDescent="0.25">
      <c r="D48" t="s">
        <v>201</v>
      </c>
      <c r="E48" s="19"/>
      <c r="F48" s="19"/>
      <c r="N48" s="27">
        <f t="shared" ref="N48:W48" si="8">IF(N49=Live_case,1,0)</f>
        <v>1</v>
      </c>
      <c r="O48" s="27">
        <f t="shared" si="8"/>
        <v>0</v>
      </c>
      <c r="P48" s="27">
        <f t="shared" si="8"/>
        <v>0</v>
      </c>
      <c r="Q48" s="27">
        <f t="shared" si="8"/>
        <v>0</v>
      </c>
      <c r="R48" s="27">
        <f t="shared" si="8"/>
        <v>0</v>
      </c>
      <c r="S48" s="27">
        <f t="shared" si="8"/>
        <v>0</v>
      </c>
      <c r="T48" s="27">
        <f t="shared" si="8"/>
        <v>0</v>
      </c>
      <c r="U48" s="27">
        <f t="shared" si="8"/>
        <v>0</v>
      </c>
      <c r="V48" s="27">
        <f t="shared" si="8"/>
        <v>0</v>
      </c>
      <c r="W48" s="27">
        <f t="shared" si="8"/>
        <v>0</v>
      </c>
    </row>
    <row r="49" spans="2:51" outlineLevel="1" x14ac:dyDescent="0.25">
      <c r="D49" t="s">
        <v>416</v>
      </c>
      <c r="E49" s="19" t="s">
        <v>158</v>
      </c>
      <c r="F49" s="19"/>
      <c r="L49" s="21" t="s">
        <v>201</v>
      </c>
      <c r="N49" s="53">
        <v>1</v>
      </c>
      <c r="O49" s="53">
        <f>N49+1</f>
        <v>2</v>
      </c>
      <c r="P49" s="53">
        <f t="shared" ref="P49:W49" si="9">O49+1</f>
        <v>3</v>
      </c>
      <c r="Q49" s="53">
        <f t="shared" si="9"/>
        <v>4</v>
      </c>
      <c r="R49" s="53">
        <f t="shared" si="9"/>
        <v>5</v>
      </c>
      <c r="S49" s="53">
        <f t="shared" si="9"/>
        <v>6</v>
      </c>
      <c r="T49" s="53">
        <f t="shared" si="9"/>
        <v>7</v>
      </c>
      <c r="U49" s="53">
        <f t="shared" si="9"/>
        <v>8</v>
      </c>
      <c r="V49" s="53">
        <f t="shared" si="9"/>
        <v>9</v>
      </c>
      <c r="W49" s="53">
        <f t="shared" si="9"/>
        <v>10</v>
      </c>
    </row>
    <row r="50" spans="2:51" outlineLevel="1" x14ac:dyDescent="0.25">
      <c r="D50" t="s">
        <v>427</v>
      </c>
      <c r="E50" s="19" t="str">
        <f>Applied_currency &amp; "'000"</f>
        <v>EUR'000</v>
      </c>
      <c r="F50" s="19"/>
      <c r="L50" s="49">
        <f ca="1">G567</f>
        <v>11470.633594198856</v>
      </c>
      <c r="N50" s="49">
        <v>11470.633594198856</v>
      </c>
      <c r="O50" s="49">
        <v>3899.6465930419408</v>
      </c>
      <c r="P50" s="49">
        <v>-2914.4778789255415</v>
      </c>
      <c r="Q50" s="49">
        <v>4942.4327194555772</v>
      </c>
      <c r="R50" s="49">
        <v>-8438.7316275227731</v>
      </c>
      <c r="S50" s="49">
        <v>2993.8933456221102</v>
      </c>
      <c r="T50" s="49">
        <v>-16915.471876099509</v>
      </c>
      <c r="U50" s="49">
        <v>15619.414052609298</v>
      </c>
      <c r="V50" s="49">
        <v>9688.7536635114157</v>
      </c>
      <c r="W50" s="49">
        <v>9692.5848263086573</v>
      </c>
    </row>
    <row r="51" spans="2:51" outlineLevel="1" x14ac:dyDescent="0.25">
      <c r="D51" t="s">
        <v>404</v>
      </c>
      <c r="E51" s="19" t="s">
        <v>168</v>
      </c>
      <c r="F51" s="19"/>
      <c r="L51" s="89">
        <f ca="1">G3</f>
        <v>7.927055656909944E-2</v>
      </c>
      <c r="N51" s="89">
        <v>7.927055656909944E-2</v>
      </c>
      <c r="O51" s="89">
        <v>6.6679820418357835E-2</v>
      </c>
      <c r="P51" s="89">
        <v>5.490576326847077E-2</v>
      </c>
      <c r="Q51" s="89">
        <v>6.8673315644264238E-2</v>
      </c>
      <c r="R51" s="89">
        <v>4.4570854306221014E-2</v>
      </c>
      <c r="S51" s="89">
        <v>6.4329037070274347E-2</v>
      </c>
      <c r="T51" s="89">
        <v>3.3286908268928536E-2</v>
      </c>
      <c r="U51" s="89">
        <v>8.6946097016334545E-2</v>
      </c>
      <c r="V51" s="89">
        <v>7.6444694399833688E-2</v>
      </c>
      <c r="W51" s="89">
        <v>7.6095017790794375E-2</v>
      </c>
    </row>
    <row r="52" spans="2:51" outlineLevel="1" x14ac:dyDescent="0.25">
      <c r="D52" t="s">
        <v>417</v>
      </c>
      <c r="E52" s="19" t="s">
        <v>232</v>
      </c>
      <c r="F52" s="19"/>
      <c r="L52" s="121">
        <f ca="1">H3</f>
        <v>3.5545123789273241</v>
      </c>
      <c r="N52" s="121">
        <v>3.5545123789273241</v>
      </c>
      <c r="O52" s="121">
        <v>3.091684768686862</v>
      </c>
      <c r="P52" s="121">
        <v>2.675125481930742</v>
      </c>
      <c r="Q52" s="121">
        <v>3.0916036921784471</v>
      </c>
      <c r="R52" s="121">
        <v>2.2834057574467308</v>
      </c>
      <c r="S52" s="121">
        <v>2.8835426722629833</v>
      </c>
      <c r="T52" s="121">
        <v>1.8669631132917324</v>
      </c>
      <c r="U52" s="121">
        <v>3.7142973548871723</v>
      </c>
      <c r="V52" s="121">
        <v>3.4481167903168255</v>
      </c>
      <c r="W52" s="121">
        <v>3.486033103515962</v>
      </c>
    </row>
    <row r="53" spans="2:51" outlineLevel="1" x14ac:dyDescent="0.25">
      <c r="D53" t="s">
        <v>418</v>
      </c>
      <c r="E53" s="19" t="s">
        <v>232</v>
      </c>
      <c r="F53" s="19"/>
      <c r="L53" s="121">
        <f ca="1">I3</f>
        <v>1.8617377551507139</v>
      </c>
      <c r="N53" s="121">
        <v>1.8617377551507139</v>
      </c>
      <c r="O53" s="121">
        <v>1.7201872905467694</v>
      </c>
      <c r="P53" s="121">
        <v>1.5927874568489027</v>
      </c>
      <c r="Q53" s="121">
        <v>1.7328285104174672</v>
      </c>
      <c r="R53" s="121">
        <v>1.4837026734437835</v>
      </c>
      <c r="S53" s="121">
        <v>1.8865807755335495</v>
      </c>
      <c r="T53" s="121">
        <v>1.5085456938266195</v>
      </c>
      <c r="U53" s="121">
        <v>1.9290882911378013</v>
      </c>
      <c r="V53" s="121">
        <v>1.8079150128120554</v>
      </c>
      <c r="W53" s="121">
        <v>1.8328732397276759</v>
      </c>
    </row>
    <row r="54" spans="2:51" outlineLevel="1" x14ac:dyDescent="0.25">
      <c r="D54" t="s">
        <v>419</v>
      </c>
      <c r="E54" s="19" t="s">
        <v>232</v>
      </c>
      <c r="F54" s="19"/>
      <c r="L54" s="121">
        <f ca="1">J3</f>
        <v>1.448501499697435</v>
      </c>
      <c r="N54" s="121">
        <v>1.448501499697435</v>
      </c>
      <c r="O54" s="121">
        <v>1.3438451072031898</v>
      </c>
      <c r="P54" s="121">
        <v>1.2496510892853279</v>
      </c>
      <c r="Q54" s="121">
        <v>1.4009322961854977</v>
      </c>
      <c r="R54" s="121">
        <v>1.2099378162080883</v>
      </c>
      <c r="S54" s="121">
        <v>1.4682679107403798</v>
      </c>
      <c r="T54" s="121">
        <v>1.2292887171089895</v>
      </c>
      <c r="U54" s="121">
        <v>1.5581951956911626</v>
      </c>
      <c r="V54" s="121">
        <v>1.448501499697435</v>
      </c>
      <c r="W54" s="121">
        <v>1.3781976512233491</v>
      </c>
    </row>
    <row r="55" spans="2:51" outlineLevel="1" x14ac:dyDescent="0.25">
      <c r="D55" t="s">
        <v>420</v>
      </c>
      <c r="E55" s="19" t="s">
        <v>192</v>
      </c>
      <c r="F55" s="19"/>
      <c r="N55" s="50">
        <f t="shared" ref="N55:W55" ca="1" si="10">IF(AND(N49=Live_case,SUM(N50:N54)&lt;&gt;SUM($L$50:$L$54)),1,0)</f>
        <v>0</v>
      </c>
      <c r="O55" s="50">
        <f t="shared" ca="1" si="10"/>
        <v>0</v>
      </c>
      <c r="P55" s="50">
        <f t="shared" ca="1" si="10"/>
        <v>0</v>
      </c>
      <c r="Q55" s="50">
        <f t="shared" ca="1" si="10"/>
        <v>0</v>
      </c>
      <c r="R55" s="50">
        <f t="shared" ca="1" si="10"/>
        <v>0</v>
      </c>
      <c r="S55" s="50">
        <f t="shared" ca="1" si="10"/>
        <v>0</v>
      </c>
      <c r="T55" s="50">
        <f t="shared" ca="1" si="10"/>
        <v>0</v>
      </c>
      <c r="U55" s="50">
        <f t="shared" ca="1" si="10"/>
        <v>0</v>
      </c>
      <c r="V55" s="50">
        <f t="shared" ca="1" si="10"/>
        <v>0</v>
      </c>
      <c r="W55" s="50">
        <f t="shared" ca="1" si="10"/>
        <v>0</v>
      </c>
    </row>
    <row r="57" spans="2:51" ht="21" x14ac:dyDescent="0.35">
      <c r="B57" s="9" t="s">
        <v>189</v>
      </c>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row>
    <row r="58" spans="2:51" ht="19.5" outlineLevel="1" x14ac:dyDescent="0.3">
      <c r="C58" s="18" t="s">
        <v>147</v>
      </c>
      <c r="E58" s="19"/>
      <c r="F58" s="19"/>
    </row>
    <row r="59" spans="2:51" ht="15.75" outlineLevel="1" x14ac:dyDescent="0.25">
      <c r="D59" s="31" t="s">
        <v>149</v>
      </c>
      <c r="E59" s="19"/>
      <c r="F59" s="19"/>
    </row>
    <row r="60" spans="2:51" outlineLevel="1" x14ac:dyDescent="0.25">
      <c r="D60" t="s">
        <v>148</v>
      </c>
      <c r="E60" s="19" t="s">
        <v>150</v>
      </c>
      <c r="F60" s="19"/>
      <c r="H60" s="32" t="s">
        <v>143</v>
      </c>
    </row>
    <row r="61" spans="2:51" outlineLevel="1" x14ac:dyDescent="0.25">
      <c r="E61" s="19"/>
      <c r="F61" s="19"/>
    </row>
    <row r="62" spans="2:51" ht="15.75" outlineLevel="1" x14ac:dyDescent="0.25">
      <c r="D62" s="31" t="s">
        <v>127</v>
      </c>
      <c r="E62" s="19"/>
      <c r="F62" s="19"/>
    </row>
    <row r="63" spans="2:51" ht="14.45" customHeight="1" outlineLevel="1" x14ac:dyDescent="0.25">
      <c r="D63" t="s">
        <v>128</v>
      </c>
      <c r="E63" s="19" t="s">
        <v>129</v>
      </c>
      <c r="F63" s="19"/>
      <c r="G63" s="21" t="s">
        <v>132</v>
      </c>
      <c r="H63" s="21" t="s">
        <v>133</v>
      </c>
      <c r="L63" s="20">
        <v>45291</v>
      </c>
      <c r="N63" s="53">
        <v>1</v>
      </c>
      <c r="O63" s="53">
        <f>N63+1</f>
        <v>2</v>
      </c>
      <c r="P63" s="53">
        <f t="shared" ref="P63:W63" si="11">O63+1</f>
        <v>3</v>
      </c>
      <c r="Q63" s="53">
        <f t="shared" si="11"/>
        <v>4</v>
      </c>
      <c r="R63" s="53">
        <f t="shared" si="11"/>
        <v>5</v>
      </c>
      <c r="S63" s="53">
        <f t="shared" si="11"/>
        <v>6</v>
      </c>
      <c r="T63" s="53">
        <f t="shared" si="11"/>
        <v>7</v>
      </c>
      <c r="U63" s="53">
        <f t="shared" si="11"/>
        <v>8</v>
      </c>
      <c r="V63" s="53">
        <f t="shared" si="11"/>
        <v>9</v>
      </c>
      <c r="W63" s="53">
        <f t="shared" si="11"/>
        <v>10</v>
      </c>
    </row>
    <row r="64" spans="2:51" ht="14.45" customHeight="1" outlineLevel="1" x14ac:dyDescent="0.25">
      <c r="D64" t="s">
        <v>134</v>
      </c>
      <c r="E64" s="19" t="s">
        <v>131</v>
      </c>
      <c r="F64" s="19"/>
      <c r="G64" s="24">
        <f>Model_start+1</f>
        <v>45292</v>
      </c>
      <c r="H64" s="24">
        <f ca="1">EOMONTH(G64,L64*Months_year-1)</f>
        <v>46022</v>
      </c>
      <c r="L64" s="43">
        <f ca="1">IF(ISBLANK(OFFSET($M64,0,Live_case)),$N64,OFFSET($M64,0,Live_case))</f>
        <v>2</v>
      </c>
      <c r="N64" s="22">
        <v>2</v>
      </c>
      <c r="O64" s="22"/>
      <c r="P64" s="22"/>
      <c r="Q64" s="22"/>
      <c r="R64" s="22"/>
      <c r="S64" s="22"/>
      <c r="T64" s="22"/>
      <c r="U64" s="22"/>
      <c r="V64" s="22"/>
      <c r="W64" s="22"/>
    </row>
    <row r="65" spans="3:23" ht="14.45" customHeight="1" outlineLevel="1" x14ac:dyDescent="0.25">
      <c r="D65" t="s">
        <v>130</v>
      </c>
      <c r="E65" s="19" t="s">
        <v>131</v>
      </c>
      <c r="F65" s="19"/>
      <c r="G65" s="24">
        <f ca="1">H64+1</f>
        <v>46023</v>
      </c>
      <c r="H65" s="24">
        <f ca="1">EOMONTH(G65,L65*Months_year-1)</f>
        <v>56979</v>
      </c>
      <c r="L65" s="43">
        <f ca="1">IF(ISBLANK(OFFSET($M65,0,Live_case)),$N65,OFFSET($M65,0,Live_case))</f>
        <v>30</v>
      </c>
      <c r="N65" s="22">
        <v>30</v>
      </c>
      <c r="O65" s="22"/>
      <c r="P65" s="22"/>
      <c r="Q65" s="22"/>
      <c r="R65" s="22"/>
      <c r="S65" s="22"/>
      <c r="T65" s="22"/>
      <c r="U65" s="22"/>
      <c r="V65" s="22"/>
      <c r="W65" s="22"/>
    </row>
    <row r="66" spans="3:23" ht="14.45" customHeight="1" outlineLevel="1" x14ac:dyDescent="0.25">
      <c r="E66" s="19"/>
      <c r="F66" s="19"/>
    </row>
    <row r="67" spans="3:23" ht="19.5" outlineLevel="1" x14ac:dyDescent="0.3">
      <c r="C67" s="18" t="s">
        <v>137</v>
      </c>
      <c r="E67" s="19"/>
      <c r="F67" s="19"/>
    </row>
    <row r="68" spans="3:23" ht="15.75" outlineLevel="1" x14ac:dyDescent="0.25">
      <c r="D68" s="31" t="s">
        <v>152</v>
      </c>
      <c r="G68" s="21" t="s">
        <v>153</v>
      </c>
    </row>
    <row r="69" spans="3:23" outlineLevel="1" x14ac:dyDescent="0.25">
      <c r="D69" s="29" t="s">
        <v>424</v>
      </c>
      <c r="E69" s="19" t="str">
        <f>Applied_currency &amp; "'000"</f>
        <v>EUR'000</v>
      </c>
      <c r="F69" s="19"/>
      <c r="G69" s="83">
        <v>1</v>
      </c>
      <c r="L69" s="57">
        <f ca="1">IF(ISBLANK(OFFSET($M69,0,Live_case)),$N69,OFFSET($M69,0,Live_case))</f>
        <v>86400</v>
      </c>
      <c r="N69" s="33">
        <v>86400</v>
      </c>
      <c r="O69" s="33"/>
      <c r="P69" s="33"/>
      <c r="Q69" s="33"/>
      <c r="R69" s="33"/>
      <c r="S69" s="33">
        <f>N69*1.1</f>
        <v>95040.000000000015</v>
      </c>
      <c r="T69" s="33">
        <f>N69*1.1</f>
        <v>95040.000000000015</v>
      </c>
      <c r="U69" s="33"/>
      <c r="V69" s="33"/>
      <c r="W69" s="33"/>
    </row>
    <row r="70" spans="3:23" outlineLevel="1" x14ac:dyDescent="0.25">
      <c r="D70" s="29" t="s">
        <v>422</v>
      </c>
      <c r="E70" s="19" t="str">
        <f>Applied_currency &amp; "'000"</f>
        <v>EUR'000</v>
      </c>
      <c r="F70" s="19"/>
      <c r="G70" s="83">
        <v>1</v>
      </c>
      <c r="L70" s="57">
        <f ca="1">IF(ISBLANK(OFFSET($M70,0,Live_case)),$N70,OFFSET($M70,0,Live_case))</f>
        <v>10000</v>
      </c>
      <c r="N70" s="33">
        <v>10000</v>
      </c>
      <c r="O70" s="33"/>
      <c r="P70" s="33"/>
      <c r="Q70" s="33"/>
      <c r="R70" s="33"/>
      <c r="S70" s="33">
        <f t="shared" ref="S70:S72" si="12">N70*1.1</f>
        <v>11000</v>
      </c>
      <c r="T70" s="33">
        <f t="shared" ref="T70:T72" si="13">N70*1.1</f>
        <v>11000</v>
      </c>
      <c r="U70" s="33"/>
      <c r="V70" s="33"/>
      <c r="W70" s="33"/>
    </row>
    <row r="71" spans="3:23" outlineLevel="1" x14ac:dyDescent="0.25">
      <c r="D71" s="29" t="s">
        <v>138</v>
      </c>
      <c r="E71" s="19" t="str">
        <f>Applied_currency &amp; "'000"</f>
        <v>EUR'000</v>
      </c>
      <c r="F71" s="19"/>
      <c r="G71" s="83">
        <v>1</v>
      </c>
      <c r="L71" s="57">
        <f ca="1">IF(ISBLANK(OFFSET($M71,0,Live_case)),$N71,OFFSET($M71,0,Live_case))</f>
        <v>500</v>
      </c>
      <c r="N71" s="33">
        <v>500</v>
      </c>
      <c r="O71" s="33"/>
      <c r="P71" s="33"/>
      <c r="Q71" s="33"/>
      <c r="R71" s="33"/>
      <c r="S71" s="33">
        <f t="shared" si="12"/>
        <v>550</v>
      </c>
      <c r="T71" s="33">
        <f t="shared" si="13"/>
        <v>550</v>
      </c>
      <c r="U71" s="33"/>
      <c r="V71" s="33"/>
      <c r="W71" s="33"/>
    </row>
    <row r="72" spans="3:23" outlineLevel="1" x14ac:dyDescent="0.25">
      <c r="D72" s="29" t="s">
        <v>423</v>
      </c>
      <c r="E72" s="19" t="str">
        <f>Applied_currency &amp; "'000"</f>
        <v>EUR'000</v>
      </c>
      <c r="F72" s="19"/>
      <c r="G72" s="83">
        <v>0</v>
      </c>
      <c r="L72" s="57">
        <f ca="1">IF(ISBLANK(OFFSET($M72,0,Live_case)),$N72,OFFSET($M72,0,Live_case))</f>
        <v>3000</v>
      </c>
      <c r="N72" s="33">
        <v>3000</v>
      </c>
      <c r="O72" s="33"/>
      <c r="P72" s="33"/>
      <c r="Q72" s="33"/>
      <c r="R72" s="33"/>
      <c r="S72" s="33">
        <f t="shared" si="12"/>
        <v>3300.0000000000005</v>
      </c>
      <c r="T72" s="33">
        <f t="shared" si="13"/>
        <v>3300.0000000000005</v>
      </c>
      <c r="U72" s="33"/>
      <c r="V72" s="33"/>
      <c r="W72" s="33"/>
    </row>
    <row r="73" spans="3:23" outlineLevel="1" x14ac:dyDescent="0.25">
      <c r="D73" t="s">
        <v>151</v>
      </c>
      <c r="E73" s="19" t="str">
        <f>Applied_currency &amp; "'000"</f>
        <v>EUR'000</v>
      </c>
      <c r="F73" s="19"/>
      <c r="L73" s="34">
        <f ca="1">SUM(L69:L72)</f>
        <v>99900</v>
      </c>
    </row>
    <row r="74" spans="3:23" outlineLevel="1" x14ac:dyDescent="0.25">
      <c r="E74" s="19"/>
      <c r="F74" s="19"/>
    </row>
    <row r="75" spans="3:23" ht="15.75" outlineLevel="1" x14ac:dyDescent="0.25">
      <c r="D75" s="31" t="s">
        <v>153</v>
      </c>
      <c r="E75" s="19"/>
      <c r="F75" s="19"/>
    </row>
    <row r="76" spans="3:23" outlineLevel="1" x14ac:dyDescent="0.25">
      <c r="D76" t="s">
        <v>154</v>
      </c>
      <c r="E76" s="19" t="s">
        <v>131</v>
      </c>
      <c r="F76" s="19"/>
      <c r="L76" s="43">
        <f ca="1">IF(ISBLANK(OFFSET($M76,0,Live_case)),$N76,OFFSET($M76,0,Live_case))</f>
        <v>20</v>
      </c>
      <c r="N76" s="22">
        <v>20</v>
      </c>
      <c r="O76" s="22"/>
      <c r="P76" s="22"/>
      <c r="Q76" s="22"/>
      <c r="R76" s="22"/>
      <c r="S76" s="22"/>
      <c r="T76" s="22"/>
      <c r="U76" s="22"/>
      <c r="V76" s="22"/>
      <c r="W76" s="22"/>
    </row>
    <row r="77" spans="3:23" outlineLevel="1" x14ac:dyDescent="0.25">
      <c r="E77" s="19"/>
      <c r="F77" s="19"/>
    </row>
    <row r="78" spans="3:23" ht="19.5" outlineLevel="1" x14ac:dyDescent="0.3">
      <c r="C78" s="18" t="s">
        <v>155</v>
      </c>
      <c r="E78" s="19"/>
      <c r="F78" s="19"/>
    </row>
    <row r="79" spans="3:23" ht="15.75" outlineLevel="1" x14ac:dyDescent="0.25">
      <c r="D79" s="31" t="s">
        <v>156</v>
      </c>
      <c r="E79" s="19"/>
      <c r="F79" s="19"/>
    </row>
    <row r="80" spans="3:23" outlineLevel="1" x14ac:dyDescent="0.25">
      <c r="D80" t="s">
        <v>162</v>
      </c>
      <c r="E80" s="19" t="s">
        <v>150</v>
      </c>
      <c r="F80" s="19"/>
      <c r="L80" s="60">
        <f ca="1">IF(ISBLANK(OFFSET($M80,0,Live_case)),$N80,OFFSET($M80,0,Live_case))</f>
        <v>50</v>
      </c>
      <c r="N80" s="40">
        <v>50</v>
      </c>
      <c r="O80" s="40">
        <v>75</v>
      </c>
      <c r="P80" s="40">
        <v>90</v>
      </c>
      <c r="Q80" s="40"/>
      <c r="R80" s="40">
        <v>90</v>
      </c>
      <c r="S80" s="40"/>
      <c r="T80" s="40">
        <v>90</v>
      </c>
      <c r="U80" s="40"/>
      <c r="V80" s="40"/>
      <c r="W80" s="40"/>
    </row>
    <row r="81" spans="3:23" outlineLevel="1" x14ac:dyDescent="0.25">
      <c r="D81" t="s">
        <v>157</v>
      </c>
      <c r="E81" s="35" t="s">
        <v>158</v>
      </c>
      <c r="F81" s="35"/>
      <c r="L81" s="57">
        <f ca="1">IF(ISBLANK(OFFSET($M81,0,Live_case)),$N81,OFFSET($M81,0,Live_case))</f>
        <v>12</v>
      </c>
      <c r="N81" s="33">
        <v>12</v>
      </c>
      <c r="O81" s="33"/>
      <c r="P81" s="33"/>
      <c r="Q81" s="33"/>
      <c r="R81" s="33"/>
      <c r="S81" s="33"/>
      <c r="T81" s="33"/>
      <c r="U81" s="33"/>
      <c r="V81" s="33"/>
      <c r="W81" s="33"/>
    </row>
    <row r="82" spans="3:23" outlineLevel="1" x14ac:dyDescent="0.25">
      <c r="D82" t="s">
        <v>159</v>
      </c>
      <c r="E82" s="19" t="s">
        <v>160</v>
      </c>
      <c r="F82" s="19"/>
      <c r="L82" s="58">
        <f ca="1">IF(ISBLANK(OFFSET($M82,0,Live_case)),$N82,OFFSET($M82,0,Live_case))</f>
        <v>6</v>
      </c>
      <c r="N82" s="36">
        <v>6</v>
      </c>
      <c r="O82" s="36"/>
      <c r="P82" s="36"/>
      <c r="Q82" s="36"/>
      <c r="R82" s="36"/>
      <c r="S82" s="36"/>
      <c r="T82" s="36"/>
      <c r="U82" s="36"/>
      <c r="V82" s="36"/>
      <c r="W82" s="36"/>
    </row>
    <row r="83" spans="3:23" outlineLevel="1" x14ac:dyDescent="0.25">
      <c r="D83" t="s">
        <v>161</v>
      </c>
      <c r="E83" s="19" t="s">
        <v>160</v>
      </c>
      <c r="F83" s="19"/>
      <c r="L83" s="59">
        <f ca="1">L81*L82</f>
        <v>72</v>
      </c>
    </row>
    <row r="84" spans="3:23" outlineLevel="1" x14ac:dyDescent="0.25">
      <c r="E84" s="19"/>
      <c r="F84" s="19"/>
    </row>
    <row r="85" spans="3:23" ht="15.75" outlineLevel="1" x14ac:dyDescent="0.25">
      <c r="D85" s="31" t="s">
        <v>163</v>
      </c>
      <c r="E85" s="19"/>
      <c r="F85" s="19"/>
    </row>
    <row r="86" spans="3:23" outlineLevel="1" x14ac:dyDescent="0.25">
      <c r="D86" t="s">
        <v>164</v>
      </c>
      <c r="E86" s="19" t="s">
        <v>165</v>
      </c>
      <c r="F86" s="19"/>
      <c r="L86" s="61">
        <f ca="1">IF(ISBLANK(OFFSET($M86,0,Live_case)),$N86,OFFSET($M86,0,Live_case))</f>
        <v>0.98</v>
      </c>
      <c r="N86" s="37">
        <v>0.98</v>
      </c>
      <c r="O86" s="37"/>
      <c r="P86" s="37"/>
      <c r="Q86" s="37"/>
      <c r="R86" s="37"/>
      <c r="S86" s="37"/>
      <c r="T86" s="37"/>
      <c r="U86" s="37"/>
      <c r="V86" s="37"/>
      <c r="W86" s="37"/>
    </row>
    <row r="87" spans="3:23" outlineLevel="1" x14ac:dyDescent="0.25">
      <c r="E87" s="19"/>
      <c r="F87" s="19"/>
    </row>
    <row r="88" spans="3:23" ht="15.75" outlineLevel="1" x14ac:dyDescent="0.25">
      <c r="D88" s="31" t="s">
        <v>166</v>
      </c>
      <c r="E88" s="19"/>
      <c r="F88" s="19"/>
    </row>
    <row r="89" spans="3:23" outlineLevel="1" x14ac:dyDescent="0.25">
      <c r="C89" s="41">
        <f ca="1">IF(D89=$L$80,1,0)</f>
        <v>1</v>
      </c>
      <c r="D89" s="38">
        <v>50</v>
      </c>
      <c r="E89" s="19" t="s">
        <v>171</v>
      </c>
      <c r="F89" s="19"/>
      <c r="L89" s="57">
        <f ca="1">IF(ISBLANK(OFFSET($M89,0,Live_case)),$N89,OFFSET($M89,0,Live_case))</f>
        <v>2400</v>
      </c>
      <c r="N89" s="33">
        <v>2400</v>
      </c>
      <c r="O89" s="33"/>
      <c r="P89" s="33"/>
      <c r="Q89" s="33"/>
      <c r="R89" s="33"/>
      <c r="S89" s="33"/>
      <c r="T89" s="33"/>
      <c r="U89" s="33"/>
      <c r="V89" s="33"/>
      <c r="W89" s="33"/>
    </row>
    <row r="90" spans="3:23" outlineLevel="1" x14ac:dyDescent="0.25">
      <c r="C90" s="41">
        <f t="shared" ref="C90:C91" ca="1" si="14">IF(D90=$L$80,1,0)</f>
        <v>0</v>
      </c>
      <c r="D90" s="39">
        <v>75</v>
      </c>
      <c r="E90" s="19" t="s">
        <v>171</v>
      </c>
      <c r="F90" s="19"/>
      <c r="L90" s="34">
        <f ca="1">IF(ISBLANK(OFFSET($M90,0,Live_case)),$N90,OFFSET($M90,0,Live_case))</f>
        <v>2205.7469519435285</v>
      </c>
      <c r="N90" s="34">
        <f ca="1">_xlfn.NORM.INV(1-($D90/100),$L$89,$L$92*$L$89)</f>
        <v>2205.7469519435285</v>
      </c>
      <c r="O90" s="34">
        <f t="shared" ref="O90:W91" ca="1" si="15">_xlfn.NORM.INV(1-($D90/100),$L$89,$L$92*$L$89)</f>
        <v>2205.7469519435285</v>
      </c>
      <c r="P90" s="34">
        <f t="shared" ca="1" si="15"/>
        <v>2205.7469519435285</v>
      </c>
      <c r="Q90" s="34">
        <f t="shared" ca="1" si="15"/>
        <v>2205.7469519435285</v>
      </c>
      <c r="R90" s="34">
        <f t="shared" ca="1" si="15"/>
        <v>2205.7469519435285</v>
      </c>
      <c r="S90" s="34">
        <f t="shared" ca="1" si="15"/>
        <v>2205.7469519435285</v>
      </c>
      <c r="T90" s="34">
        <f t="shared" ca="1" si="15"/>
        <v>2205.7469519435285</v>
      </c>
      <c r="U90" s="34">
        <f t="shared" ca="1" si="15"/>
        <v>2205.7469519435285</v>
      </c>
      <c r="V90" s="34">
        <f t="shared" ca="1" si="15"/>
        <v>2205.7469519435285</v>
      </c>
      <c r="W90" s="34">
        <f t="shared" ca="1" si="15"/>
        <v>2205.7469519435285</v>
      </c>
    </row>
    <row r="91" spans="3:23" outlineLevel="1" x14ac:dyDescent="0.25">
      <c r="C91" s="41">
        <f t="shared" ca="1" si="14"/>
        <v>0</v>
      </c>
      <c r="D91" s="39">
        <v>90</v>
      </c>
      <c r="E91" s="19" t="s">
        <v>171</v>
      </c>
      <c r="F91" s="19"/>
      <c r="L91" s="34">
        <f ca="1">IF(ISBLANK(OFFSET($M91,0,Live_case)),$N91,OFFSET($M91,0,Live_case))</f>
        <v>2030.9131491231551</v>
      </c>
      <c r="N91" s="34">
        <f ca="1">_xlfn.NORM.INV(1-($D91/100),$L$89,$L$92*$L$89)</f>
        <v>2030.9131491231551</v>
      </c>
      <c r="O91" s="34">
        <f t="shared" ca="1" si="15"/>
        <v>2030.9131491231551</v>
      </c>
      <c r="P91" s="34">
        <f t="shared" ca="1" si="15"/>
        <v>2030.9131491231551</v>
      </c>
      <c r="Q91" s="34">
        <f t="shared" ca="1" si="15"/>
        <v>2030.9131491231551</v>
      </c>
      <c r="R91" s="34">
        <f t="shared" ca="1" si="15"/>
        <v>2030.9131491231551</v>
      </c>
      <c r="S91" s="34">
        <f t="shared" ca="1" si="15"/>
        <v>2030.9131491231551</v>
      </c>
      <c r="T91" s="34">
        <f t="shared" ca="1" si="15"/>
        <v>2030.9131491231551</v>
      </c>
      <c r="U91" s="34">
        <f t="shared" ca="1" si="15"/>
        <v>2030.9131491231551</v>
      </c>
      <c r="V91" s="34">
        <f t="shared" ca="1" si="15"/>
        <v>2030.9131491231551</v>
      </c>
      <c r="W91" s="34">
        <f t="shared" ca="1" si="15"/>
        <v>2030.9131491231551</v>
      </c>
    </row>
    <row r="92" spans="3:23" outlineLevel="1" x14ac:dyDescent="0.25">
      <c r="D92" t="s">
        <v>167</v>
      </c>
      <c r="E92" s="19" t="s">
        <v>168</v>
      </c>
      <c r="F92" s="19"/>
      <c r="L92" s="61">
        <f ca="1">IF(ISBLANK(OFFSET($M92,0,Live_case)),$N92,OFFSET($M92,0,Live_case))</f>
        <v>0.12</v>
      </c>
      <c r="N92" s="37">
        <v>0.12</v>
      </c>
      <c r="O92" s="37"/>
      <c r="P92" s="37"/>
      <c r="Q92" s="37"/>
      <c r="R92" s="37"/>
      <c r="S92" s="37"/>
      <c r="T92" s="37"/>
      <c r="U92" s="37"/>
      <c r="V92" s="37"/>
      <c r="W92" s="37"/>
    </row>
    <row r="93" spans="3:23" outlineLevel="1" x14ac:dyDescent="0.25">
      <c r="D93" t="s">
        <v>169</v>
      </c>
      <c r="E93" s="19" t="s">
        <v>170</v>
      </c>
      <c r="F93" s="19"/>
      <c r="L93" s="34">
        <f ca="1">IF(ISBLANK(OFFSET($M93,0,Live_case)),$N93,OFFSET($M93,0,Live_case))</f>
        <v>172800</v>
      </c>
      <c r="N93" s="34">
        <f t="shared" ref="N93:W93" ca="1" si="16">SUMIF(List_generation,$L$80,$L$89:$L$91)*$L$83</f>
        <v>172800</v>
      </c>
      <c r="O93" s="34">
        <f t="shared" ca="1" si="16"/>
        <v>172800</v>
      </c>
      <c r="P93" s="34">
        <f t="shared" ca="1" si="16"/>
        <v>172800</v>
      </c>
      <c r="Q93" s="34">
        <f t="shared" ca="1" si="16"/>
        <v>172800</v>
      </c>
      <c r="R93" s="34">
        <f t="shared" ca="1" si="16"/>
        <v>172800</v>
      </c>
      <c r="S93" s="34">
        <f t="shared" ca="1" si="16"/>
        <v>172800</v>
      </c>
      <c r="T93" s="34">
        <f t="shared" ca="1" si="16"/>
        <v>172800</v>
      </c>
      <c r="U93" s="34">
        <f t="shared" ca="1" si="16"/>
        <v>172800</v>
      </c>
      <c r="V93" s="34">
        <f t="shared" ca="1" si="16"/>
        <v>172800</v>
      </c>
      <c r="W93" s="34">
        <f t="shared" ca="1" si="16"/>
        <v>172800</v>
      </c>
    </row>
    <row r="94" spans="3:23" outlineLevel="1" x14ac:dyDescent="0.25">
      <c r="E94" s="19"/>
      <c r="F94" s="19"/>
    </row>
    <row r="95" spans="3:23" ht="15.75" outlineLevel="1" x14ac:dyDescent="0.25">
      <c r="D95" s="31" t="s">
        <v>172</v>
      </c>
      <c r="E95" s="19"/>
      <c r="F95" s="19"/>
    </row>
    <row r="96" spans="3:23" outlineLevel="1" x14ac:dyDescent="0.25">
      <c r="D96" t="s">
        <v>173</v>
      </c>
      <c r="E96" s="42" t="s">
        <v>150</v>
      </c>
      <c r="F96" s="42"/>
      <c r="L96" s="84">
        <f ca="1">IF(ISBLANK(OFFSET($M96,0,Live_case)),$N96,OFFSET($M96,0,Live_case))</f>
        <v>1</v>
      </c>
      <c r="N96" s="83">
        <v>1</v>
      </c>
      <c r="O96" s="83"/>
      <c r="P96" s="83"/>
      <c r="Q96" s="83"/>
      <c r="R96" s="83"/>
      <c r="S96" s="83"/>
      <c r="T96" s="83"/>
      <c r="U96" s="83">
        <v>0</v>
      </c>
      <c r="V96" s="83"/>
      <c r="W96" s="83"/>
    </row>
    <row r="97" spans="3:23" outlineLevel="1" x14ac:dyDescent="0.25">
      <c r="D97" t="s">
        <v>177</v>
      </c>
      <c r="E97" s="19" t="s">
        <v>178</v>
      </c>
      <c r="F97" s="19"/>
      <c r="G97" s="21" t="s">
        <v>180</v>
      </c>
      <c r="H97" s="21" t="s">
        <v>181</v>
      </c>
      <c r="I97" s="21" t="s">
        <v>132</v>
      </c>
      <c r="J97" s="21" t="s">
        <v>133</v>
      </c>
      <c r="L97" s="66">
        <f ca="1">IF(ISBLANK(OFFSET($M97,0,Live_case)),$N97,OFFSET($M97,0,Live_case))</f>
        <v>50</v>
      </c>
      <c r="N97" s="44">
        <v>50</v>
      </c>
      <c r="O97" s="44"/>
      <c r="P97" s="44"/>
      <c r="Q97" s="44"/>
      <c r="R97" s="44"/>
      <c r="S97" s="44"/>
      <c r="T97" s="44"/>
      <c r="U97" s="44"/>
      <c r="V97" s="44"/>
      <c r="W97" s="44"/>
    </row>
    <row r="98" spans="3:23" outlineLevel="1" x14ac:dyDescent="0.25">
      <c r="D98" t="s">
        <v>179</v>
      </c>
      <c r="E98" s="19" t="s">
        <v>131</v>
      </c>
      <c r="F98" s="19"/>
      <c r="G98" s="22">
        <v>1</v>
      </c>
      <c r="H98" s="43">
        <f ca="1">L98</f>
        <v>10</v>
      </c>
      <c r="I98" s="24">
        <f ca="1">EOMONTH(Ops_start,G98*Months_year-1)+1</f>
        <v>46388</v>
      </c>
      <c r="J98" s="24">
        <f ca="1">EOMONTH(I98,H98*Months_year-1)</f>
        <v>50040</v>
      </c>
      <c r="L98" s="43">
        <f ca="1">IF(ISBLANK(OFFSET($M98,0,Live_case)),$N98,OFFSET($M98,0,Live_case))</f>
        <v>10</v>
      </c>
      <c r="N98" s="22">
        <v>10</v>
      </c>
      <c r="O98" s="22"/>
      <c r="P98" s="22"/>
      <c r="Q98" s="22"/>
      <c r="R98" s="22"/>
      <c r="S98" s="22"/>
      <c r="T98" s="22"/>
      <c r="U98" s="22"/>
      <c r="V98" s="22">
        <v>15</v>
      </c>
      <c r="W98" s="22"/>
    </row>
    <row r="99" spans="3:23" outlineLevel="1" x14ac:dyDescent="0.25">
      <c r="D99" t="s">
        <v>182</v>
      </c>
      <c r="E99" s="19" t="s">
        <v>150</v>
      </c>
      <c r="F99" s="19"/>
      <c r="L99" s="55" t="str">
        <f ca="1">IF(ISBLANK(OFFSET($M99,0,Live_case)),$N99,OFFSET($M99,0,Live_case))</f>
        <v>None</v>
      </c>
      <c r="N99" s="32" t="s">
        <v>186</v>
      </c>
      <c r="O99" s="32"/>
      <c r="P99" s="32"/>
      <c r="Q99" s="32"/>
      <c r="R99" s="32"/>
      <c r="S99" s="32"/>
      <c r="T99" s="32"/>
      <c r="U99" s="32"/>
      <c r="V99" s="32"/>
      <c r="W99" s="32"/>
    </row>
    <row r="100" spans="3:23" outlineLevel="1" x14ac:dyDescent="0.25">
      <c r="D100" t="s">
        <v>183</v>
      </c>
      <c r="E100" s="19" t="s">
        <v>168</v>
      </c>
      <c r="F100" s="19"/>
      <c r="L100" s="61">
        <f ca="1">IF(ISBLANK(OFFSET($M100,0,Live_case)),$N100,OFFSET($M100,0,Live_case))</f>
        <v>0.7</v>
      </c>
      <c r="N100" s="37">
        <v>0.7</v>
      </c>
      <c r="O100" s="37"/>
      <c r="P100" s="37"/>
      <c r="Q100" s="37"/>
      <c r="R100" s="37"/>
      <c r="S100" s="37"/>
      <c r="T100" s="37"/>
      <c r="U100" s="37"/>
      <c r="V100" s="37"/>
      <c r="W100" s="37">
        <v>1</v>
      </c>
    </row>
    <row r="101" spans="3:23" outlineLevel="1" x14ac:dyDescent="0.25">
      <c r="E101" s="19"/>
      <c r="F101" s="19"/>
    </row>
    <row r="102" spans="3:23" ht="15.75" outlineLevel="1" x14ac:dyDescent="0.25">
      <c r="D102" s="31" t="s">
        <v>196</v>
      </c>
      <c r="E102" s="19"/>
      <c r="F102" s="19"/>
    </row>
    <row r="103" spans="3:23" outlineLevel="1" x14ac:dyDescent="0.25">
      <c r="D103" t="s">
        <v>197</v>
      </c>
      <c r="E103" s="19" t="s">
        <v>150</v>
      </c>
      <c r="F103" s="19"/>
      <c r="L103" s="55" t="str">
        <f ca="1">IF(ISBLANK(OFFSET($M103,0,Live_case)),$N103,OFFSET($M103,0,Live_case))</f>
        <v>Mid case</v>
      </c>
      <c r="N103" s="32" t="s">
        <v>199</v>
      </c>
      <c r="O103" s="32"/>
      <c r="P103" s="32"/>
      <c r="Q103" s="32" t="s">
        <v>200</v>
      </c>
      <c r="R103" s="32" t="s">
        <v>200</v>
      </c>
      <c r="S103" s="32"/>
      <c r="T103" s="32" t="s">
        <v>200</v>
      </c>
      <c r="U103" s="32"/>
      <c r="V103" s="32"/>
      <c r="W103" s="32"/>
    </row>
    <row r="104" spans="3:23" outlineLevel="1" x14ac:dyDescent="0.25">
      <c r="D104" t="s">
        <v>198</v>
      </c>
      <c r="E104" s="19" t="s">
        <v>150</v>
      </c>
      <c r="F104" s="19"/>
      <c r="L104" s="55" t="str">
        <f ca="1">IF(ISBLANK(OFFSET($M104,0,Live_case)),$N104,OFFSET($M104,0,Live_case))</f>
        <v>CPI</v>
      </c>
      <c r="N104" s="32" t="s">
        <v>185</v>
      </c>
      <c r="O104" s="32"/>
      <c r="P104" s="32"/>
      <c r="Q104" s="32"/>
      <c r="R104" s="32"/>
      <c r="S104" s="32"/>
      <c r="T104" s="32"/>
      <c r="U104" s="32"/>
      <c r="V104" s="32"/>
      <c r="W104" s="32"/>
    </row>
    <row r="105" spans="3:23" outlineLevel="1" x14ac:dyDescent="0.25">
      <c r="E105" s="19"/>
      <c r="F105" s="19"/>
    </row>
    <row r="106" spans="3:23" ht="19.5" outlineLevel="1" x14ac:dyDescent="0.3">
      <c r="C106" s="18" t="s">
        <v>202</v>
      </c>
      <c r="E106" s="19"/>
      <c r="F106" s="19"/>
    </row>
    <row r="107" spans="3:23" ht="19.5" outlineLevel="1" x14ac:dyDescent="0.3">
      <c r="D107" s="18" t="s">
        <v>203</v>
      </c>
      <c r="E107" s="19"/>
      <c r="F107" s="19"/>
    </row>
    <row r="108" spans="3:23" ht="15.75" outlineLevel="1" x14ac:dyDescent="0.25">
      <c r="D108" s="31" t="str">
        <f>"Fixed costs in " &amp; Applied_currency &amp; "'000 p.a."</f>
        <v>Fixed costs in EUR'000 p.a.</v>
      </c>
      <c r="E108" s="19"/>
      <c r="F108" s="19"/>
      <c r="G108" s="21" t="s">
        <v>181</v>
      </c>
      <c r="H108" s="21" t="s">
        <v>132</v>
      </c>
      <c r="I108" s="21" t="s">
        <v>133</v>
      </c>
      <c r="J108" s="65" t="s">
        <v>217</v>
      </c>
    </row>
    <row r="109" spans="3:23" outlineLevel="1" x14ac:dyDescent="0.25">
      <c r="D109" s="29" t="s">
        <v>204</v>
      </c>
      <c r="E109" s="19" t="str">
        <f>Applied_currency &amp; "'000"</f>
        <v>EUR'000</v>
      </c>
      <c r="F109" s="19"/>
      <c r="G109" s="22">
        <v>10</v>
      </c>
      <c r="H109" s="24">
        <f ca="1">Ops_start</f>
        <v>46023</v>
      </c>
      <c r="I109" s="24">
        <f ca="1">EOMONTH(H109,G109*Months_year-1)</f>
        <v>49674</v>
      </c>
      <c r="J109" s="32" t="s">
        <v>185</v>
      </c>
      <c r="L109" s="57">
        <f ca="1">IF(ISBLANK(OFFSET($M109,0,Live_case)),$N109,OFFSET($M109,0,Live_case))</f>
        <v>55</v>
      </c>
      <c r="N109" s="33">
        <v>55</v>
      </c>
      <c r="O109" s="33"/>
      <c r="P109" s="33"/>
      <c r="Q109" s="33"/>
      <c r="R109" s="33"/>
      <c r="S109" s="33"/>
      <c r="T109" s="33"/>
      <c r="U109" s="33"/>
      <c r="V109" s="33"/>
      <c r="W109" s="33"/>
    </row>
    <row r="110" spans="3:23" outlineLevel="1" x14ac:dyDescent="0.25">
      <c r="D110" s="29" t="s">
        <v>205</v>
      </c>
      <c r="E110" s="19" t="str">
        <f>Applied_currency &amp; "'000"</f>
        <v>EUR'000</v>
      </c>
      <c r="F110" s="19"/>
      <c r="G110" s="22">
        <v>10</v>
      </c>
      <c r="H110" s="20">
        <f ca="1">I109+1</f>
        <v>49675</v>
      </c>
      <c r="I110" s="24">
        <f ca="1">EOMONTH(H110,G110*Months_year-1)</f>
        <v>53327</v>
      </c>
      <c r="J110" s="32" t="s">
        <v>185</v>
      </c>
      <c r="L110" s="57">
        <f ca="1">IF(ISBLANK(OFFSET($M110,0,Live_case)),$N110,OFFSET($M110,0,Live_case))</f>
        <v>60</v>
      </c>
      <c r="N110" s="33">
        <v>60</v>
      </c>
      <c r="O110" s="33"/>
      <c r="P110" s="33"/>
      <c r="Q110" s="33"/>
      <c r="R110" s="33"/>
      <c r="S110" s="33"/>
      <c r="T110" s="33"/>
      <c r="U110" s="33"/>
      <c r="V110" s="33"/>
      <c r="W110" s="33"/>
    </row>
    <row r="111" spans="3:23" outlineLevel="1" x14ac:dyDescent="0.25">
      <c r="D111" s="29" t="s">
        <v>206</v>
      </c>
      <c r="E111" s="19" t="str">
        <f>Applied_currency &amp; "'000"</f>
        <v>EUR'000</v>
      </c>
      <c r="F111" s="19"/>
      <c r="G111" s="22">
        <f ca="1">Operating_lifetime-SUM(G109:G110)</f>
        <v>10</v>
      </c>
      <c r="H111" s="20">
        <f ca="1">I110+1</f>
        <v>53328</v>
      </c>
      <c r="I111" s="24">
        <f ca="1">EOMONTH(H111,G111*Months_year-1)</f>
        <v>56979</v>
      </c>
      <c r="J111" s="32" t="s">
        <v>185</v>
      </c>
      <c r="L111" s="57">
        <f ca="1">IF(ISBLANK(OFFSET($M111,0,Live_case)),$N111,OFFSET($M111,0,Live_case))</f>
        <v>65</v>
      </c>
      <c r="N111" s="33">
        <v>65</v>
      </c>
      <c r="O111" s="33"/>
      <c r="P111" s="33"/>
      <c r="Q111" s="33"/>
      <c r="R111" s="33"/>
      <c r="S111" s="33"/>
      <c r="T111" s="33"/>
      <c r="U111" s="33"/>
      <c r="V111" s="33"/>
      <c r="W111" s="33"/>
    </row>
    <row r="112" spans="3:23" outlineLevel="1" x14ac:dyDescent="0.25">
      <c r="D112" s="29" t="s">
        <v>207</v>
      </c>
      <c r="E112" s="19" t="str">
        <f>Applied_currency &amp; "'000"</f>
        <v>EUR'000</v>
      </c>
      <c r="F112" s="19"/>
      <c r="G112" s="22">
        <f ca="1">Operating_lifetime</f>
        <v>30</v>
      </c>
      <c r="H112" s="24">
        <f ca="1">Ops_start</f>
        <v>46023</v>
      </c>
      <c r="I112" s="24">
        <f ca="1">EOMONTH(H112,G112*Months_year-1)</f>
        <v>56979</v>
      </c>
      <c r="J112" s="32" t="s">
        <v>185</v>
      </c>
      <c r="L112" s="57">
        <f ca="1">IF(ISBLANK(OFFSET($M112,0,Live_case)),$N112,OFFSET($M112,0,Live_case))</f>
        <v>25</v>
      </c>
      <c r="N112" s="33">
        <v>25</v>
      </c>
      <c r="O112" s="33"/>
      <c r="P112" s="33"/>
      <c r="Q112" s="33"/>
      <c r="R112" s="33"/>
      <c r="S112" s="33"/>
      <c r="T112" s="33"/>
      <c r="U112" s="33"/>
      <c r="V112" s="33"/>
      <c r="W112" s="33"/>
    </row>
    <row r="113" spans="4:23" outlineLevel="1" x14ac:dyDescent="0.25">
      <c r="D113" s="29" t="s">
        <v>187</v>
      </c>
      <c r="E113" s="19" t="str">
        <f>Applied_currency &amp; "'000"</f>
        <v>EUR'000</v>
      </c>
      <c r="F113" s="19"/>
      <c r="G113" s="22">
        <f ca="1">Operating_lifetime</f>
        <v>30</v>
      </c>
      <c r="H113" s="24">
        <f ca="1">Ops_start</f>
        <v>46023</v>
      </c>
      <c r="I113" s="24">
        <f ca="1">EOMONTH(H113,G113*Months_year-1)</f>
        <v>56979</v>
      </c>
      <c r="J113" s="32" t="s">
        <v>185</v>
      </c>
      <c r="L113" s="57">
        <f ca="1">IF(ISBLANK(OFFSET($M113,0,Live_case)),$N113,OFFSET($M113,0,Live_case))</f>
        <v>0</v>
      </c>
      <c r="N113" s="33"/>
      <c r="O113" s="33"/>
      <c r="P113" s="33"/>
      <c r="Q113" s="33"/>
      <c r="R113" s="33"/>
      <c r="S113" s="33"/>
      <c r="T113" s="33"/>
      <c r="U113" s="33"/>
      <c r="V113" s="33"/>
      <c r="W113" s="33"/>
    </row>
    <row r="114" spans="4:23" outlineLevel="1" x14ac:dyDescent="0.25">
      <c r="E114" s="19"/>
      <c r="F114" s="19"/>
    </row>
    <row r="115" spans="4:23" ht="15.75" outlineLevel="1" x14ac:dyDescent="0.25">
      <c r="D115" s="31" t="str">
        <f>"Fixed costs in " &amp; Applied_currency &amp; "/MW p.a."</f>
        <v>Fixed costs in EUR/MW p.a.</v>
      </c>
      <c r="E115" s="19"/>
      <c r="F115" s="19"/>
      <c r="G115" s="21" t="s">
        <v>181</v>
      </c>
      <c r="H115" s="21" t="s">
        <v>132</v>
      </c>
      <c r="I115" s="21" t="s">
        <v>133</v>
      </c>
      <c r="J115" s="65" t="s">
        <v>217</v>
      </c>
    </row>
    <row r="116" spans="4:23" outlineLevel="1" x14ac:dyDescent="0.25">
      <c r="D116" s="29" t="s">
        <v>208</v>
      </c>
      <c r="E116" s="19" t="str">
        <f>Applied_currency &amp; "'000/MW"</f>
        <v>EUR'000/MW</v>
      </c>
      <c r="F116" s="19"/>
      <c r="G116" s="22">
        <v>10</v>
      </c>
      <c r="H116" s="24">
        <f ca="1">Ops_start</f>
        <v>46023</v>
      </c>
      <c r="I116" s="24">
        <f ca="1">EOMONTH(H116,G116*Months_year-1)</f>
        <v>49674</v>
      </c>
      <c r="J116" s="32" t="s">
        <v>185</v>
      </c>
      <c r="L116" s="66">
        <f ca="1">IF(ISBLANK(OFFSET($M116,0,Live_case)),$N116,OFFSET($M116,0,Live_case))</f>
        <v>6</v>
      </c>
      <c r="M116" s="63"/>
      <c r="N116" s="44">
        <v>6</v>
      </c>
      <c r="O116" s="44"/>
      <c r="P116" s="44"/>
      <c r="Q116" s="44"/>
      <c r="R116" s="44"/>
      <c r="S116" s="44"/>
      <c r="T116" s="44"/>
      <c r="U116" s="44"/>
      <c r="V116" s="44"/>
      <c r="W116" s="44"/>
    </row>
    <row r="117" spans="4:23" outlineLevel="1" x14ac:dyDescent="0.25">
      <c r="D117" s="29" t="s">
        <v>209</v>
      </c>
      <c r="E117" s="19" t="str">
        <f>Applied_currency &amp; "'000/MW"</f>
        <v>EUR'000/MW</v>
      </c>
      <c r="F117" s="19"/>
      <c r="G117" s="22">
        <v>10</v>
      </c>
      <c r="H117" s="20">
        <f ca="1">I116+1</f>
        <v>49675</v>
      </c>
      <c r="I117" s="24">
        <f ca="1">EOMONTH(H117,G117*Months_year-1)</f>
        <v>53327</v>
      </c>
      <c r="J117" s="32" t="s">
        <v>185</v>
      </c>
      <c r="L117" s="66">
        <f ca="1">IF(ISBLANK(OFFSET($M117,0,Live_case)),$N117,OFFSET($M117,0,Live_case))</f>
        <v>7</v>
      </c>
      <c r="M117" s="63"/>
      <c r="N117" s="44">
        <v>7</v>
      </c>
      <c r="O117" s="44"/>
      <c r="P117" s="44"/>
      <c r="Q117" s="44"/>
      <c r="R117" s="44"/>
      <c r="S117" s="44"/>
      <c r="T117" s="44"/>
      <c r="U117" s="44"/>
      <c r="V117" s="44"/>
      <c r="W117" s="44"/>
    </row>
    <row r="118" spans="4:23" outlineLevel="1" x14ac:dyDescent="0.25">
      <c r="D118" s="29" t="s">
        <v>210</v>
      </c>
      <c r="E118" s="19" t="str">
        <f>Applied_currency &amp; "'000/MW"</f>
        <v>EUR'000/MW</v>
      </c>
      <c r="F118" s="19"/>
      <c r="G118" s="22">
        <f ca="1">Operating_lifetime-SUM(G116:G117)</f>
        <v>10</v>
      </c>
      <c r="H118" s="20">
        <f ca="1">I117+1</f>
        <v>53328</v>
      </c>
      <c r="I118" s="24">
        <f ca="1">EOMONTH(H118,G118*Months_year-1)</f>
        <v>56979</v>
      </c>
      <c r="J118" s="32" t="s">
        <v>185</v>
      </c>
      <c r="L118" s="66">
        <f ca="1">IF(ISBLANK(OFFSET($M118,0,Live_case)),$N118,OFFSET($M118,0,Live_case))</f>
        <v>8</v>
      </c>
      <c r="M118" s="63"/>
      <c r="N118" s="44">
        <v>8</v>
      </c>
      <c r="O118" s="44"/>
      <c r="P118" s="44"/>
      <c r="Q118" s="44"/>
      <c r="R118" s="44"/>
      <c r="S118" s="44"/>
      <c r="T118" s="44"/>
      <c r="U118" s="44"/>
      <c r="V118" s="44"/>
      <c r="W118" s="44"/>
    </row>
    <row r="119" spans="4:23" outlineLevel="1" x14ac:dyDescent="0.25">
      <c r="D119" s="29" t="s">
        <v>211</v>
      </c>
      <c r="E119" s="19" t="str">
        <f>Applied_currency &amp; "'000/MW"</f>
        <v>EUR'000/MW</v>
      </c>
      <c r="F119" s="19"/>
      <c r="G119" s="22">
        <f ca="1">Operating_lifetime</f>
        <v>30</v>
      </c>
      <c r="H119" s="24">
        <f ca="1">Ops_start</f>
        <v>46023</v>
      </c>
      <c r="I119" s="24">
        <f ca="1">EOMONTH(H119,G119*Months_year-1)</f>
        <v>56979</v>
      </c>
      <c r="J119" s="32" t="s">
        <v>185</v>
      </c>
      <c r="L119" s="66">
        <f ca="1">IF(ISBLANK(OFFSET($M119,0,Live_case)),$N119,OFFSET($M119,0,Live_case))</f>
        <v>1.5</v>
      </c>
      <c r="M119" s="63"/>
      <c r="N119" s="44">
        <v>1.5</v>
      </c>
      <c r="O119" s="44"/>
      <c r="P119" s="44"/>
      <c r="Q119" s="44"/>
      <c r="R119" s="44"/>
      <c r="S119" s="44"/>
      <c r="T119" s="44"/>
      <c r="U119" s="44"/>
      <c r="V119" s="44"/>
      <c r="W119" s="44"/>
    </row>
    <row r="120" spans="4:23" outlineLevel="1" x14ac:dyDescent="0.25">
      <c r="D120" s="29" t="s">
        <v>212</v>
      </c>
      <c r="E120" s="19" t="str">
        <f>Applied_currency &amp; "'000/MW"</f>
        <v>EUR'000/MW</v>
      </c>
      <c r="F120" s="19"/>
      <c r="G120" s="22">
        <f ca="1">Operating_lifetime</f>
        <v>30</v>
      </c>
      <c r="H120" s="24">
        <f ca="1">Ops_start</f>
        <v>46023</v>
      </c>
      <c r="I120" s="24">
        <f ca="1">EOMONTH(H120,G120*Months_year-1)</f>
        <v>56979</v>
      </c>
      <c r="J120" s="32" t="s">
        <v>185</v>
      </c>
      <c r="L120" s="66">
        <f ca="1">IF(ISBLANK(OFFSET($M120,0,Live_case)),$N120,OFFSET($M120,0,Live_case))</f>
        <v>1.5</v>
      </c>
      <c r="M120" s="63"/>
      <c r="N120" s="44">
        <v>1.5</v>
      </c>
      <c r="O120" s="44"/>
      <c r="P120" s="44"/>
      <c r="Q120" s="44"/>
      <c r="R120" s="44"/>
      <c r="S120" s="44"/>
      <c r="T120" s="44"/>
      <c r="U120" s="44"/>
      <c r="V120" s="44"/>
      <c r="W120" s="44"/>
    </row>
    <row r="121" spans="4:23" outlineLevel="1" x14ac:dyDescent="0.25">
      <c r="E121" s="19"/>
      <c r="F121" s="19"/>
    </row>
    <row r="122" spans="4:23" ht="19.5" outlineLevel="1" x14ac:dyDescent="0.3">
      <c r="D122" s="18" t="s">
        <v>213</v>
      </c>
      <c r="E122" s="19"/>
      <c r="F122" s="19"/>
    </row>
    <row r="123" spans="4:23" ht="15.75" outlineLevel="1" x14ac:dyDescent="0.25">
      <c r="D123" s="31" t="str">
        <f>"Variable costs in " &amp; Applied_currency &amp; "/MWh"</f>
        <v>Variable costs in EUR/MWh</v>
      </c>
      <c r="E123" s="19"/>
      <c r="F123" s="19"/>
      <c r="G123" s="21" t="s">
        <v>181</v>
      </c>
      <c r="H123" s="21" t="s">
        <v>132</v>
      </c>
      <c r="I123" s="21" t="s">
        <v>133</v>
      </c>
      <c r="J123" s="65" t="s">
        <v>217</v>
      </c>
    </row>
    <row r="124" spans="4:23" outlineLevel="1" x14ac:dyDescent="0.25">
      <c r="D124" s="29" t="s">
        <v>218</v>
      </c>
      <c r="E124" s="19" t="str">
        <f>Applied_currency &amp; "/MWh"</f>
        <v>EUR/MWh</v>
      </c>
      <c r="F124" s="19"/>
      <c r="G124" s="22">
        <f ca="1">Operating_lifetime</f>
        <v>30</v>
      </c>
      <c r="H124" s="24">
        <f ca="1">Ops_start</f>
        <v>46023</v>
      </c>
      <c r="I124" s="24">
        <f ca="1">EOMONTH(H124,G124*Months_year-1)</f>
        <v>56979</v>
      </c>
      <c r="J124" s="32" t="s">
        <v>185</v>
      </c>
      <c r="L124" s="66">
        <f ca="1">IF(ISBLANK(OFFSET($M124,0,Live_case)),$N124,OFFSET($M124,0,Live_case))</f>
        <v>1</v>
      </c>
      <c r="M124" s="63"/>
      <c r="N124" s="44">
        <v>1</v>
      </c>
      <c r="O124" s="44"/>
      <c r="P124" s="44"/>
      <c r="Q124" s="44"/>
      <c r="R124" s="44"/>
      <c r="S124" s="44"/>
      <c r="T124" s="44"/>
      <c r="U124" s="44"/>
      <c r="V124" s="44"/>
      <c r="W124" s="44"/>
    </row>
    <row r="125" spans="4:23" outlineLevel="1" x14ac:dyDescent="0.25">
      <c r="D125" s="29" t="s">
        <v>187</v>
      </c>
      <c r="E125" s="19" t="str">
        <f>Applied_currency &amp; "/MWh"</f>
        <v>EUR/MWh</v>
      </c>
      <c r="F125" s="19"/>
      <c r="G125" s="22">
        <f ca="1">Operating_lifetime</f>
        <v>30</v>
      </c>
      <c r="H125" s="24">
        <f ca="1">Ops_start</f>
        <v>46023</v>
      </c>
      <c r="I125" s="24">
        <f ca="1">EOMONTH(H125,G125*Months_year-1)</f>
        <v>56979</v>
      </c>
      <c r="J125" s="32" t="s">
        <v>185</v>
      </c>
      <c r="L125" s="66">
        <f ca="1">IF(ISBLANK(OFFSET($M125,0,Live_case)),$N125,OFFSET($M125,0,Live_case))</f>
        <v>0</v>
      </c>
      <c r="M125" s="63"/>
      <c r="N125" s="44"/>
      <c r="O125" s="44"/>
      <c r="P125" s="44"/>
      <c r="Q125" s="44"/>
      <c r="R125" s="44"/>
      <c r="S125" s="44"/>
      <c r="T125" s="44"/>
      <c r="U125" s="44"/>
      <c r="V125" s="44"/>
      <c r="W125" s="44"/>
    </row>
    <row r="126" spans="4:23" outlineLevel="1" x14ac:dyDescent="0.25">
      <c r="D126" s="29" t="s">
        <v>187</v>
      </c>
      <c r="E126" s="19" t="str">
        <f>Applied_currency &amp; "/MWh"</f>
        <v>EUR/MWh</v>
      </c>
      <c r="F126" s="19"/>
      <c r="G126" s="22">
        <f ca="1">Operating_lifetime</f>
        <v>30</v>
      </c>
      <c r="H126" s="24">
        <f ca="1">Ops_start</f>
        <v>46023</v>
      </c>
      <c r="I126" s="24">
        <f ca="1">EOMONTH(H126,G126*Months_year-1)</f>
        <v>56979</v>
      </c>
      <c r="J126" s="32" t="s">
        <v>185</v>
      </c>
      <c r="L126" s="66">
        <f ca="1">IF(ISBLANK(OFFSET($M126,0,Live_case)),$N126,OFFSET($M126,0,Live_case))</f>
        <v>0</v>
      </c>
      <c r="M126" s="63"/>
      <c r="N126" s="44"/>
      <c r="O126" s="44"/>
      <c r="P126" s="44"/>
      <c r="Q126" s="44"/>
      <c r="R126" s="44"/>
      <c r="S126" s="44"/>
      <c r="T126" s="44"/>
      <c r="U126" s="44"/>
      <c r="V126" s="44"/>
      <c r="W126" s="44"/>
    </row>
    <row r="127" spans="4:23" outlineLevel="1" x14ac:dyDescent="0.25">
      <c r="D127" s="29" t="s">
        <v>187</v>
      </c>
      <c r="E127" s="19" t="str">
        <f>Applied_currency &amp; "/MWh"</f>
        <v>EUR/MWh</v>
      </c>
      <c r="F127" s="19"/>
      <c r="G127" s="22">
        <f ca="1">Operating_lifetime</f>
        <v>30</v>
      </c>
      <c r="H127" s="24">
        <f ca="1">Ops_start</f>
        <v>46023</v>
      </c>
      <c r="I127" s="24">
        <f ca="1">EOMONTH(H127,G127*Months_year-1)</f>
        <v>56979</v>
      </c>
      <c r="J127" s="32" t="s">
        <v>185</v>
      </c>
      <c r="L127" s="66">
        <f ca="1">IF(ISBLANK(OFFSET($M127,0,Live_case)),$N127,OFFSET($M127,0,Live_case))</f>
        <v>0</v>
      </c>
      <c r="M127" s="63"/>
      <c r="N127" s="44"/>
      <c r="O127" s="44"/>
      <c r="P127" s="44"/>
      <c r="Q127" s="44"/>
      <c r="R127" s="44"/>
      <c r="S127" s="44"/>
      <c r="T127" s="44"/>
      <c r="U127" s="44"/>
      <c r="V127" s="44"/>
      <c r="W127" s="44"/>
    </row>
    <row r="128" spans="4:23" outlineLevel="1" x14ac:dyDescent="0.25">
      <c r="D128" s="29" t="s">
        <v>187</v>
      </c>
      <c r="E128" s="19" t="str">
        <f>Applied_currency &amp; "/MWh"</f>
        <v>EUR/MWh</v>
      </c>
      <c r="F128" s="19"/>
      <c r="G128" s="22">
        <f ca="1">Operating_lifetime</f>
        <v>30</v>
      </c>
      <c r="H128" s="24">
        <f ca="1">Ops_start</f>
        <v>46023</v>
      </c>
      <c r="I128" s="24">
        <f ca="1">EOMONTH(H128,G128*Months_year-1)</f>
        <v>56979</v>
      </c>
      <c r="J128" s="32" t="s">
        <v>185</v>
      </c>
      <c r="L128" s="66">
        <f ca="1">IF(ISBLANK(OFFSET($M128,0,Live_case)),$N128,OFFSET($M128,0,Live_case))</f>
        <v>0</v>
      </c>
      <c r="M128" s="63"/>
      <c r="N128" s="44"/>
      <c r="O128" s="44"/>
      <c r="P128" s="44"/>
      <c r="Q128" s="44"/>
      <c r="R128" s="44"/>
      <c r="S128" s="44"/>
      <c r="T128" s="44"/>
      <c r="U128" s="44"/>
      <c r="V128" s="44"/>
      <c r="W128" s="44"/>
    </row>
    <row r="129" spans="3:23" outlineLevel="1" x14ac:dyDescent="0.25">
      <c r="E129" s="19"/>
      <c r="F129" s="19"/>
    </row>
    <row r="130" spans="3:23" ht="15.75" outlineLevel="1" x14ac:dyDescent="0.25">
      <c r="D130" s="31" t="s">
        <v>214</v>
      </c>
      <c r="E130" s="19"/>
      <c r="F130" s="19"/>
      <c r="G130" s="21" t="s">
        <v>181</v>
      </c>
      <c r="H130" s="21" t="s">
        <v>132</v>
      </c>
      <c r="I130" s="21" t="s">
        <v>133</v>
      </c>
      <c r="J130" s="65" t="s">
        <v>217</v>
      </c>
    </row>
    <row r="131" spans="3:23" outlineLevel="1" x14ac:dyDescent="0.25">
      <c r="D131" s="29" t="s">
        <v>215</v>
      </c>
      <c r="E131" s="19" t="s">
        <v>216</v>
      </c>
      <c r="F131" s="19"/>
      <c r="G131" s="22">
        <f ca="1">Operating_lifetime</f>
        <v>30</v>
      </c>
      <c r="H131" s="24">
        <f ca="1">Ops_start</f>
        <v>46023</v>
      </c>
      <c r="I131" s="24">
        <f ca="1">EOMONTH(H131,G131*Months_year-1)</f>
        <v>56979</v>
      </c>
      <c r="J131" s="32" t="s">
        <v>186</v>
      </c>
      <c r="L131" s="68">
        <f ca="1">IF(ISBLANK(OFFSET($M131,0,Live_case)),$N131,OFFSET($M131,0,Live_case))</f>
        <v>0.02</v>
      </c>
      <c r="M131" s="28"/>
      <c r="N131" s="46">
        <v>0.02</v>
      </c>
      <c r="O131" s="46"/>
      <c r="P131" s="46"/>
      <c r="Q131" s="46"/>
      <c r="R131" s="46"/>
      <c r="S131" s="46"/>
      <c r="T131" s="46"/>
      <c r="U131" s="46"/>
      <c r="V131" s="46"/>
      <c r="W131" s="46"/>
    </row>
    <row r="132" spans="3:23" outlineLevel="1" x14ac:dyDescent="0.25">
      <c r="D132" s="29" t="s">
        <v>187</v>
      </c>
      <c r="E132" s="19" t="s">
        <v>216</v>
      </c>
      <c r="F132" s="19"/>
      <c r="G132" s="22">
        <f ca="1">Operating_lifetime</f>
        <v>30</v>
      </c>
      <c r="H132" s="24">
        <f ca="1">Ops_start</f>
        <v>46023</v>
      </c>
      <c r="I132" s="24">
        <f ca="1">EOMONTH(H132,G132*Months_year-1)</f>
        <v>56979</v>
      </c>
      <c r="J132" s="32" t="s">
        <v>186</v>
      </c>
      <c r="L132" s="68">
        <f ca="1">IF(ISBLANK(OFFSET($M132,0,Live_case)),$N132,OFFSET($M132,0,Live_case))</f>
        <v>0</v>
      </c>
      <c r="M132" s="28"/>
      <c r="N132" s="46"/>
      <c r="O132" s="46"/>
      <c r="P132" s="46"/>
      <c r="Q132" s="46"/>
      <c r="R132" s="46"/>
      <c r="S132" s="46"/>
      <c r="T132" s="46"/>
      <c r="U132" s="46"/>
      <c r="V132" s="46"/>
      <c r="W132" s="46"/>
    </row>
    <row r="133" spans="3:23" outlineLevel="1" x14ac:dyDescent="0.25">
      <c r="D133" s="29" t="s">
        <v>187</v>
      </c>
      <c r="E133" s="19" t="s">
        <v>216</v>
      </c>
      <c r="F133" s="19"/>
      <c r="G133" s="22">
        <f ca="1">Operating_lifetime</f>
        <v>30</v>
      </c>
      <c r="H133" s="24">
        <f ca="1">Ops_start</f>
        <v>46023</v>
      </c>
      <c r="I133" s="24">
        <f ca="1">EOMONTH(H133,G133*Months_year-1)</f>
        <v>56979</v>
      </c>
      <c r="J133" s="32" t="s">
        <v>186</v>
      </c>
      <c r="L133" s="68">
        <f ca="1">IF(ISBLANK(OFFSET($M133,0,Live_case)),$N133,OFFSET($M133,0,Live_case))</f>
        <v>0</v>
      </c>
      <c r="M133" s="28"/>
      <c r="N133" s="46"/>
      <c r="O133" s="46"/>
      <c r="P133" s="46"/>
      <c r="Q133" s="46"/>
      <c r="R133" s="46"/>
      <c r="S133" s="46"/>
      <c r="T133" s="46"/>
      <c r="U133" s="46"/>
      <c r="V133" s="46"/>
      <c r="W133" s="46"/>
    </row>
    <row r="134" spans="3:23" outlineLevel="1" x14ac:dyDescent="0.25">
      <c r="D134" s="29" t="s">
        <v>187</v>
      </c>
      <c r="E134" s="19" t="s">
        <v>216</v>
      </c>
      <c r="F134" s="19"/>
      <c r="G134" s="22">
        <f ca="1">Operating_lifetime</f>
        <v>30</v>
      </c>
      <c r="H134" s="24">
        <f ca="1">Ops_start</f>
        <v>46023</v>
      </c>
      <c r="I134" s="24">
        <f ca="1">EOMONTH(H134,G134*Months_year-1)</f>
        <v>56979</v>
      </c>
      <c r="J134" s="32" t="s">
        <v>186</v>
      </c>
      <c r="L134" s="68">
        <f ca="1">IF(ISBLANK(OFFSET($M134,0,Live_case)),$N134,OFFSET($M134,0,Live_case))</f>
        <v>0</v>
      </c>
      <c r="M134" s="28"/>
      <c r="N134" s="46"/>
      <c r="O134" s="46"/>
      <c r="P134" s="46"/>
      <c r="Q134" s="46"/>
      <c r="R134" s="46"/>
      <c r="S134" s="46"/>
      <c r="T134" s="46"/>
      <c r="U134" s="46"/>
      <c r="V134" s="46"/>
      <c r="W134" s="46"/>
    </row>
    <row r="135" spans="3:23" outlineLevel="1" x14ac:dyDescent="0.25">
      <c r="D135" s="29" t="s">
        <v>187</v>
      </c>
      <c r="E135" s="19" t="s">
        <v>216</v>
      </c>
      <c r="F135" s="19"/>
      <c r="G135" s="22">
        <f ca="1">Operating_lifetime</f>
        <v>30</v>
      </c>
      <c r="H135" s="24">
        <f ca="1">Ops_start</f>
        <v>46023</v>
      </c>
      <c r="I135" s="24">
        <f ca="1">EOMONTH(H135,G135*Months_year-1)</f>
        <v>56979</v>
      </c>
      <c r="J135" s="32" t="s">
        <v>186</v>
      </c>
      <c r="L135" s="68">
        <f ca="1">IF(ISBLANK(OFFSET($M135,0,Live_case)),$N135,OFFSET($M135,0,Live_case))</f>
        <v>0</v>
      </c>
      <c r="M135" s="28"/>
      <c r="N135" s="46"/>
      <c r="O135" s="46"/>
      <c r="P135" s="46"/>
      <c r="Q135" s="46"/>
      <c r="R135" s="46"/>
      <c r="S135" s="46"/>
      <c r="T135" s="46"/>
      <c r="U135" s="46"/>
      <c r="V135" s="46"/>
      <c r="W135" s="46"/>
    </row>
    <row r="136" spans="3:23" outlineLevel="1" x14ac:dyDescent="0.25">
      <c r="E136" s="19"/>
      <c r="F136" s="19"/>
    </row>
    <row r="137" spans="3:23" ht="19.5" outlineLevel="1" x14ac:dyDescent="0.3">
      <c r="C137" s="18" t="s">
        <v>220</v>
      </c>
      <c r="E137" s="19"/>
      <c r="F137" s="19"/>
    </row>
    <row r="138" spans="3:23" ht="15.75" outlineLevel="1" x14ac:dyDescent="0.25">
      <c r="D138" s="31" t="s">
        <v>221</v>
      </c>
      <c r="E138" s="19"/>
      <c r="F138" s="19"/>
      <c r="H138" s="21" t="s">
        <v>224</v>
      </c>
    </row>
    <row r="139" spans="3:23" outlineLevel="1" x14ac:dyDescent="0.25">
      <c r="D139" t="s">
        <v>151</v>
      </c>
      <c r="E139" s="19" t="str">
        <f>Applied_currency &amp; "'000"</f>
        <v>EUR'000</v>
      </c>
      <c r="F139" s="19"/>
      <c r="G139" s="49">
        <f ca="1">L73</f>
        <v>99900</v>
      </c>
      <c r="H139" s="70">
        <f ca="1">G139/$G$139</f>
        <v>1</v>
      </c>
    </row>
    <row r="140" spans="3:23" outlineLevel="1" x14ac:dyDescent="0.25">
      <c r="D140" t="s">
        <v>222</v>
      </c>
      <c r="E140" s="19" t="str">
        <f>Applied_currency &amp; "'000"</f>
        <v>EUR'000</v>
      </c>
      <c r="F140" s="19"/>
      <c r="G140" s="49">
        <f ca="1">L145</f>
        <v>60000</v>
      </c>
      <c r="H140" s="70">
        <f t="shared" ref="H140:H141" ca="1" si="17">G140/$G$139</f>
        <v>0.60060060060060061</v>
      </c>
      <c r="I140" s="50">
        <f ca="1">IF(H140&gt;1,1,0)</f>
        <v>0</v>
      </c>
    </row>
    <row r="141" spans="3:23" outlineLevel="1" x14ac:dyDescent="0.25">
      <c r="D141" t="s">
        <v>223</v>
      </c>
      <c r="E141" s="19" t="str">
        <f>Applied_currency &amp; "'000"</f>
        <v>EUR'000</v>
      </c>
      <c r="F141" s="19"/>
      <c r="G141" s="49">
        <f ca="1">L152</f>
        <v>39900</v>
      </c>
      <c r="H141" s="70">
        <f t="shared" ca="1" si="17"/>
        <v>0.39939939939939939</v>
      </c>
    </row>
    <row r="142" spans="3:23" outlineLevel="1" x14ac:dyDescent="0.25">
      <c r="E142" s="19"/>
      <c r="F142" s="19"/>
    </row>
    <row r="143" spans="3:23" ht="19.5" outlineLevel="1" x14ac:dyDescent="0.3">
      <c r="D143" s="18" t="s">
        <v>225</v>
      </c>
      <c r="E143" s="19"/>
      <c r="F143" s="19"/>
    </row>
    <row r="144" spans="3:23" ht="15.75" outlineLevel="1" x14ac:dyDescent="0.25">
      <c r="D144" s="31" t="s">
        <v>226</v>
      </c>
      <c r="E144" s="19"/>
      <c r="F144" s="19"/>
      <c r="G144" s="21" t="s">
        <v>181</v>
      </c>
      <c r="H144" s="21" t="s">
        <v>132</v>
      </c>
      <c r="I144" s="21" t="s">
        <v>133</v>
      </c>
    </row>
    <row r="145" spans="3:23" outlineLevel="1" x14ac:dyDescent="0.25">
      <c r="D145" t="s">
        <v>227</v>
      </c>
      <c r="E145" s="19" t="str">
        <f>Applied_currency &amp; "'000"</f>
        <v>EUR'000</v>
      </c>
      <c r="F145" s="19"/>
      <c r="G145" s="22">
        <v>20</v>
      </c>
      <c r="H145" s="20">
        <f ca="1">Ops_start</f>
        <v>46023</v>
      </c>
      <c r="I145" s="24">
        <f ca="1">EOMONTH(H145,G145*Months_year-1)</f>
        <v>53327</v>
      </c>
      <c r="L145" s="57">
        <f ca="1">IF(ISBLANK(OFFSET($M145,0,Live_case)),$N145,OFFSET($M145,0,Live_case))</f>
        <v>60000</v>
      </c>
      <c r="N145" s="33">
        <v>60000</v>
      </c>
      <c r="O145" s="33"/>
      <c r="P145" s="33"/>
      <c r="Q145" s="33"/>
      <c r="R145" s="33"/>
      <c r="S145" s="33"/>
      <c r="T145" s="33"/>
      <c r="U145" s="33"/>
      <c r="V145" s="33"/>
      <c r="W145" s="33"/>
    </row>
    <row r="146" spans="3:23" outlineLevel="1" x14ac:dyDescent="0.25">
      <c r="D146" t="s">
        <v>228</v>
      </c>
      <c r="E146" s="19" t="s">
        <v>131</v>
      </c>
      <c r="F146" s="19"/>
      <c r="G146" s="22">
        <v>1</v>
      </c>
      <c r="H146" s="56">
        <f ca="1">H145</f>
        <v>46023</v>
      </c>
      <c r="I146" s="24">
        <f ca="1">EOMONTH(H146,G146*Months_year-1)</f>
        <v>46387</v>
      </c>
    </row>
    <row r="147" spans="3:23" outlineLevel="1" x14ac:dyDescent="0.25">
      <c r="D147" t="s">
        <v>231</v>
      </c>
      <c r="E147" s="19" t="s">
        <v>165</v>
      </c>
      <c r="F147" s="19"/>
      <c r="L147" s="68">
        <f ca="1">IF(ISBLANK(OFFSET($M147,0,Live_case)),$N147,OFFSET($M147,0,Live_case))</f>
        <v>3.5000000000000003E-2</v>
      </c>
      <c r="M147" s="28"/>
      <c r="N147" s="46">
        <v>3.5000000000000003E-2</v>
      </c>
      <c r="O147" s="46"/>
      <c r="P147" s="46"/>
      <c r="Q147" s="46"/>
      <c r="R147" s="46"/>
      <c r="S147" s="46"/>
      <c r="T147" s="46"/>
      <c r="U147" s="46"/>
      <c r="V147" s="46"/>
      <c r="W147" s="46"/>
    </row>
    <row r="148" spans="3:23" outlineLevel="1" x14ac:dyDescent="0.25">
      <c r="D148" t="s">
        <v>348</v>
      </c>
      <c r="E148" s="19" t="s">
        <v>168</v>
      </c>
      <c r="F148" s="19"/>
      <c r="L148" s="68">
        <f ca="1">IF(ISBLANK(OFFSET($M148,0,Live_case)),$N148,OFFSET($M148,0,Live_case))</f>
        <v>1.4999999999999999E-2</v>
      </c>
      <c r="M148" s="28"/>
      <c r="N148" s="46">
        <v>1.4999999999999999E-2</v>
      </c>
      <c r="O148" s="46"/>
      <c r="P148" s="46"/>
      <c r="Q148" s="46"/>
      <c r="R148" s="46"/>
      <c r="S148" s="46"/>
      <c r="T148" s="46"/>
      <c r="U148" s="46"/>
      <c r="V148" s="46"/>
      <c r="W148" s="46"/>
    </row>
    <row r="149" spans="3:23" outlineLevel="1" x14ac:dyDescent="0.25">
      <c r="D149" t="s">
        <v>230</v>
      </c>
      <c r="E149" s="19" t="s">
        <v>232</v>
      </c>
      <c r="F149" s="19"/>
      <c r="L149" s="71">
        <f ca="1">IF(ISBLANK(OFFSET($M149,0,Live_case)),$N149,OFFSET($M149,0,Live_case))</f>
        <v>1.1000000000000001</v>
      </c>
      <c r="M149" s="72"/>
      <c r="N149" s="73">
        <v>1.1000000000000001</v>
      </c>
      <c r="O149" s="73"/>
      <c r="P149" s="73"/>
      <c r="Q149" s="73"/>
      <c r="R149" s="73"/>
      <c r="S149" s="73"/>
      <c r="T149" s="73"/>
      <c r="U149" s="73"/>
      <c r="V149" s="73"/>
      <c r="W149" s="73"/>
    </row>
    <row r="150" spans="3:23" outlineLevel="1" x14ac:dyDescent="0.25">
      <c r="E150" s="19"/>
      <c r="F150" s="19"/>
    </row>
    <row r="151" spans="3:23" ht="19.5" outlineLevel="1" x14ac:dyDescent="0.3">
      <c r="D151" s="18" t="s">
        <v>233</v>
      </c>
      <c r="E151" s="19"/>
      <c r="F151" s="19"/>
    </row>
    <row r="152" spans="3:23" outlineLevel="1" x14ac:dyDescent="0.25">
      <c r="D152" t="s">
        <v>234</v>
      </c>
      <c r="E152" s="19" t="str">
        <f>Applied_currency &amp; "'000"</f>
        <v>EUR'000</v>
      </c>
      <c r="F152" s="19"/>
      <c r="L152" s="34">
        <f ca="1">G139-L145</f>
        <v>39900</v>
      </c>
    </row>
    <row r="153" spans="3:23" outlineLevel="1" x14ac:dyDescent="0.25">
      <c r="D153" t="s">
        <v>426</v>
      </c>
      <c r="E153" s="19" t="str">
        <f>Applied_currency &amp; "'000"</f>
        <v>EUR'000</v>
      </c>
      <c r="F153" s="19"/>
      <c r="L153" s="68">
        <f ca="1">IF(ISBLANK(OFFSET($M153,0,Live_case)),$N153,OFFSET($M153,0,Live_case))</f>
        <v>0.06</v>
      </c>
      <c r="M153" s="28"/>
      <c r="N153" s="46">
        <v>0.06</v>
      </c>
      <c r="O153" s="46"/>
      <c r="P153" s="46"/>
      <c r="Q153" s="46"/>
      <c r="R153" s="46"/>
      <c r="S153" s="46"/>
      <c r="T153" s="46"/>
      <c r="U153" s="46"/>
      <c r="V153" s="46"/>
      <c r="W153" s="46"/>
    </row>
    <row r="154" spans="3:23" outlineLevel="1" x14ac:dyDescent="0.25">
      <c r="E154" s="19"/>
      <c r="F154" s="19"/>
    </row>
    <row r="155" spans="3:23" ht="15.75" outlineLevel="1" x14ac:dyDescent="0.25">
      <c r="D155" s="31" t="s">
        <v>235</v>
      </c>
      <c r="E155" s="19"/>
      <c r="F155" s="19"/>
      <c r="G155" s="21" t="s">
        <v>181</v>
      </c>
      <c r="H155" s="21" t="s">
        <v>132</v>
      </c>
      <c r="I155" s="21" t="s">
        <v>133</v>
      </c>
    </row>
    <row r="156" spans="3:23" outlineLevel="1" x14ac:dyDescent="0.25">
      <c r="D156" t="s">
        <v>236</v>
      </c>
      <c r="E156" s="19" t="s">
        <v>168</v>
      </c>
      <c r="F156" s="19"/>
      <c r="G156" s="22">
        <f ca="1">Operating_lifetime-G157</f>
        <v>29</v>
      </c>
      <c r="H156" s="56">
        <f ca="1">Ops_start</f>
        <v>46023</v>
      </c>
      <c r="I156" s="24">
        <f ca="1">EOMONTH(H156,G156*Months_year-1)</f>
        <v>56614</v>
      </c>
      <c r="L156" s="68">
        <f ca="1">IF(ISBLANK(OFFSET($M156,0,Live_case)),$N156,OFFSET($M156,0,Live_case))</f>
        <v>0.9</v>
      </c>
      <c r="M156" s="28"/>
      <c r="N156" s="46">
        <v>0.9</v>
      </c>
      <c r="O156" s="46"/>
      <c r="P156" s="46"/>
      <c r="Q156" s="46"/>
      <c r="R156" s="46"/>
      <c r="S156" s="46"/>
      <c r="T156" s="46"/>
      <c r="U156" s="46"/>
      <c r="V156" s="46"/>
      <c r="W156" s="46"/>
    </row>
    <row r="157" spans="3:23" outlineLevel="1" x14ac:dyDescent="0.25">
      <c r="D157" t="s">
        <v>237</v>
      </c>
      <c r="E157" s="19" t="s">
        <v>168</v>
      </c>
      <c r="F157" s="19"/>
      <c r="G157" s="22">
        <v>1</v>
      </c>
      <c r="H157" s="56">
        <f ca="1">I156+1</f>
        <v>56615</v>
      </c>
      <c r="I157" s="24">
        <f ca="1">EOMONTH(H157,G157*Months_year-1)</f>
        <v>56979</v>
      </c>
      <c r="L157" s="68">
        <f ca="1">IF(ISBLANK(OFFSET($M157,0,Live_case)),$N157,OFFSET($M157,0,Live_case))</f>
        <v>1</v>
      </c>
      <c r="M157" s="28"/>
      <c r="N157" s="46">
        <v>1</v>
      </c>
      <c r="O157" s="46"/>
      <c r="P157" s="46"/>
      <c r="Q157" s="46"/>
      <c r="R157" s="46"/>
      <c r="S157" s="46"/>
      <c r="T157" s="46"/>
      <c r="U157" s="46"/>
      <c r="V157" s="46"/>
      <c r="W157" s="46"/>
    </row>
    <row r="158" spans="3:23" outlineLevel="1" x14ac:dyDescent="0.25">
      <c r="E158" s="19"/>
      <c r="F158" s="19"/>
    </row>
    <row r="159" spans="3:23" ht="19.5" outlineLevel="1" x14ac:dyDescent="0.3">
      <c r="C159" s="18" t="s">
        <v>238</v>
      </c>
      <c r="E159" s="19"/>
      <c r="F159" s="19"/>
    </row>
    <row r="160" spans="3:23" ht="15.75" outlineLevel="1" x14ac:dyDescent="0.25">
      <c r="D160" s="31" t="s">
        <v>239</v>
      </c>
      <c r="E160" s="19"/>
      <c r="F160" s="19"/>
    </row>
    <row r="161" spans="2:51" outlineLevel="1" x14ac:dyDescent="0.25">
      <c r="D161" t="s">
        <v>240</v>
      </c>
      <c r="E161" s="19" t="s">
        <v>168</v>
      </c>
      <c r="F161" s="19"/>
      <c r="L161" s="68">
        <f ca="1">IF(ISBLANK(OFFSET($M161,0,Live_case)),$N161,OFFSET($M161,0,Live_case))</f>
        <v>0.21</v>
      </c>
      <c r="M161" s="28"/>
      <c r="N161" s="46">
        <v>0.21</v>
      </c>
      <c r="O161" s="46"/>
      <c r="P161" s="46"/>
      <c r="Q161" s="46"/>
      <c r="R161" s="46"/>
      <c r="S161" s="46"/>
      <c r="T161" s="46"/>
      <c r="U161" s="46"/>
      <c r="V161" s="46"/>
      <c r="W161" s="46"/>
    </row>
    <row r="162" spans="2:51" x14ac:dyDescent="0.25">
      <c r="E162" s="19"/>
      <c r="F162" s="19"/>
    </row>
    <row r="163" spans="2:51" ht="21" x14ac:dyDescent="0.35">
      <c r="B163" s="9" t="s">
        <v>190</v>
      </c>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row>
    <row r="164" spans="2:51" ht="19.5" outlineLevel="1" x14ac:dyDescent="0.3">
      <c r="C164" s="18" t="s">
        <v>184</v>
      </c>
      <c r="E164" s="19"/>
      <c r="J164" s="21" t="s">
        <v>188</v>
      </c>
    </row>
    <row r="165" spans="2:51" outlineLevel="1" x14ac:dyDescent="0.25">
      <c r="D165" s="29" t="s">
        <v>185</v>
      </c>
      <c r="E165" s="19" t="s">
        <v>168</v>
      </c>
      <c r="J165" s="45">
        <v>1</v>
      </c>
      <c r="M165" s="46">
        <v>0.02</v>
      </c>
      <c r="N165" s="46">
        <v>0.02</v>
      </c>
      <c r="O165" s="46">
        <v>0.02</v>
      </c>
      <c r="P165" s="46">
        <v>0.02</v>
      </c>
      <c r="Q165" s="46">
        <v>0.02</v>
      </c>
      <c r="R165" s="46">
        <v>0.02</v>
      </c>
      <c r="S165" s="46">
        <v>0.02</v>
      </c>
      <c r="T165" s="46">
        <v>0.02</v>
      </c>
      <c r="U165" s="46">
        <v>0.02</v>
      </c>
      <c r="V165" s="46">
        <v>0.02</v>
      </c>
      <c r="W165" s="46">
        <v>0.02</v>
      </c>
      <c r="X165" s="46">
        <v>0.02</v>
      </c>
      <c r="Y165" s="46">
        <v>0.02</v>
      </c>
      <c r="Z165" s="46">
        <v>0.02</v>
      </c>
      <c r="AA165" s="46">
        <v>0.02</v>
      </c>
      <c r="AB165" s="46">
        <v>0.02</v>
      </c>
      <c r="AC165" s="46">
        <v>0.02</v>
      </c>
      <c r="AD165" s="46">
        <v>0.02</v>
      </c>
      <c r="AE165" s="46">
        <v>0.02</v>
      </c>
      <c r="AF165" s="46">
        <v>0.02</v>
      </c>
      <c r="AG165" s="46">
        <v>0.02</v>
      </c>
      <c r="AH165" s="46">
        <v>0.02</v>
      </c>
      <c r="AI165" s="46">
        <v>0.02</v>
      </c>
      <c r="AJ165" s="46">
        <v>0.02</v>
      </c>
      <c r="AK165" s="46">
        <v>0.02</v>
      </c>
      <c r="AL165" s="46">
        <v>0.02</v>
      </c>
      <c r="AM165" s="46">
        <v>0.02</v>
      </c>
      <c r="AN165" s="46">
        <v>0.02</v>
      </c>
      <c r="AO165" s="46">
        <v>0.02</v>
      </c>
      <c r="AP165" s="46">
        <v>0.02</v>
      </c>
      <c r="AQ165" s="46">
        <v>0.02</v>
      </c>
      <c r="AR165" s="46">
        <v>0.02</v>
      </c>
      <c r="AS165" s="46">
        <v>0.02</v>
      </c>
      <c r="AT165" s="46">
        <v>0.02</v>
      </c>
      <c r="AU165" s="46">
        <v>0.02</v>
      </c>
      <c r="AV165" s="46">
        <v>0.02</v>
      </c>
      <c r="AW165" s="46">
        <v>0.02</v>
      </c>
      <c r="AX165" s="46">
        <v>0.02</v>
      </c>
      <c r="AY165" s="46">
        <v>0.02</v>
      </c>
    </row>
    <row r="166" spans="2:51" outlineLevel="1" x14ac:dyDescent="0.25">
      <c r="D166" s="29" t="s">
        <v>186</v>
      </c>
      <c r="E166" s="19" t="s">
        <v>168</v>
      </c>
      <c r="J166" s="45">
        <v>1</v>
      </c>
      <c r="M166" s="46">
        <v>0</v>
      </c>
      <c r="N166" s="46">
        <v>0</v>
      </c>
      <c r="O166" s="46">
        <v>0</v>
      </c>
      <c r="P166" s="46">
        <v>0</v>
      </c>
      <c r="Q166" s="46">
        <v>0</v>
      </c>
      <c r="R166" s="46">
        <v>0</v>
      </c>
      <c r="S166" s="46">
        <v>0</v>
      </c>
      <c r="T166" s="46">
        <v>0</v>
      </c>
      <c r="U166" s="46">
        <v>0</v>
      </c>
      <c r="V166" s="46">
        <v>0</v>
      </c>
      <c r="W166" s="46">
        <v>0</v>
      </c>
      <c r="X166" s="46">
        <v>0</v>
      </c>
      <c r="Y166" s="46">
        <v>0</v>
      </c>
      <c r="Z166" s="46">
        <v>0</v>
      </c>
      <c r="AA166" s="46">
        <v>0</v>
      </c>
      <c r="AB166" s="46">
        <v>0</v>
      </c>
      <c r="AC166" s="46">
        <v>0</v>
      </c>
      <c r="AD166" s="46">
        <v>0</v>
      </c>
      <c r="AE166" s="46">
        <v>0</v>
      </c>
      <c r="AF166" s="46">
        <v>0</v>
      </c>
      <c r="AG166" s="46">
        <v>0</v>
      </c>
      <c r="AH166" s="46">
        <v>0</v>
      </c>
      <c r="AI166" s="46">
        <v>0</v>
      </c>
      <c r="AJ166" s="46">
        <v>0</v>
      </c>
      <c r="AK166" s="46">
        <v>0</v>
      </c>
      <c r="AL166" s="46">
        <v>0</v>
      </c>
      <c r="AM166" s="46">
        <v>0</v>
      </c>
      <c r="AN166" s="46">
        <v>0</v>
      </c>
      <c r="AO166" s="46">
        <v>0</v>
      </c>
      <c r="AP166" s="46">
        <v>0</v>
      </c>
      <c r="AQ166" s="46">
        <v>0</v>
      </c>
      <c r="AR166" s="46">
        <v>0</v>
      </c>
      <c r="AS166" s="46">
        <v>0</v>
      </c>
      <c r="AT166" s="46">
        <v>0</v>
      </c>
      <c r="AU166" s="46">
        <v>0</v>
      </c>
      <c r="AV166" s="46">
        <v>0</v>
      </c>
      <c r="AW166" s="46">
        <v>0</v>
      </c>
      <c r="AX166" s="46">
        <v>0</v>
      </c>
      <c r="AY166" s="46">
        <v>0</v>
      </c>
    </row>
    <row r="167" spans="2:51" outlineLevel="1" x14ac:dyDescent="0.25">
      <c r="D167" s="29" t="s">
        <v>187</v>
      </c>
      <c r="E167" s="19" t="s">
        <v>168</v>
      </c>
      <c r="J167" s="45">
        <v>1</v>
      </c>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row>
    <row r="168" spans="2:51" outlineLevel="1" x14ac:dyDescent="0.25">
      <c r="D168" s="29" t="s">
        <v>187</v>
      </c>
      <c r="E168" s="19" t="s">
        <v>168</v>
      </c>
      <c r="J168" s="45">
        <v>1</v>
      </c>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row>
    <row r="169" spans="2:51" outlineLevel="1" x14ac:dyDescent="0.25">
      <c r="D169" s="29" t="s">
        <v>187</v>
      </c>
      <c r="E169" s="19" t="s">
        <v>168</v>
      </c>
      <c r="J169" s="45">
        <v>1</v>
      </c>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row>
    <row r="170" spans="2:51" outlineLevel="1" x14ac:dyDescent="0.25">
      <c r="E170" s="19"/>
    </row>
    <row r="171" spans="2:51" ht="15.75" outlineLevel="1" x14ac:dyDescent="0.25">
      <c r="D171" s="31" t="s">
        <v>278</v>
      </c>
      <c r="E171" s="19"/>
    </row>
    <row r="172" spans="2:51" outlineLevel="1" x14ac:dyDescent="0.25">
      <c r="D172" t="str">
        <f>D165</f>
        <v>CPI</v>
      </c>
      <c r="E172" s="19" t="s">
        <v>275</v>
      </c>
      <c r="L172" s="94">
        <f>J165</f>
        <v>1</v>
      </c>
      <c r="M172" s="63">
        <f>L172*(1+M165)</f>
        <v>1.02</v>
      </c>
      <c r="N172" s="63">
        <f t="shared" ref="N172:AY176" si="18">M172*(1+N165)</f>
        <v>1.0404</v>
      </c>
      <c r="O172" s="63">
        <f t="shared" si="18"/>
        <v>1.0612079999999999</v>
      </c>
      <c r="P172" s="63">
        <f t="shared" si="18"/>
        <v>1.08243216</v>
      </c>
      <c r="Q172" s="63">
        <f t="shared" si="18"/>
        <v>1.1040808032</v>
      </c>
      <c r="R172" s="63">
        <f t="shared" si="18"/>
        <v>1.1261624192640001</v>
      </c>
      <c r="S172" s="63">
        <f t="shared" si="18"/>
        <v>1.14868566764928</v>
      </c>
      <c r="T172" s="63">
        <f t="shared" si="18"/>
        <v>1.1716593810022657</v>
      </c>
      <c r="U172" s="63">
        <f t="shared" si="18"/>
        <v>1.1950925686223111</v>
      </c>
      <c r="V172" s="63">
        <f t="shared" si="18"/>
        <v>1.2189944199947573</v>
      </c>
      <c r="W172" s="63">
        <f t="shared" si="18"/>
        <v>1.2433743083946525</v>
      </c>
      <c r="X172" s="63">
        <f t="shared" si="18"/>
        <v>1.2682417945625455</v>
      </c>
      <c r="Y172" s="63">
        <f t="shared" si="18"/>
        <v>1.2936066304537963</v>
      </c>
      <c r="Z172" s="63">
        <f t="shared" si="18"/>
        <v>1.3194787630628724</v>
      </c>
      <c r="AA172" s="63">
        <f t="shared" si="18"/>
        <v>1.3458683383241299</v>
      </c>
      <c r="AB172" s="63">
        <f t="shared" si="18"/>
        <v>1.3727857050906125</v>
      </c>
      <c r="AC172" s="63">
        <f t="shared" si="18"/>
        <v>1.4002414191924248</v>
      </c>
      <c r="AD172" s="63">
        <f t="shared" si="18"/>
        <v>1.4282462475762734</v>
      </c>
      <c r="AE172" s="63">
        <f t="shared" si="18"/>
        <v>1.4568111725277988</v>
      </c>
      <c r="AF172" s="63">
        <f t="shared" si="18"/>
        <v>1.4859473959783549</v>
      </c>
      <c r="AG172" s="63">
        <f t="shared" si="18"/>
        <v>1.5156663438979221</v>
      </c>
      <c r="AH172" s="63">
        <f t="shared" si="18"/>
        <v>1.5459796707758806</v>
      </c>
      <c r="AI172" s="63">
        <f t="shared" si="18"/>
        <v>1.5768992641913981</v>
      </c>
      <c r="AJ172" s="63">
        <f t="shared" si="18"/>
        <v>1.6084372494752261</v>
      </c>
      <c r="AK172" s="63">
        <f t="shared" si="18"/>
        <v>1.6406059944647307</v>
      </c>
      <c r="AL172" s="63">
        <f t="shared" si="18"/>
        <v>1.6734181143540252</v>
      </c>
      <c r="AM172" s="63">
        <f t="shared" si="18"/>
        <v>1.7068864766411058</v>
      </c>
      <c r="AN172" s="63">
        <f t="shared" si="18"/>
        <v>1.7410242061739281</v>
      </c>
      <c r="AO172" s="63">
        <f t="shared" si="18"/>
        <v>1.7758446902974065</v>
      </c>
      <c r="AP172" s="63">
        <f t="shared" si="18"/>
        <v>1.8113615841033548</v>
      </c>
      <c r="AQ172" s="63">
        <f t="shared" si="18"/>
        <v>1.8475888157854219</v>
      </c>
      <c r="AR172" s="63">
        <f t="shared" si="18"/>
        <v>1.8845405921011305</v>
      </c>
      <c r="AS172" s="63">
        <f t="shared" si="18"/>
        <v>1.9222314039431532</v>
      </c>
      <c r="AT172" s="63">
        <f t="shared" si="18"/>
        <v>1.9606760320220162</v>
      </c>
      <c r="AU172" s="63">
        <f t="shared" si="18"/>
        <v>1.9998895526624565</v>
      </c>
      <c r="AV172" s="63">
        <f t="shared" si="18"/>
        <v>2.0398873437157055</v>
      </c>
      <c r="AW172" s="63">
        <f t="shared" si="18"/>
        <v>2.0806850905900198</v>
      </c>
      <c r="AX172" s="63">
        <f t="shared" si="18"/>
        <v>2.1222987924018204</v>
      </c>
      <c r="AY172" s="63">
        <f t="shared" si="18"/>
        <v>2.1647447682498568</v>
      </c>
    </row>
    <row r="173" spans="2:51" outlineLevel="1" x14ac:dyDescent="0.25">
      <c r="D173" t="str">
        <f t="shared" ref="D173:D176" si="19">D166</f>
        <v>None</v>
      </c>
      <c r="E173" s="19" t="s">
        <v>275</v>
      </c>
      <c r="L173" s="94">
        <f t="shared" ref="L173:L176" si="20">J166</f>
        <v>1</v>
      </c>
      <c r="M173" s="63">
        <f t="shared" ref="M173:AB176" si="21">L173*(1+M166)</f>
        <v>1</v>
      </c>
      <c r="N173" s="63">
        <f t="shared" si="21"/>
        <v>1</v>
      </c>
      <c r="O173" s="63">
        <f t="shared" si="21"/>
        <v>1</v>
      </c>
      <c r="P173" s="63">
        <f t="shared" si="21"/>
        <v>1</v>
      </c>
      <c r="Q173" s="63">
        <f t="shared" si="21"/>
        <v>1</v>
      </c>
      <c r="R173" s="63">
        <f t="shared" si="21"/>
        <v>1</v>
      </c>
      <c r="S173" s="63">
        <f t="shared" si="21"/>
        <v>1</v>
      </c>
      <c r="T173" s="63">
        <f t="shared" si="21"/>
        <v>1</v>
      </c>
      <c r="U173" s="63">
        <f t="shared" si="21"/>
        <v>1</v>
      </c>
      <c r="V173" s="63">
        <f t="shared" si="21"/>
        <v>1</v>
      </c>
      <c r="W173" s="63">
        <f t="shared" si="21"/>
        <v>1</v>
      </c>
      <c r="X173" s="63">
        <f t="shared" si="21"/>
        <v>1</v>
      </c>
      <c r="Y173" s="63">
        <f t="shared" si="21"/>
        <v>1</v>
      </c>
      <c r="Z173" s="63">
        <f t="shared" si="21"/>
        <v>1</v>
      </c>
      <c r="AA173" s="63">
        <f t="shared" si="21"/>
        <v>1</v>
      </c>
      <c r="AB173" s="63">
        <f t="shared" si="21"/>
        <v>1</v>
      </c>
      <c r="AC173" s="63">
        <f t="shared" si="18"/>
        <v>1</v>
      </c>
      <c r="AD173" s="63">
        <f t="shared" si="18"/>
        <v>1</v>
      </c>
      <c r="AE173" s="63">
        <f t="shared" si="18"/>
        <v>1</v>
      </c>
      <c r="AF173" s="63">
        <f t="shared" si="18"/>
        <v>1</v>
      </c>
      <c r="AG173" s="63">
        <f t="shared" si="18"/>
        <v>1</v>
      </c>
      <c r="AH173" s="63">
        <f t="shared" si="18"/>
        <v>1</v>
      </c>
      <c r="AI173" s="63">
        <f t="shared" si="18"/>
        <v>1</v>
      </c>
      <c r="AJ173" s="63">
        <f t="shared" si="18"/>
        <v>1</v>
      </c>
      <c r="AK173" s="63">
        <f t="shared" si="18"/>
        <v>1</v>
      </c>
      <c r="AL173" s="63">
        <f t="shared" si="18"/>
        <v>1</v>
      </c>
      <c r="AM173" s="63">
        <f t="shared" si="18"/>
        <v>1</v>
      </c>
      <c r="AN173" s="63">
        <f t="shared" si="18"/>
        <v>1</v>
      </c>
      <c r="AO173" s="63">
        <f t="shared" si="18"/>
        <v>1</v>
      </c>
      <c r="AP173" s="63">
        <f t="shared" si="18"/>
        <v>1</v>
      </c>
      <c r="AQ173" s="63">
        <f t="shared" si="18"/>
        <v>1</v>
      </c>
      <c r="AR173" s="63">
        <f t="shared" si="18"/>
        <v>1</v>
      </c>
      <c r="AS173" s="63">
        <f t="shared" si="18"/>
        <v>1</v>
      </c>
      <c r="AT173" s="63">
        <f t="shared" si="18"/>
        <v>1</v>
      </c>
      <c r="AU173" s="63">
        <f t="shared" si="18"/>
        <v>1</v>
      </c>
      <c r="AV173" s="63">
        <f t="shared" si="18"/>
        <v>1</v>
      </c>
      <c r="AW173" s="63">
        <f t="shared" si="18"/>
        <v>1</v>
      </c>
      <c r="AX173" s="63">
        <f t="shared" si="18"/>
        <v>1</v>
      </c>
      <c r="AY173" s="63">
        <f t="shared" si="18"/>
        <v>1</v>
      </c>
    </row>
    <row r="174" spans="2:51" outlineLevel="1" x14ac:dyDescent="0.25">
      <c r="D174" t="str">
        <f t="shared" si="19"/>
        <v>Spare</v>
      </c>
      <c r="E174" s="19" t="s">
        <v>275</v>
      </c>
      <c r="L174" s="94">
        <f t="shared" si="20"/>
        <v>1</v>
      </c>
      <c r="M174" s="63">
        <f t="shared" si="21"/>
        <v>1</v>
      </c>
      <c r="N174" s="63">
        <f t="shared" si="18"/>
        <v>1</v>
      </c>
      <c r="O174" s="63">
        <f t="shared" si="18"/>
        <v>1</v>
      </c>
      <c r="P174" s="63">
        <f t="shared" si="18"/>
        <v>1</v>
      </c>
      <c r="Q174" s="63">
        <f t="shared" si="18"/>
        <v>1</v>
      </c>
      <c r="R174" s="63">
        <f t="shared" si="18"/>
        <v>1</v>
      </c>
      <c r="S174" s="63">
        <f t="shared" si="18"/>
        <v>1</v>
      </c>
      <c r="T174" s="63">
        <f t="shared" si="18"/>
        <v>1</v>
      </c>
      <c r="U174" s="63">
        <f t="shared" si="18"/>
        <v>1</v>
      </c>
      <c r="V174" s="63">
        <f t="shared" si="18"/>
        <v>1</v>
      </c>
      <c r="W174" s="63">
        <f t="shared" si="18"/>
        <v>1</v>
      </c>
      <c r="X174" s="63">
        <f t="shared" si="18"/>
        <v>1</v>
      </c>
      <c r="Y174" s="63">
        <f t="shared" si="18"/>
        <v>1</v>
      </c>
      <c r="Z174" s="63">
        <f t="shared" si="18"/>
        <v>1</v>
      </c>
      <c r="AA174" s="63">
        <f t="shared" si="18"/>
        <v>1</v>
      </c>
      <c r="AB174" s="63">
        <f t="shared" si="18"/>
        <v>1</v>
      </c>
      <c r="AC174" s="63">
        <f t="shared" si="18"/>
        <v>1</v>
      </c>
      <c r="AD174" s="63">
        <f t="shared" si="18"/>
        <v>1</v>
      </c>
      <c r="AE174" s="63">
        <f t="shared" si="18"/>
        <v>1</v>
      </c>
      <c r="AF174" s="63">
        <f t="shared" si="18"/>
        <v>1</v>
      </c>
      <c r="AG174" s="63">
        <f t="shared" si="18"/>
        <v>1</v>
      </c>
      <c r="AH174" s="63">
        <f t="shared" si="18"/>
        <v>1</v>
      </c>
      <c r="AI174" s="63">
        <f t="shared" si="18"/>
        <v>1</v>
      </c>
      <c r="AJ174" s="63">
        <f t="shared" si="18"/>
        <v>1</v>
      </c>
      <c r="AK174" s="63">
        <f t="shared" si="18"/>
        <v>1</v>
      </c>
      <c r="AL174" s="63">
        <f t="shared" si="18"/>
        <v>1</v>
      </c>
      <c r="AM174" s="63">
        <f t="shared" si="18"/>
        <v>1</v>
      </c>
      <c r="AN174" s="63">
        <f t="shared" si="18"/>
        <v>1</v>
      </c>
      <c r="AO174" s="63">
        <f t="shared" si="18"/>
        <v>1</v>
      </c>
      <c r="AP174" s="63">
        <f t="shared" si="18"/>
        <v>1</v>
      </c>
      <c r="AQ174" s="63">
        <f t="shared" si="18"/>
        <v>1</v>
      </c>
      <c r="AR174" s="63">
        <f t="shared" si="18"/>
        <v>1</v>
      </c>
      <c r="AS174" s="63">
        <f t="shared" si="18"/>
        <v>1</v>
      </c>
      <c r="AT174" s="63">
        <f t="shared" si="18"/>
        <v>1</v>
      </c>
      <c r="AU174" s="63">
        <f t="shared" si="18"/>
        <v>1</v>
      </c>
      <c r="AV174" s="63">
        <f t="shared" si="18"/>
        <v>1</v>
      </c>
      <c r="AW174" s="63">
        <f t="shared" si="18"/>
        <v>1</v>
      </c>
      <c r="AX174" s="63">
        <f t="shared" si="18"/>
        <v>1</v>
      </c>
      <c r="AY174" s="63">
        <f t="shared" si="18"/>
        <v>1</v>
      </c>
    </row>
    <row r="175" spans="2:51" outlineLevel="1" x14ac:dyDescent="0.25">
      <c r="D175" t="str">
        <f t="shared" si="19"/>
        <v>Spare</v>
      </c>
      <c r="E175" s="19" t="s">
        <v>275</v>
      </c>
      <c r="L175" s="94">
        <f t="shared" si="20"/>
        <v>1</v>
      </c>
      <c r="M175" s="63">
        <f t="shared" si="21"/>
        <v>1</v>
      </c>
      <c r="N175" s="63">
        <f t="shared" si="18"/>
        <v>1</v>
      </c>
      <c r="O175" s="63">
        <f t="shared" si="18"/>
        <v>1</v>
      </c>
      <c r="P175" s="63">
        <f t="shared" si="18"/>
        <v>1</v>
      </c>
      <c r="Q175" s="63">
        <f t="shared" si="18"/>
        <v>1</v>
      </c>
      <c r="R175" s="63">
        <f t="shared" si="18"/>
        <v>1</v>
      </c>
      <c r="S175" s="63">
        <f t="shared" si="18"/>
        <v>1</v>
      </c>
      <c r="T175" s="63">
        <f t="shared" si="18"/>
        <v>1</v>
      </c>
      <c r="U175" s="63">
        <f t="shared" si="18"/>
        <v>1</v>
      </c>
      <c r="V175" s="63">
        <f t="shared" si="18"/>
        <v>1</v>
      </c>
      <c r="W175" s="63">
        <f t="shared" si="18"/>
        <v>1</v>
      </c>
      <c r="X175" s="63">
        <f t="shared" si="18"/>
        <v>1</v>
      </c>
      <c r="Y175" s="63">
        <f t="shared" si="18"/>
        <v>1</v>
      </c>
      <c r="Z175" s="63">
        <f t="shared" si="18"/>
        <v>1</v>
      </c>
      <c r="AA175" s="63">
        <f t="shared" si="18"/>
        <v>1</v>
      </c>
      <c r="AB175" s="63">
        <f t="shared" si="18"/>
        <v>1</v>
      </c>
      <c r="AC175" s="63">
        <f t="shared" si="18"/>
        <v>1</v>
      </c>
      <c r="AD175" s="63">
        <f t="shared" si="18"/>
        <v>1</v>
      </c>
      <c r="AE175" s="63">
        <f t="shared" si="18"/>
        <v>1</v>
      </c>
      <c r="AF175" s="63">
        <f t="shared" si="18"/>
        <v>1</v>
      </c>
      <c r="AG175" s="63">
        <f t="shared" si="18"/>
        <v>1</v>
      </c>
      <c r="AH175" s="63">
        <f t="shared" si="18"/>
        <v>1</v>
      </c>
      <c r="AI175" s="63">
        <f t="shared" si="18"/>
        <v>1</v>
      </c>
      <c r="AJ175" s="63">
        <f t="shared" si="18"/>
        <v>1</v>
      </c>
      <c r="AK175" s="63">
        <f t="shared" si="18"/>
        <v>1</v>
      </c>
      <c r="AL175" s="63">
        <f t="shared" si="18"/>
        <v>1</v>
      </c>
      <c r="AM175" s="63">
        <f t="shared" si="18"/>
        <v>1</v>
      </c>
      <c r="AN175" s="63">
        <f t="shared" si="18"/>
        <v>1</v>
      </c>
      <c r="AO175" s="63">
        <f t="shared" si="18"/>
        <v>1</v>
      </c>
      <c r="AP175" s="63">
        <f t="shared" si="18"/>
        <v>1</v>
      </c>
      <c r="AQ175" s="63">
        <f t="shared" si="18"/>
        <v>1</v>
      </c>
      <c r="AR175" s="63">
        <f t="shared" si="18"/>
        <v>1</v>
      </c>
      <c r="AS175" s="63">
        <f t="shared" si="18"/>
        <v>1</v>
      </c>
      <c r="AT175" s="63">
        <f t="shared" si="18"/>
        <v>1</v>
      </c>
      <c r="AU175" s="63">
        <f t="shared" si="18"/>
        <v>1</v>
      </c>
      <c r="AV175" s="63">
        <f t="shared" si="18"/>
        <v>1</v>
      </c>
      <c r="AW175" s="63">
        <f t="shared" si="18"/>
        <v>1</v>
      </c>
      <c r="AX175" s="63">
        <f t="shared" si="18"/>
        <v>1</v>
      </c>
      <c r="AY175" s="63">
        <f t="shared" si="18"/>
        <v>1</v>
      </c>
    </row>
    <row r="176" spans="2:51" outlineLevel="1" x14ac:dyDescent="0.25">
      <c r="D176" t="str">
        <f t="shared" si="19"/>
        <v>Spare</v>
      </c>
      <c r="E176" s="19" t="s">
        <v>275</v>
      </c>
      <c r="L176" s="94">
        <f t="shared" si="20"/>
        <v>1</v>
      </c>
      <c r="M176" s="63">
        <f t="shared" si="21"/>
        <v>1</v>
      </c>
      <c r="N176" s="63">
        <f t="shared" si="18"/>
        <v>1</v>
      </c>
      <c r="O176" s="63">
        <f t="shared" si="18"/>
        <v>1</v>
      </c>
      <c r="P176" s="63">
        <f t="shared" si="18"/>
        <v>1</v>
      </c>
      <c r="Q176" s="63">
        <f t="shared" si="18"/>
        <v>1</v>
      </c>
      <c r="R176" s="63">
        <f t="shared" si="18"/>
        <v>1</v>
      </c>
      <c r="S176" s="63">
        <f t="shared" si="18"/>
        <v>1</v>
      </c>
      <c r="T176" s="63">
        <f t="shared" si="18"/>
        <v>1</v>
      </c>
      <c r="U176" s="63">
        <f t="shared" si="18"/>
        <v>1</v>
      </c>
      <c r="V176" s="63">
        <f t="shared" si="18"/>
        <v>1</v>
      </c>
      <c r="W176" s="63">
        <f t="shared" si="18"/>
        <v>1</v>
      </c>
      <c r="X176" s="63">
        <f t="shared" si="18"/>
        <v>1</v>
      </c>
      <c r="Y176" s="63">
        <f t="shared" si="18"/>
        <v>1</v>
      </c>
      <c r="Z176" s="63">
        <f t="shared" si="18"/>
        <v>1</v>
      </c>
      <c r="AA176" s="63">
        <f t="shared" si="18"/>
        <v>1</v>
      </c>
      <c r="AB176" s="63">
        <f t="shared" si="18"/>
        <v>1</v>
      </c>
      <c r="AC176" s="63">
        <f t="shared" si="18"/>
        <v>1</v>
      </c>
      <c r="AD176" s="63">
        <f t="shared" si="18"/>
        <v>1</v>
      </c>
      <c r="AE176" s="63">
        <f t="shared" si="18"/>
        <v>1</v>
      </c>
      <c r="AF176" s="63">
        <f t="shared" si="18"/>
        <v>1</v>
      </c>
      <c r="AG176" s="63">
        <f t="shared" si="18"/>
        <v>1</v>
      </c>
      <c r="AH176" s="63">
        <f t="shared" si="18"/>
        <v>1</v>
      </c>
      <c r="AI176" s="63">
        <f t="shared" si="18"/>
        <v>1</v>
      </c>
      <c r="AJ176" s="63">
        <f t="shared" si="18"/>
        <v>1</v>
      </c>
      <c r="AK176" s="63">
        <f t="shared" si="18"/>
        <v>1</v>
      </c>
      <c r="AL176" s="63">
        <f t="shared" si="18"/>
        <v>1</v>
      </c>
      <c r="AM176" s="63">
        <f t="shared" si="18"/>
        <v>1</v>
      </c>
      <c r="AN176" s="63">
        <f t="shared" si="18"/>
        <v>1</v>
      </c>
      <c r="AO176" s="63">
        <f t="shared" si="18"/>
        <v>1</v>
      </c>
      <c r="AP176" s="63">
        <f t="shared" si="18"/>
        <v>1</v>
      </c>
      <c r="AQ176" s="63">
        <f t="shared" si="18"/>
        <v>1</v>
      </c>
      <c r="AR176" s="63">
        <f t="shared" si="18"/>
        <v>1</v>
      </c>
      <c r="AS176" s="63">
        <f t="shared" si="18"/>
        <v>1</v>
      </c>
      <c r="AT176" s="63">
        <f t="shared" si="18"/>
        <v>1</v>
      </c>
      <c r="AU176" s="63">
        <f t="shared" si="18"/>
        <v>1</v>
      </c>
      <c r="AV176" s="63">
        <f t="shared" si="18"/>
        <v>1</v>
      </c>
      <c r="AW176" s="63">
        <f t="shared" si="18"/>
        <v>1</v>
      </c>
      <c r="AX176" s="63">
        <f t="shared" si="18"/>
        <v>1</v>
      </c>
      <c r="AY176" s="63">
        <f t="shared" si="18"/>
        <v>1</v>
      </c>
    </row>
    <row r="177" spans="2:51" outlineLevel="1" x14ac:dyDescent="0.25">
      <c r="E177" s="19"/>
    </row>
    <row r="178" spans="2:51" ht="19.5" outlineLevel="1" x14ac:dyDescent="0.3">
      <c r="C178" s="18" t="s">
        <v>137</v>
      </c>
      <c r="E178" s="19"/>
      <c r="G178" s="21" t="s">
        <v>192</v>
      </c>
    </row>
    <row r="179" spans="2:51" outlineLevel="1" x14ac:dyDescent="0.25">
      <c r="D179" t="str">
        <f>D69</f>
        <v>Full-wrap EPC</v>
      </c>
      <c r="E179" s="19" t="s">
        <v>168</v>
      </c>
      <c r="G179" s="50">
        <f ca="1">IF(AND(H179&gt;0,L179&lt;&gt;1),1,0)</f>
        <v>0</v>
      </c>
      <c r="H179" s="49">
        <f ca="1">L69</f>
        <v>86400</v>
      </c>
      <c r="L179" s="47">
        <f>SUM(M179:AY179)</f>
        <v>1</v>
      </c>
      <c r="M179" s="46">
        <v>0.2</v>
      </c>
      <c r="N179" s="46">
        <v>0.8</v>
      </c>
      <c r="O179" s="46"/>
      <c r="P179" s="46"/>
      <c r="Q179" s="46"/>
      <c r="R179" s="46"/>
      <c r="S179" s="46"/>
      <c r="T179" s="46"/>
      <c r="U179" s="46"/>
      <c r="V179" s="46"/>
      <c r="W179" s="46"/>
      <c r="X179" s="46"/>
      <c r="Y179" s="46"/>
      <c r="Z179" s="46"/>
      <c r="AA179" s="46"/>
      <c r="AB179" s="46"/>
      <c r="AC179" s="46"/>
      <c r="AD179" s="46"/>
      <c r="AE179" s="46"/>
      <c r="AF179" s="46"/>
      <c r="AG179" s="46"/>
      <c r="AH179" s="46"/>
      <c r="AI179" s="46"/>
      <c r="AJ179" s="46"/>
      <c r="AK179" s="46"/>
      <c r="AL179" s="46"/>
      <c r="AM179" s="46"/>
      <c r="AN179" s="46"/>
      <c r="AO179" s="46"/>
      <c r="AP179" s="46"/>
      <c r="AQ179" s="46"/>
      <c r="AR179" s="46"/>
      <c r="AS179" s="46"/>
      <c r="AT179" s="46"/>
      <c r="AU179" s="46"/>
      <c r="AV179" s="46"/>
      <c r="AW179" s="46"/>
      <c r="AX179" s="46"/>
      <c r="AY179" s="46"/>
    </row>
    <row r="180" spans="2:51" outlineLevel="1" x14ac:dyDescent="0.25">
      <c r="D180" t="str">
        <f>D70</f>
        <v>Development costs</v>
      </c>
      <c r="E180" s="19" t="s">
        <v>168</v>
      </c>
      <c r="G180" s="50">
        <f t="shared" ref="G180:G182" ca="1" si="22">IF(AND(H180&gt;0,L180&lt;&gt;1),1,0)</f>
        <v>0</v>
      </c>
      <c r="H180" s="49">
        <f ca="1">L70</f>
        <v>10000</v>
      </c>
      <c r="L180" s="47">
        <f t="shared" ref="L180:L182" si="23">SUM(M180:AY180)</f>
        <v>1</v>
      </c>
      <c r="M180" s="46">
        <v>0.5</v>
      </c>
      <c r="N180" s="46">
        <v>0.5</v>
      </c>
      <c r="O180" s="46"/>
      <c r="P180" s="46"/>
      <c r="Q180" s="46"/>
      <c r="R180" s="46"/>
      <c r="S180" s="46"/>
      <c r="T180" s="46"/>
      <c r="U180" s="46"/>
      <c r="V180" s="46"/>
      <c r="W180" s="46"/>
      <c r="X180" s="46"/>
      <c r="Y180" s="46"/>
      <c r="Z180" s="46"/>
      <c r="AA180" s="46"/>
      <c r="AB180" s="46"/>
      <c r="AC180" s="46"/>
      <c r="AD180" s="46"/>
      <c r="AE180" s="46"/>
      <c r="AF180" s="46"/>
      <c r="AG180" s="46"/>
      <c r="AH180" s="46"/>
      <c r="AI180" s="46"/>
      <c r="AJ180" s="46"/>
      <c r="AK180" s="46"/>
      <c r="AL180" s="46"/>
      <c r="AM180" s="46"/>
      <c r="AN180" s="46"/>
      <c r="AO180" s="46"/>
      <c r="AP180" s="46"/>
      <c r="AQ180" s="46"/>
      <c r="AR180" s="46"/>
      <c r="AS180" s="46"/>
      <c r="AT180" s="46"/>
      <c r="AU180" s="46"/>
      <c r="AV180" s="46"/>
      <c r="AW180" s="46"/>
      <c r="AX180" s="46"/>
      <c r="AY180" s="46"/>
    </row>
    <row r="181" spans="2:51" outlineLevel="1" x14ac:dyDescent="0.25">
      <c r="D181" t="str">
        <f>D71</f>
        <v>Due diligence costs</v>
      </c>
      <c r="E181" s="19" t="s">
        <v>168</v>
      </c>
      <c r="G181" s="50">
        <f t="shared" ca="1" si="22"/>
        <v>0</v>
      </c>
      <c r="H181" s="49">
        <f ca="1">L71</f>
        <v>500</v>
      </c>
      <c r="L181" s="47">
        <f t="shared" si="23"/>
        <v>1</v>
      </c>
      <c r="M181" s="46">
        <v>1</v>
      </c>
      <c r="N181" s="46"/>
      <c r="O181" s="46"/>
      <c r="P181" s="46"/>
      <c r="Q181" s="46"/>
      <c r="R181" s="46"/>
      <c r="S181" s="46"/>
      <c r="T181" s="46"/>
      <c r="U181" s="46"/>
      <c r="V181" s="46"/>
      <c r="W181" s="46"/>
      <c r="X181" s="46"/>
      <c r="Y181" s="46"/>
      <c r="Z181" s="46"/>
      <c r="AA181" s="46"/>
      <c r="AB181" s="46"/>
      <c r="AC181" s="46"/>
      <c r="AD181" s="46"/>
      <c r="AE181" s="46"/>
      <c r="AF181" s="46"/>
      <c r="AG181" s="46"/>
      <c r="AH181" s="46"/>
      <c r="AI181" s="46"/>
      <c r="AJ181" s="46"/>
      <c r="AK181" s="46"/>
      <c r="AL181" s="46"/>
      <c r="AM181" s="46"/>
      <c r="AN181" s="46"/>
      <c r="AO181" s="46"/>
      <c r="AP181" s="46"/>
      <c r="AQ181" s="46"/>
      <c r="AR181" s="46"/>
      <c r="AS181" s="46"/>
      <c r="AT181" s="46"/>
      <c r="AU181" s="46"/>
      <c r="AV181" s="46"/>
      <c r="AW181" s="46"/>
      <c r="AX181" s="46"/>
      <c r="AY181" s="46"/>
    </row>
    <row r="182" spans="2:51" outlineLevel="1" x14ac:dyDescent="0.25">
      <c r="D182" t="str">
        <f>D72</f>
        <v>Share premium</v>
      </c>
      <c r="E182" s="19" t="s">
        <v>168</v>
      </c>
      <c r="G182" s="50">
        <f t="shared" ca="1" si="22"/>
        <v>0</v>
      </c>
      <c r="H182" s="49">
        <f ca="1">L72</f>
        <v>3000</v>
      </c>
      <c r="L182" s="47">
        <f t="shared" si="23"/>
        <v>1</v>
      </c>
      <c r="M182" s="46">
        <v>1</v>
      </c>
      <c r="N182" s="46"/>
      <c r="O182" s="46"/>
      <c r="P182" s="46"/>
      <c r="Q182" s="46"/>
      <c r="R182" s="46"/>
      <c r="S182" s="46"/>
      <c r="T182" s="46"/>
      <c r="U182" s="46"/>
      <c r="V182" s="46"/>
      <c r="W182" s="46"/>
      <c r="X182" s="46"/>
      <c r="Y182" s="46"/>
      <c r="Z182" s="46"/>
      <c r="AA182" s="46"/>
      <c r="AB182" s="46"/>
      <c r="AC182" s="46"/>
      <c r="AD182" s="46"/>
      <c r="AE182" s="46"/>
      <c r="AF182" s="46"/>
      <c r="AG182" s="46"/>
      <c r="AH182" s="46"/>
      <c r="AI182" s="46"/>
      <c r="AJ182" s="46"/>
      <c r="AK182" s="46"/>
      <c r="AL182" s="46"/>
      <c r="AM182" s="46"/>
      <c r="AN182" s="46"/>
      <c r="AO182" s="46"/>
      <c r="AP182" s="46"/>
      <c r="AQ182" s="46"/>
      <c r="AR182" s="46"/>
      <c r="AS182" s="46"/>
      <c r="AT182" s="46"/>
      <c r="AU182" s="46"/>
      <c r="AV182" s="46"/>
      <c r="AW182" s="46"/>
      <c r="AX182" s="46"/>
      <c r="AY182" s="46"/>
    </row>
    <row r="183" spans="2:51" outlineLevel="1" x14ac:dyDescent="0.25">
      <c r="D183" t="s">
        <v>191</v>
      </c>
      <c r="E183" s="19"/>
      <c r="G183" s="50">
        <f ca="1">SUM(G179:G182)+SUM(M183:AY183)</f>
        <v>0</v>
      </c>
      <c r="M183" s="50">
        <f t="shared" ref="M183:AY183" ca="1" si="24">IF(M9*SUM(M179:M182)&lt;&gt;0,1,0)</f>
        <v>0</v>
      </c>
      <c r="N183" s="50">
        <f t="shared" ca="1" si="24"/>
        <v>0</v>
      </c>
      <c r="O183" s="50">
        <f t="shared" ca="1" si="24"/>
        <v>0</v>
      </c>
      <c r="P183" s="50">
        <f t="shared" ca="1" si="24"/>
        <v>0</v>
      </c>
      <c r="Q183" s="50">
        <f t="shared" ca="1" si="24"/>
        <v>0</v>
      </c>
      <c r="R183" s="50">
        <f t="shared" ca="1" si="24"/>
        <v>0</v>
      </c>
      <c r="S183" s="50">
        <f t="shared" ca="1" si="24"/>
        <v>0</v>
      </c>
      <c r="T183" s="50">
        <f t="shared" ca="1" si="24"/>
        <v>0</v>
      </c>
      <c r="U183" s="50">
        <f t="shared" ca="1" si="24"/>
        <v>0</v>
      </c>
      <c r="V183" s="50">
        <f t="shared" ca="1" si="24"/>
        <v>0</v>
      </c>
      <c r="W183" s="50">
        <f t="shared" ca="1" si="24"/>
        <v>0</v>
      </c>
      <c r="X183" s="50">
        <f t="shared" ca="1" si="24"/>
        <v>0</v>
      </c>
      <c r="Y183" s="50">
        <f t="shared" ca="1" si="24"/>
        <v>0</v>
      </c>
      <c r="Z183" s="50">
        <f t="shared" ca="1" si="24"/>
        <v>0</v>
      </c>
      <c r="AA183" s="50">
        <f t="shared" ca="1" si="24"/>
        <v>0</v>
      </c>
      <c r="AB183" s="50">
        <f t="shared" ca="1" si="24"/>
        <v>0</v>
      </c>
      <c r="AC183" s="50">
        <f t="shared" ca="1" si="24"/>
        <v>0</v>
      </c>
      <c r="AD183" s="50">
        <f t="shared" ca="1" si="24"/>
        <v>0</v>
      </c>
      <c r="AE183" s="50">
        <f t="shared" ca="1" si="24"/>
        <v>0</v>
      </c>
      <c r="AF183" s="50">
        <f t="shared" ca="1" si="24"/>
        <v>0</v>
      </c>
      <c r="AG183" s="50">
        <f t="shared" ca="1" si="24"/>
        <v>0</v>
      </c>
      <c r="AH183" s="50">
        <f t="shared" ca="1" si="24"/>
        <v>0</v>
      </c>
      <c r="AI183" s="50">
        <f t="shared" ca="1" si="24"/>
        <v>0</v>
      </c>
      <c r="AJ183" s="50">
        <f t="shared" ca="1" si="24"/>
        <v>0</v>
      </c>
      <c r="AK183" s="50">
        <f t="shared" ca="1" si="24"/>
        <v>0</v>
      </c>
      <c r="AL183" s="50">
        <f t="shared" ca="1" si="24"/>
        <v>0</v>
      </c>
      <c r="AM183" s="50">
        <f t="shared" ca="1" si="24"/>
        <v>0</v>
      </c>
      <c r="AN183" s="50">
        <f t="shared" ca="1" si="24"/>
        <v>0</v>
      </c>
      <c r="AO183" s="50">
        <f t="shared" ca="1" si="24"/>
        <v>0</v>
      </c>
      <c r="AP183" s="50">
        <f t="shared" ca="1" si="24"/>
        <v>0</v>
      </c>
      <c r="AQ183" s="50">
        <f t="shared" ca="1" si="24"/>
        <v>0</v>
      </c>
      <c r="AR183" s="50">
        <f t="shared" ca="1" si="24"/>
        <v>0</v>
      </c>
      <c r="AS183" s="50">
        <f t="shared" ca="1" si="24"/>
        <v>0</v>
      </c>
      <c r="AT183" s="50">
        <f t="shared" ca="1" si="24"/>
        <v>0</v>
      </c>
      <c r="AU183" s="50">
        <f t="shared" ca="1" si="24"/>
        <v>0</v>
      </c>
      <c r="AV183" s="50">
        <f t="shared" ca="1" si="24"/>
        <v>0</v>
      </c>
      <c r="AW183" s="50">
        <f t="shared" ca="1" si="24"/>
        <v>0</v>
      </c>
      <c r="AX183" s="50">
        <f t="shared" ca="1" si="24"/>
        <v>0</v>
      </c>
      <c r="AY183" s="50">
        <f t="shared" ca="1" si="24"/>
        <v>0</v>
      </c>
    </row>
    <row r="184" spans="2:51" outlineLevel="1" x14ac:dyDescent="0.25">
      <c r="E184" s="19"/>
    </row>
    <row r="185" spans="2:51" ht="19.5" outlineLevel="1" x14ac:dyDescent="0.3">
      <c r="C185" s="18" t="s">
        <v>193</v>
      </c>
      <c r="E185" s="19"/>
      <c r="M185" s="21">
        <f t="shared" ref="M185:AY185" si="25">YEAR(M7)</f>
        <v>2024</v>
      </c>
      <c r="N185" s="21">
        <f t="shared" si="25"/>
        <v>2025</v>
      </c>
      <c r="O185" s="21">
        <f t="shared" si="25"/>
        <v>2026</v>
      </c>
      <c r="P185" s="21">
        <f t="shared" si="25"/>
        <v>2027</v>
      </c>
      <c r="Q185" s="21">
        <f t="shared" si="25"/>
        <v>2028</v>
      </c>
      <c r="R185" s="21">
        <f t="shared" si="25"/>
        <v>2029</v>
      </c>
      <c r="S185" s="21">
        <f t="shared" si="25"/>
        <v>2030</v>
      </c>
      <c r="T185" s="21">
        <f t="shared" si="25"/>
        <v>2031</v>
      </c>
      <c r="U185" s="21">
        <f t="shared" si="25"/>
        <v>2032</v>
      </c>
      <c r="V185" s="21">
        <f t="shared" si="25"/>
        <v>2033</v>
      </c>
      <c r="W185" s="21">
        <f t="shared" si="25"/>
        <v>2034</v>
      </c>
      <c r="X185" s="21">
        <f t="shared" si="25"/>
        <v>2035</v>
      </c>
      <c r="Y185" s="21">
        <f t="shared" si="25"/>
        <v>2036</v>
      </c>
      <c r="Z185" s="21">
        <f t="shared" si="25"/>
        <v>2037</v>
      </c>
      <c r="AA185" s="21">
        <f t="shared" si="25"/>
        <v>2038</v>
      </c>
      <c r="AB185" s="21">
        <f t="shared" si="25"/>
        <v>2039</v>
      </c>
      <c r="AC185" s="21">
        <f t="shared" si="25"/>
        <v>2040</v>
      </c>
      <c r="AD185" s="21">
        <f t="shared" si="25"/>
        <v>2041</v>
      </c>
      <c r="AE185" s="21">
        <f t="shared" si="25"/>
        <v>2042</v>
      </c>
      <c r="AF185" s="21">
        <f t="shared" si="25"/>
        <v>2043</v>
      </c>
      <c r="AG185" s="21">
        <f t="shared" si="25"/>
        <v>2044</v>
      </c>
      <c r="AH185" s="21">
        <f t="shared" si="25"/>
        <v>2045</v>
      </c>
      <c r="AI185" s="21">
        <f t="shared" si="25"/>
        <v>2046</v>
      </c>
      <c r="AJ185" s="21">
        <f t="shared" si="25"/>
        <v>2047</v>
      </c>
      <c r="AK185" s="21">
        <f t="shared" si="25"/>
        <v>2048</v>
      </c>
      <c r="AL185" s="21">
        <f t="shared" si="25"/>
        <v>2049</v>
      </c>
      <c r="AM185" s="21">
        <f t="shared" si="25"/>
        <v>2050</v>
      </c>
      <c r="AN185" s="21">
        <f t="shared" si="25"/>
        <v>2051</v>
      </c>
      <c r="AO185" s="21">
        <f t="shared" si="25"/>
        <v>2052</v>
      </c>
      <c r="AP185" s="21">
        <f t="shared" si="25"/>
        <v>2053</v>
      </c>
      <c r="AQ185" s="21">
        <f t="shared" si="25"/>
        <v>2054</v>
      </c>
      <c r="AR185" s="21">
        <f t="shared" si="25"/>
        <v>2055</v>
      </c>
      <c r="AS185" s="21">
        <f t="shared" si="25"/>
        <v>2056</v>
      </c>
      <c r="AT185" s="21">
        <f t="shared" si="25"/>
        <v>2057</v>
      </c>
      <c r="AU185" s="21">
        <f t="shared" si="25"/>
        <v>2058</v>
      </c>
      <c r="AV185" s="21">
        <f t="shared" si="25"/>
        <v>2059</v>
      </c>
      <c r="AW185" s="21">
        <f t="shared" si="25"/>
        <v>2060</v>
      </c>
      <c r="AX185" s="21">
        <f t="shared" si="25"/>
        <v>2061</v>
      </c>
      <c r="AY185" s="21">
        <f t="shared" si="25"/>
        <v>2062</v>
      </c>
    </row>
    <row r="186" spans="2:51" outlineLevel="1" x14ac:dyDescent="0.25">
      <c r="D186" s="29" t="s">
        <v>199</v>
      </c>
      <c r="E186" s="19" t="s">
        <v>178</v>
      </c>
      <c r="M186" s="44">
        <v>56</v>
      </c>
      <c r="N186" s="44">
        <v>57</v>
      </c>
      <c r="O186" s="44">
        <v>52</v>
      </c>
      <c r="P186" s="44">
        <v>55</v>
      </c>
      <c r="Q186" s="44">
        <v>51</v>
      </c>
      <c r="R186" s="44">
        <v>49</v>
      </c>
      <c r="S186" s="44">
        <v>51</v>
      </c>
      <c r="T186" s="44">
        <v>47</v>
      </c>
      <c r="U186" s="44">
        <v>45</v>
      </c>
      <c r="V186" s="44">
        <v>47</v>
      </c>
      <c r="W186" s="44">
        <v>47</v>
      </c>
      <c r="X186" s="44">
        <v>45</v>
      </c>
      <c r="Y186" s="44">
        <v>45</v>
      </c>
      <c r="Z186" s="44">
        <v>46</v>
      </c>
      <c r="AA186" s="44">
        <v>44</v>
      </c>
      <c r="AB186" s="44">
        <v>44</v>
      </c>
      <c r="AC186" s="44">
        <v>42</v>
      </c>
      <c r="AD186" s="44">
        <v>40</v>
      </c>
      <c r="AE186" s="44">
        <v>41</v>
      </c>
      <c r="AF186" s="44">
        <v>40</v>
      </c>
      <c r="AG186" s="44">
        <v>39</v>
      </c>
      <c r="AH186" s="44">
        <v>39</v>
      </c>
      <c r="AI186" s="44">
        <v>40</v>
      </c>
      <c r="AJ186" s="44">
        <v>38</v>
      </c>
      <c r="AK186" s="44">
        <v>39</v>
      </c>
      <c r="AL186" s="44">
        <v>39</v>
      </c>
      <c r="AM186" s="44">
        <v>40</v>
      </c>
      <c r="AN186" s="44">
        <v>38</v>
      </c>
      <c r="AO186" s="44">
        <v>39</v>
      </c>
      <c r="AP186" s="44">
        <v>39</v>
      </c>
      <c r="AQ186" s="44">
        <v>39</v>
      </c>
      <c r="AR186" s="44">
        <v>39</v>
      </c>
      <c r="AS186" s="44">
        <v>39</v>
      </c>
      <c r="AT186" s="44">
        <v>39</v>
      </c>
      <c r="AU186" s="44">
        <v>39</v>
      </c>
      <c r="AV186" s="44">
        <v>39</v>
      </c>
      <c r="AW186" s="44">
        <v>39</v>
      </c>
      <c r="AX186" s="44">
        <v>39</v>
      </c>
      <c r="AY186" s="44">
        <v>39</v>
      </c>
    </row>
    <row r="187" spans="2:51" outlineLevel="1" x14ac:dyDescent="0.25">
      <c r="D187" s="29" t="s">
        <v>200</v>
      </c>
      <c r="E187" s="19" t="s">
        <v>178</v>
      </c>
      <c r="M187" s="44">
        <v>51</v>
      </c>
      <c r="N187" s="44">
        <v>52</v>
      </c>
      <c r="O187" s="44">
        <v>47</v>
      </c>
      <c r="P187" s="44">
        <v>49</v>
      </c>
      <c r="Q187" s="44">
        <v>46</v>
      </c>
      <c r="R187" s="44">
        <v>44</v>
      </c>
      <c r="S187" s="44">
        <v>46</v>
      </c>
      <c r="T187" s="44">
        <v>42</v>
      </c>
      <c r="U187" s="44">
        <v>40</v>
      </c>
      <c r="V187" s="44">
        <v>42</v>
      </c>
      <c r="W187" s="44">
        <v>42</v>
      </c>
      <c r="X187" s="44">
        <v>41</v>
      </c>
      <c r="Y187" s="44">
        <v>41</v>
      </c>
      <c r="Z187" s="44">
        <v>42</v>
      </c>
      <c r="AA187" s="44">
        <v>39</v>
      </c>
      <c r="AB187" s="44">
        <v>39</v>
      </c>
      <c r="AC187" s="44">
        <v>38</v>
      </c>
      <c r="AD187" s="44">
        <v>36</v>
      </c>
      <c r="AE187" s="44">
        <v>37</v>
      </c>
      <c r="AF187" s="44">
        <v>36</v>
      </c>
      <c r="AG187" s="44">
        <v>36</v>
      </c>
      <c r="AH187" s="44">
        <v>35</v>
      </c>
      <c r="AI187" s="44">
        <v>35</v>
      </c>
      <c r="AJ187" s="44">
        <v>36</v>
      </c>
      <c r="AK187" s="44">
        <v>34</v>
      </c>
      <c r="AL187" s="44">
        <v>35</v>
      </c>
      <c r="AM187" s="44">
        <v>35</v>
      </c>
      <c r="AN187" s="44">
        <v>37</v>
      </c>
      <c r="AO187" s="44">
        <v>35</v>
      </c>
      <c r="AP187" s="44">
        <v>35</v>
      </c>
      <c r="AQ187" s="44">
        <v>35</v>
      </c>
      <c r="AR187" s="44">
        <v>35</v>
      </c>
      <c r="AS187" s="44">
        <v>35</v>
      </c>
      <c r="AT187" s="44">
        <v>35</v>
      </c>
      <c r="AU187" s="44">
        <v>35</v>
      </c>
      <c r="AV187" s="44">
        <v>35</v>
      </c>
      <c r="AW187" s="44">
        <v>35</v>
      </c>
      <c r="AX187" s="44">
        <v>35</v>
      </c>
      <c r="AY187" s="44">
        <v>35</v>
      </c>
    </row>
    <row r="188" spans="2:51" outlineLevel="1" x14ac:dyDescent="0.25">
      <c r="D188" s="29" t="s">
        <v>187</v>
      </c>
      <c r="E188" s="19" t="s">
        <v>178</v>
      </c>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row>
    <row r="189" spans="2:51" outlineLevel="1" x14ac:dyDescent="0.25">
      <c r="D189" t="s">
        <v>194</v>
      </c>
      <c r="E189" s="19" t="s">
        <v>178</v>
      </c>
      <c r="J189" s="62" t="str">
        <f ca="1">L103</f>
        <v>Mid case</v>
      </c>
      <c r="M189" s="64">
        <f t="shared" ref="M189:AY189" ca="1" si="26">SUMIF(List_merchant,$J$189,M186:M188)</f>
        <v>56</v>
      </c>
      <c r="N189" s="64">
        <f t="shared" ca="1" si="26"/>
        <v>57</v>
      </c>
      <c r="O189" s="64">
        <f t="shared" ca="1" si="26"/>
        <v>52</v>
      </c>
      <c r="P189" s="64">
        <f t="shared" ca="1" si="26"/>
        <v>55</v>
      </c>
      <c r="Q189" s="64">
        <f t="shared" ca="1" si="26"/>
        <v>51</v>
      </c>
      <c r="R189" s="64">
        <f t="shared" ca="1" si="26"/>
        <v>49</v>
      </c>
      <c r="S189" s="64">
        <f t="shared" ca="1" si="26"/>
        <v>51</v>
      </c>
      <c r="T189" s="64">
        <f t="shared" ca="1" si="26"/>
        <v>47</v>
      </c>
      <c r="U189" s="64">
        <f t="shared" ca="1" si="26"/>
        <v>45</v>
      </c>
      <c r="V189" s="64">
        <f t="shared" ca="1" si="26"/>
        <v>47</v>
      </c>
      <c r="W189" s="64">
        <f t="shared" ca="1" si="26"/>
        <v>47</v>
      </c>
      <c r="X189" s="64">
        <f t="shared" ca="1" si="26"/>
        <v>45</v>
      </c>
      <c r="Y189" s="64">
        <f t="shared" ca="1" si="26"/>
        <v>45</v>
      </c>
      <c r="Z189" s="64">
        <f t="shared" ca="1" si="26"/>
        <v>46</v>
      </c>
      <c r="AA189" s="64">
        <f t="shared" ca="1" si="26"/>
        <v>44</v>
      </c>
      <c r="AB189" s="64">
        <f t="shared" ca="1" si="26"/>
        <v>44</v>
      </c>
      <c r="AC189" s="64">
        <f t="shared" ca="1" si="26"/>
        <v>42</v>
      </c>
      <c r="AD189" s="64">
        <f t="shared" ca="1" si="26"/>
        <v>40</v>
      </c>
      <c r="AE189" s="64">
        <f t="shared" ca="1" si="26"/>
        <v>41</v>
      </c>
      <c r="AF189" s="64">
        <f t="shared" ca="1" si="26"/>
        <v>40</v>
      </c>
      <c r="AG189" s="64">
        <f t="shared" ca="1" si="26"/>
        <v>39</v>
      </c>
      <c r="AH189" s="64">
        <f t="shared" ca="1" si="26"/>
        <v>39</v>
      </c>
      <c r="AI189" s="64">
        <f t="shared" ca="1" si="26"/>
        <v>40</v>
      </c>
      <c r="AJ189" s="64">
        <f t="shared" ca="1" si="26"/>
        <v>38</v>
      </c>
      <c r="AK189" s="64">
        <f t="shared" ca="1" si="26"/>
        <v>39</v>
      </c>
      <c r="AL189" s="64">
        <f t="shared" ca="1" si="26"/>
        <v>39</v>
      </c>
      <c r="AM189" s="64">
        <f t="shared" ca="1" si="26"/>
        <v>40</v>
      </c>
      <c r="AN189" s="64">
        <f t="shared" ca="1" si="26"/>
        <v>38</v>
      </c>
      <c r="AO189" s="64">
        <f t="shared" ca="1" si="26"/>
        <v>39</v>
      </c>
      <c r="AP189" s="64">
        <f t="shared" ca="1" si="26"/>
        <v>39</v>
      </c>
      <c r="AQ189" s="64">
        <f t="shared" ca="1" si="26"/>
        <v>39</v>
      </c>
      <c r="AR189" s="64">
        <f t="shared" ca="1" si="26"/>
        <v>39</v>
      </c>
      <c r="AS189" s="64">
        <f t="shared" ca="1" si="26"/>
        <v>39</v>
      </c>
      <c r="AT189" s="64">
        <f t="shared" ca="1" si="26"/>
        <v>39</v>
      </c>
      <c r="AU189" s="64">
        <f t="shared" ca="1" si="26"/>
        <v>39</v>
      </c>
      <c r="AV189" s="64">
        <f t="shared" ca="1" si="26"/>
        <v>39</v>
      </c>
      <c r="AW189" s="64">
        <f t="shared" ca="1" si="26"/>
        <v>39</v>
      </c>
      <c r="AX189" s="64">
        <f t="shared" ca="1" si="26"/>
        <v>39</v>
      </c>
      <c r="AY189" s="64">
        <f t="shared" ca="1" si="26"/>
        <v>39</v>
      </c>
    </row>
    <row r="190" spans="2:51" x14ac:dyDescent="0.25">
      <c r="E190" s="19"/>
    </row>
    <row r="191" spans="2:51" ht="21" x14ac:dyDescent="0.35">
      <c r="B191" s="9" t="s">
        <v>124</v>
      </c>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row>
    <row r="192" spans="2:51" ht="15.75" outlineLevel="1" x14ac:dyDescent="0.25">
      <c r="D192" s="31" t="s">
        <v>241</v>
      </c>
    </row>
    <row r="193" spans="4:51" outlineLevel="1" x14ac:dyDescent="0.25">
      <c r="D193" t="str">
        <f>D309</f>
        <v>Full-wrap EPC</v>
      </c>
      <c r="E193" s="19" t="str">
        <f>Applied_currency &amp; "'000"</f>
        <v>EUR'000</v>
      </c>
      <c r="L193" s="74">
        <f t="shared" ref="L193:L197" ca="1" si="27">SUM(M193:AY193)</f>
        <v>-86400</v>
      </c>
      <c r="M193" s="48">
        <f ca="1">-M309</f>
        <v>-17280</v>
      </c>
      <c r="N193" s="48">
        <f t="shared" ref="N193:AY196" ca="1" si="28">-N309</f>
        <v>-69120</v>
      </c>
      <c r="O193" s="48">
        <f t="shared" ca="1" si="28"/>
        <v>0</v>
      </c>
      <c r="P193" s="48">
        <f t="shared" ca="1" si="28"/>
        <v>0</v>
      </c>
      <c r="Q193" s="48">
        <f t="shared" ca="1" si="28"/>
        <v>0</v>
      </c>
      <c r="R193" s="48">
        <f t="shared" ca="1" si="28"/>
        <v>0</v>
      </c>
      <c r="S193" s="48">
        <f t="shared" ca="1" si="28"/>
        <v>0</v>
      </c>
      <c r="T193" s="48">
        <f t="shared" ca="1" si="28"/>
        <v>0</v>
      </c>
      <c r="U193" s="48">
        <f t="shared" ca="1" si="28"/>
        <v>0</v>
      </c>
      <c r="V193" s="48">
        <f t="shared" ca="1" si="28"/>
        <v>0</v>
      </c>
      <c r="W193" s="48">
        <f t="shared" ca="1" si="28"/>
        <v>0</v>
      </c>
      <c r="X193" s="48">
        <f t="shared" ca="1" si="28"/>
        <v>0</v>
      </c>
      <c r="Y193" s="48">
        <f t="shared" ca="1" si="28"/>
        <v>0</v>
      </c>
      <c r="Z193" s="48">
        <f t="shared" ca="1" si="28"/>
        <v>0</v>
      </c>
      <c r="AA193" s="48">
        <f t="shared" ca="1" si="28"/>
        <v>0</v>
      </c>
      <c r="AB193" s="48">
        <f t="shared" ca="1" si="28"/>
        <v>0</v>
      </c>
      <c r="AC193" s="48">
        <f t="shared" ca="1" si="28"/>
        <v>0</v>
      </c>
      <c r="AD193" s="48">
        <f t="shared" ca="1" si="28"/>
        <v>0</v>
      </c>
      <c r="AE193" s="48">
        <f t="shared" ca="1" si="28"/>
        <v>0</v>
      </c>
      <c r="AF193" s="48">
        <f t="shared" ca="1" si="28"/>
        <v>0</v>
      </c>
      <c r="AG193" s="48">
        <f t="shared" ca="1" si="28"/>
        <v>0</v>
      </c>
      <c r="AH193" s="48">
        <f t="shared" ca="1" si="28"/>
        <v>0</v>
      </c>
      <c r="AI193" s="48">
        <f t="shared" ca="1" si="28"/>
        <v>0</v>
      </c>
      <c r="AJ193" s="48">
        <f t="shared" ca="1" si="28"/>
        <v>0</v>
      </c>
      <c r="AK193" s="48">
        <f t="shared" ca="1" si="28"/>
        <v>0</v>
      </c>
      <c r="AL193" s="48">
        <f t="shared" ca="1" si="28"/>
        <v>0</v>
      </c>
      <c r="AM193" s="48">
        <f t="shared" ca="1" si="28"/>
        <v>0</v>
      </c>
      <c r="AN193" s="48">
        <f t="shared" ca="1" si="28"/>
        <v>0</v>
      </c>
      <c r="AO193" s="48">
        <f t="shared" ca="1" si="28"/>
        <v>0</v>
      </c>
      <c r="AP193" s="48">
        <f t="shared" ca="1" si="28"/>
        <v>0</v>
      </c>
      <c r="AQ193" s="48">
        <f t="shared" ca="1" si="28"/>
        <v>0</v>
      </c>
      <c r="AR193" s="48">
        <f t="shared" ca="1" si="28"/>
        <v>0</v>
      </c>
      <c r="AS193" s="48">
        <f t="shared" ca="1" si="28"/>
        <v>0</v>
      </c>
      <c r="AT193" s="48">
        <f t="shared" ca="1" si="28"/>
        <v>0</v>
      </c>
      <c r="AU193" s="48">
        <f t="shared" ca="1" si="28"/>
        <v>0</v>
      </c>
      <c r="AV193" s="48">
        <f t="shared" ca="1" si="28"/>
        <v>0</v>
      </c>
      <c r="AW193" s="48">
        <f t="shared" ca="1" si="28"/>
        <v>0</v>
      </c>
      <c r="AX193" s="48">
        <f t="shared" ca="1" si="28"/>
        <v>0</v>
      </c>
      <c r="AY193" s="48">
        <f t="shared" ca="1" si="28"/>
        <v>0</v>
      </c>
    </row>
    <row r="194" spans="4:51" outlineLevel="1" x14ac:dyDescent="0.25">
      <c r="D194" t="str">
        <f t="shared" ref="D194:D196" si="29">D310</f>
        <v>Development costs</v>
      </c>
      <c r="E194" s="19" t="str">
        <f>Applied_currency &amp; "'000"</f>
        <v>EUR'000</v>
      </c>
      <c r="L194" s="74">
        <f t="shared" ca="1" si="27"/>
        <v>-10000</v>
      </c>
      <c r="M194" s="48">
        <f t="shared" ref="M194:AB196" ca="1" si="30">-M310</f>
        <v>-5000</v>
      </c>
      <c r="N194" s="48">
        <f t="shared" ca="1" si="30"/>
        <v>-5000</v>
      </c>
      <c r="O194" s="48">
        <f t="shared" ca="1" si="30"/>
        <v>0</v>
      </c>
      <c r="P194" s="48">
        <f t="shared" ca="1" si="30"/>
        <v>0</v>
      </c>
      <c r="Q194" s="48">
        <f t="shared" ca="1" si="30"/>
        <v>0</v>
      </c>
      <c r="R194" s="48">
        <f t="shared" ca="1" si="30"/>
        <v>0</v>
      </c>
      <c r="S194" s="48">
        <f t="shared" ca="1" si="30"/>
        <v>0</v>
      </c>
      <c r="T194" s="48">
        <f t="shared" ca="1" si="30"/>
        <v>0</v>
      </c>
      <c r="U194" s="48">
        <f t="shared" ca="1" si="30"/>
        <v>0</v>
      </c>
      <c r="V194" s="48">
        <f t="shared" ca="1" si="30"/>
        <v>0</v>
      </c>
      <c r="W194" s="48">
        <f t="shared" ca="1" si="30"/>
        <v>0</v>
      </c>
      <c r="X194" s="48">
        <f t="shared" ca="1" si="30"/>
        <v>0</v>
      </c>
      <c r="Y194" s="48">
        <f t="shared" ca="1" si="30"/>
        <v>0</v>
      </c>
      <c r="Z194" s="48">
        <f t="shared" ca="1" si="30"/>
        <v>0</v>
      </c>
      <c r="AA194" s="48">
        <f t="shared" ca="1" si="30"/>
        <v>0</v>
      </c>
      <c r="AB194" s="48">
        <f t="shared" ca="1" si="30"/>
        <v>0</v>
      </c>
      <c r="AC194" s="48">
        <f t="shared" ca="1" si="28"/>
        <v>0</v>
      </c>
      <c r="AD194" s="48">
        <f t="shared" ca="1" si="28"/>
        <v>0</v>
      </c>
      <c r="AE194" s="48">
        <f t="shared" ca="1" si="28"/>
        <v>0</v>
      </c>
      <c r="AF194" s="48">
        <f t="shared" ca="1" si="28"/>
        <v>0</v>
      </c>
      <c r="AG194" s="48">
        <f t="shared" ca="1" si="28"/>
        <v>0</v>
      </c>
      <c r="AH194" s="48">
        <f t="shared" ca="1" si="28"/>
        <v>0</v>
      </c>
      <c r="AI194" s="48">
        <f t="shared" ca="1" si="28"/>
        <v>0</v>
      </c>
      <c r="AJ194" s="48">
        <f t="shared" ca="1" si="28"/>
        <v>0</v>
      </c>
      <c r="AK194" s="48">
        <f t="shared" ca="1" si="28"/>
        <v>0</v>
      </c>
      <c r="AL194" s="48">
        <f t="shared" ca="1" si="28"/>
        <v>0</v>
      </c>
      <c r="AM194" s="48">
        <f t="shared" ca="1" si="28"/>
        <v>0</v>
      </c>
      <c r="AN194" s="48">
        <f t="shared" ca="1" si="28"/>
        <v>0</v>
      </c>
      <c r="AO194" s="48">
        <f t="shared" ca="1" si="28"/>
        <v>0</v>
      </c>
      <c r="AP194" s="48">
        <f t="shared" ca="1" si="28"/>
        <v>0</v>
      </c>
      <c r="AQ194" s="48">
        <f t="shared" ca="1" si="28"/>
        <v>0</v>
      </c>
      <c r="AR194" s="48">
        <f t="shared" ca="1" si="28"/>
        <v>0</v>
      </c>
      <c r="AS194" s="48">
        <f t="shared" ca="1" si="28"/>
        <v>0</v>
      </c>
      <c r="AT194" s="48">
        <f t="shared" ca="1" si="28"/>
        <v>0</v>
      </c>
      <c r="AU194" s="48">
        <f t="shared" ca="1" si="28"/>
        <v>0</v>
      </c>
      <c r="AV194" s="48">
        <f t="shared" ca="1" si="28"/>
        <v>0</v>
      </c>
      <c r="AW194" s="48">
        <f t="shared" ca="1" si="28"/>
        <v>0</v>
      </c>
      <c r="AX194" s="48">
        <f t="shared" ca="1" si="28"/>
        <v>0</v>
      </c>
      <c r="AY194" s="48">
        <f t="shared" ca="1" si="28"/>
        <v>0</v>
      </c>
    </row>
    <row r="195" spans="4:51" outlineLevel="1" x14ac:dyDescent="0.25">
      <c r="D195" t="str">
        <f t="shared" si="29"/>
        <v>Due diligence costs</v>
      </c>
      <c r="E195" s="19" t="str">
        <f>Applied_currency &amp; "'000"</f>
        <v>EUR'000</v>
      </c>
      <c r="L195" s="74">
        <f t="shared" ca="1" si="27"/>
        <v>-500</v>
      </c>
      <c r="M195" s="48">
        <f t="shared" ca="1" si="30"/>
        <v>-500</v>
      </c>
      <c r="N195" s="48">
        <f t="shared" ca="1" si="28"/>
        <v>0</v>
      </c>
      <c r="O195" s="48">
        <f t="shared" ca="1" si="28"/>
        <v>0</v>
      </c>
      <c r="P195" s="48">
        <f t="shared" ca="1" si="28"/>
        <v>0</v>
      </c>
      <c r="Q195" s="48">
        <f t="shared" ca="1" si="28"/>
        <v>0</v>
      </c>
      <c r="R195" s="48">
        <f t="shared" ca="1" si="28"/>
        <v>0</v>
      </c>
      <c r="S195" s="48">
        <f t="shared" ca="1" si="28"/>
        <v>0</v>
      </c>
      <c r="T195" s="48">
        <f t="shared" ca="1" si="28"/>
        <v>0</v>
      </c>
      <c r="U195" s="48">
        <f t="shared" ca="1" si="28"/>
        <v>0</v>
      </c>
      <c r="V195" s="48">
        <f t="shared" ca="1" si="28"/>
        <v>0</v>
      </c>
      <c r="W195" s="48">
        <f t="shared" ca="1" si="28"/>
        <v>0</v>
      </c>
      <c r="X195" s="48">
        <f t="shared" ca="1" si="28"/>
        <v>0</v>
      </c>
      <c r="Y195" s="48">
        <f t="shared" ca="1" si="28"/>
        <v>0</v>
      </c>
      <c r="Z195" s="48">
        <f t="shared" ca="1" si="28"/>
        <v>0</v>
      </c>
      <c r="AA195" s="48">
        <f t="shared" ca="1" si="28"/>
        <v>0</v>
      </c>
      <c r="AB195" s="48">
        <f t="shared" ca="1" si="28"/>
        <v>0</v>
      </c>
      <c r="AC195" s="48">
        <f t="shared" ca="1" si="28"/>
        <v>0</v>
      </c>
      <c r="AD195" s="48">
        <f t="shared" ca="1" si="28"/>
        <v>0</v>
      </c>
      <c r="AE195" s="48">
        <f t="shared" ca="1" si="28"/>
        <v>0</v>
      </c>
      <c r="AF195" s="48">
        <f t="shared" ca="1" si="28"/>
        <v>0</v>
      </c>
      <c r="AG195" s="48">
        <f t="shared" ca="1" si="28"/>
        <v>0</v>
      </c>
      <c r="AH195" s="48">
        <f t="shared" ca="1" si="28"/>
        <v>0</v>
      </c>
      <c r="AI195" s="48">
        <f t="shared" ca="1" si="28"/>
        <v>0</v>
      </c>
      <c r="AJ195" s="48">
        <f t="shared" ca="1" si="28"/>
        <v>0</v>
      </c>
      <c r="AK195" s="48">
        <f t="shared" ca="1" si="28"/>
        <v>0</v>
      </c>
      <c r="AL195" s="48">
        <f t="shared" ca="1" si="28"/>
        <v>0</v>
      </c>
      <c r="AM195" s="48">
        <f t="shared" ca="1" si="28"/>
        <v>0</v>
      </c>
      <c r="AN195" s="48">
        <f t="shared" ca="1" si="28"/>
        <v>0</v>
      </c>
      <c r="AO195" s="48">
        <f t="shared" ca="1" si="28"/>
        <v>0</v>
      </c>
      <c r="AP195" s="48">
        <f t="shared" ca="1" si="28"/>
        <v>0</v>
      </c>
      <c r="AQ195" s="48">
        <f t="shared" ca="1" si="28"/>
        <v>0</v>
      </c>
      <c r="AR195" s="48">
        <f t="shared" ca="1" si="28"/>
        <v>0</v>
      </c>
      <c r="AS195" s="48">
        <f t="shared" ca="1" si="28"/>
        <v>0</v>
      </c>
      <c r="AT195" s="48">
        <f t="shared" ca="1" si="28"/>
        <v>0</v>
      </c>
      <c r="AU195" s="48">
        <f t="shared" ca="1" si="28"/>
        <v>0</v>
      </c>
      <c r="AV195" s="48">
        <f t="shared" ca="1" si="28"/>
        <v>0</v>
      </c>
      <c r="AW195" s="48">
        <f t="shared" ca="1" si="28"/>
        <v>0</v>
      </c>
      <c r="AX195" s="48">
        <f t="shared" ca="1" si="28"/>
        <v>0</v>
      </c>
      <c r="AY195" s="48">
        <f t="shared" ca="1" si="28"/>
        <v>0</v>
      </c>
    </row>
    <row r="196" spans="4:51" outlineLevel="1" x14ac:dyDescent="0.25">
      <c r="D196" t="str">
        <f t="shared" si="29"/>
        <v>Share premium</v>
      </c>
      <c r="E196" s="19" t="str">
        <f>Applied_currency &amp; "'000"</f>
        <v>EUR'000</v>
      </c>
      <c r="L196" s="74">
        <f t="shared" ca="1" si="27"/>
        <v>-3000</v>
      </c>
      <c r="M196" s="48">
        <f t="shared" ca="1" si="30"/>
        <v>-3000</v>
      </c>
      <c r="N196" s="48">
        <f t="shared" ca="1" si="28"/>
        <v>0</v>
      </c>
      <c r="O196" s="48">
        <f t="shared" ca="1" si="28"/>
        <v>0</v>
      </c>
      <c r="P196" s="48">
        <f t="shared" ca="1" si="28"/>
        <v>0</v>
      </c>
      <c r="Q196" s="48">
        <f t="shared" ca="1" si="28"/>
        <v>0</v>
      </c>
      <c r="R196" s="48">
        <f t="shared" ca="1" si="28"/>
        <v>0</v>
      </c>
      <c r="S196" s="48">
        <f t="shared" ca="1" si="28"/>
        <v>0</v>
      </c>
      <c r="T196" s="48">
        <f t="shared" ca="1" si="28"/>
        <v>0</v>
      </c>
      <c r="U196" s="48">
        <f t="shared" ca="1" si="28"/>
        <v>0</v>
      </c>
      <c r="V196" s="48">
        <f t="shared" ca="1" si="28"/>
        <v>0</v>
      </c>
      <c r="W196" s="48">
        <f t="shared" ca="1" si="28"/>
        <v>0</v>
      </c>
      <c r="X196" s="48">
        <f t="shared" ca="1" si="28"/>
        <v>0</v>
      </c>
      <c r="Y196" s="48">
        <f t="shared" ca="1" si="28"/>
        <v>0</v>
      </c>
      <c r="Z196" s="48">
        <f t="shared" ca="1" si="28"/>
        <v>0</v>
      </c>
      <c r="AA196" s="48">
        <f t="shared" ca="1" si="28"/>
        <v>0</v>
      </c>
      <c r="AB196" s="48">
        <f t="shared" ca="1" si="28"/>
        <v>0</v>
      </c>
      <c r="AC196" s="48">
        <f t="shared" ca="1" si="28"/>
        <v>0</v>
      </c>
      <c r="AD196" s="48">
        <f t="shared" ca="1" si="28"/>
        <v>0</v>
      </c>
      <c r="AE196" s="48">
        <f t="shared" ca="1" si="28"/>
        <v>0</v>
      </c>
      <c r="AF196" s="48">
        <f t="shared" ca="1" si="28"/>
        <v>0</v>
      </c>
      <c r="AG196" s="48">
        <f t="shared" ca="1" si="28"/>
        <v>0</v>
      </c>
      <c r="AH196" s="48">
        <f t="shared" ca="1" si="28"/>
        <v>0</v>
      </c>
      <c r="AI196" s="48">
        <f t="shared" ca="1" si="28"/>
        <v>0</v>
      </c>
      <c r="AJ196" s="48">
        <f t="shared" ca="1" si="28"/>
        <v>0</v>
      </c>
      <c r="AK196" s="48">
        <f t="shared" ca="1" si="28"/>
        <v>0</v>
      </c>
      <c r="AL196" s="48">
        <f t="shared" ca="1" si="28"/>
        <v>0</v>
      </c>
      <c r="AM196" s="48">
        <f t="shared" ca="1" si="28"/>
        <v>0</v>
      </c>
      <c r="AN196" s="48">
        <f t="shared" ca="1" si="28"/>
        <v>0</v>
      </c>
      <c r="AO196" s="48">
        <f t="shared" ca="1" si="28"/>
        <v>0</v>
      </c>
      <c r="AP196" s="48">
        <f t="shared" ca="1" si="28"/>
        <v>0</v>
      </c>
      <c r="AQ196" s="48">
        <f t="shared" ca="1" si="28"/>
        <v>0</v>
      </c>
      <c r="AR196" s="48">
        <f t="shared" ca="1" si="28"/>
        <v>0</v>
      </c>
      <c r="AS196" s="48">
        <f t="shared" ca="1" si="28"/>
        <v>0</v>
      </c>
      <c r="AT196" s="48">
        <f t="shared" ca="1" si="28"/>
        <v>0</v>
      </c>
      <c r="AU196" s="48">
        <f t="shared" ca="1" si="28"/>
        <v>0</v>
      </c>
      <c r="AV196" s="48">
        <f t="shared" ca="1" si="28"/>
        <v>0</v>
      </c>
      <c r="AW196" s="48">
        <f t="shared" ca="1" si="28"/>
        <v>0</v>
      </c>
      <c r="AX196" s="48">
        <f t="shared" ca="1" si="28"/>
        <v>0</v>
      </c>
      <c r="AY196" s="48">
        <f t="shared" ca="1" si="28"/>
        <v>0</v>
      </c>
    </row>
    <row r="197" spans="4:51" outlineLevel="1" x14ac:dyDescent="0.25">
      <c r="D197" s="15" t="s">
        <v>269</v>
      </c>
      <c r="E197" s="90" t="str">
        <f>Applied_currency &amp; "'000"</f>
        <v>EUR'000</v>
      </c>
      <c r="F197" s="15"/>
      <c r="G197" s="15"/>
      <c r="H197" s="15"/>
      <c r="I197" s="15"/>
      <c r="J197" s="15"/>
      <c r="K197" s="15"/>
      <c r="L197" s="91">
        <f t="shared" ca="1" si="27"/>
        <v>-99900</v>
      </c>
      <c r="M197" s="92">
        <f ca="1">SUM(M193:M196)</f>
        <v>-25780</v>
      </c>
      <c r="N197" s="93">
        <f t="shared" ref="N197:AY197" ca="1" si="31">SUM(N193:N196)</f>
        <v>-74120</v>
      </c>
      <c r="O197" s="93">
        <f t="shared" ca="1" si="31"/>
        <v>0</v>
      </c>
      <c r="P197" s="93">
        <f t="shared" ca="1" si="31"/>
        <v>0</v>
      </c>
      <c r="Q197" s="93">
        <f t="shared" ca="1" si="31"/>
        <v>0</v>
      </c>
      <c r="R197" s="93">
        <f t="shared" ca="1" si="31"/>
        <v>0</v>
      </c>
      <c r="S197" s="93">
        <f t="shared" ca="1" si="31"/>
        <v>0</v>
      </c>
      <c r="T197" s="93">
        <f t="shared" ca="1" si="31"/>
        <v>0</v>
      </c>
      <c r="U197" s="93">
        <f t="shared" ca="1" si="31"/>
        <v>0</v>
      </c>
      <c r="V197" s="93">
        <f t="shared" ca="1" si="31"/>
        <v>0</v>
      </c>
      <c r="W197" s="93">
        <f t="shared" ca="1" si="31"/>
        <v>0</v>
      </c>
      <c r="X197" s="93">
        <f t="shared" ca="1" si="31"/>
        <v>0</v>
      </c>
      <c r="Y197" s="93">
        <f t="shared" ca="1" si="31"/>
        <v>0</v>
      </c>
      <c r="Z197" s="93">
        <f t="shared" ca="1" si="31"/>
        <v>0</v>
      </c>
      <c r="AA197" s="93">
        <f t="shared" ca="1" si="31"/>
        <v>0</v>
      </c>
      <c r="AB197" s="93">
        <f t="shared" ca="1" si="31"/>
        <v>0</v>
      </c>
      <c r="AC197" s="93">
        <f t="shared" ca="1" si="31"/>
        <v>0</v>
      </c>
      <c r="AD197" s="93">
        <f t="shared" ca="1" si="31"/>
        <v>0</v>
      </c>
      <c r="AE197" s="93">
        <f t="shared" ca="1" si="31"/>
        <v>0</v>
      </c>
      <c r="AF197" s="93">
        <f t="shared" ca="1" si="31"/>
        <v>0</v>
      </c>
      <c r="AG197" s="93">
        <f t="shared" ca="1" si="31"/>
        <v>0</v>
      </c>
      <c r="AH197" s="93">
        <f t="shared" ca="1" si="31"/>
        <v>0</v>
      </c>
      <c r="AI197" s="93">
        <f t="shared" ca="1" si="31"/>
        <v>0</v>
      </c>
      <c r="AJ197" s="93">
        <f t="shared" ca="1" si="31"/>
        <v>0</v>
      </c>
      <c r="AK197" s="93">
        <f t="shared" ca="1" si="31"/>
        <v>0</v>
      </c>
      <c r="AL197" s="93">
        <f t="shared" ca="1" si="31"/>
        <v>0</v>
      </c>
      <c r="AM197" s="93">
        <f t="shared" ca="1" si="31"/>
        <v>0</v>
      </c>
      <c r="AN197" s="93">
        <f t="shared" ca="1" si="31"/>
        <v>0</v>
      </c>
      <c r="AO197" s="93">
        <f t="shared" ca="1" si="31"/>
        <v>0</v>
      </c>
      <c r="AP197" s="93">
        <f t="shared" ca="1" si="31"/>
        <v>0</v>
      </c>
      <c r="AQ197" s="93">
        <f t="shared" ca="1" si="31"/>
        <v>0</v>
      </c>
      <c r="AR197" s="93">
        <f t="shared" ca="1" si="31"/>
        <v>0</v>
      </c>
      <c r="AS197" s="93">
        <f t="shared" ca="1" si="31"/>
        <v>0</v>
      </c>
      <c r="AT197" s="93">
        <f t="shared" ca="1" si="31"/>
        <v>0</v>
      </c>
      <c r="AU197" s="93">
        <f t="shared" ca="1" si="31"/>
        <v>0</v>
      </c>
      <c r="AV197" s="93">
        <f t="shared" ca="1" si="31"/>
        <v>0</v>
      </c>
      <c r="AW197" s="93">
        <f t="shared" ca="1" si="31"/>
        <v>0</v>
      </c>
      <c r="AX197" s="93">
        <f t="shared" ca="1" si="31"/>
        <v>0</v>
      </c>
      <c r="AY197" s="93">
        <f t="shared" ca="1" si="31"/>
        <v>0</v>
      </c>
    </row>
    <row r="198" spans="4:51" outlineLevel="1" x14ac:dyDescent="0.25"/>
    <row r="199" spans="4:51" ht="15.75" outlineLevel="1" x14ac:dyDescent="0.25">
      <c r="D199" s="31" t="s">
        <v>244</v>
      </c>
    </row>
    <row r="200" spans="4:51" outlineLevel="1" x14ac:dyDescent="0.25">
      <c r="D200" t="s">
        <v>233</v>
      </c>
      <c r="E200" s="19" t="str">
        <f>Applied_currency &amp; "'000"</f>
        <v>EUR'000</v>
      </c>
      <c r="L200" s="74">
        <f t="shared" ref="L200:L205" ca="1" si="32">SUM(M200:AY200)</f>
        <v>39900</v>
      </c>
      <c r="M200" s="48">
        <f ca="1">-M317</f>
        <v>25780</v>
      </c>
      <c r="N200" s="48">
        <f t="shared" ref="N200:AY200" ca="1" si="33">-N317</f>
        <v>14120</v>
      </c>
      <c r="O200" s="48">
        <f t="shared" ca="1" si="33"/>
        <v>0</v>
      </c>
      <c r="P200" s="48">
        <f t="shared" ca="1" si="33"/>
        <v>0</v>
      </c>
      <c r="Q200" s="48">
        <f t="shared" ca="1" si="33"/>
        <v>0</v>
      </c>
      <c r="R200" s="48">
        <f t="shared" ca="1" si="33"/>
        <v>0</v>
      </c>
      <c r="S200" s="48">
        <f t="shared" ca="1" si="33"/>
        <v>0</v>
      </c>
      <c r="T200" s="48">
        <f t="shared" ca="1" si="33"/>
        <v>0</v>
      </c>
      <c r="U200" s="48">
        <f t="shared" ca="1" si="33"/>
        <v>0</v>
      </c>
      <c r="V200" s="48">
        <f t="shared" ca="1" si="33"/>
        <v>0</v>
      </c>
      <c r="W200" s="48">
        <f t="shared" ca="1" si="33"/>
        <v>0</v>
      </c>
      <c r="X200" s="48">
        <f t="shared" ca="1" si="33"/>
        <v>0</v>
      </c>
      <c r="Y200" s="48">
        <f t="shared" ca="1" si="33"/>
        <v>0</v>
      </c>
      <c r="Z200" s="48">
        <f t="shared" ca="1" si="33"/>
        <v>0</v>
      </c>
      <c r="AA200" s="48">
        <f t="shared" ca="1" si="33"/>
        <v>0</v>
      </c>
      <c r="AB200" s="48">
        <f t="shared" ca="1" si="33"/>
        <v>0</v>
      </c>
      <c r="AC200" s="48">
        <f t="shared" ca="1" si="33"/>
        <v>0</v>
      </c>
      <c r="AD200" s="48">
        <f t="shared" ca="1" si="33"/>
        <v>0</v>
      </c>
      <c r="AE200" s="48">
        <f t="shared" ca="1" si="33"/>
        <v>0</v>
      </c>
      <c r="AF200" s="48">
        <f t="shared" ca="1" si="33"/>
        <v>0</v>
      </c>
      <c r="AG200" s="48">
        <f t="shared" ca="1" si="33"/>
        <v>0</v>
      </c>
      <c r="AH200" s="48">
        <f t="shared" ca="1" si="33"/>
        <v>0</v>
      </c>
      <c r="AI200" s="48">
        <f t="shared" ca="1" si="33"/>
        <v>0</v>
      </c>
      <c r="AJ200" s="48">
        <f t="shared" ca="1" si="33"/>
        <v>0</v>
      </c>
      <c r="AK200" s="48">
        <f t="shared" ca="1" si="33"/>
        <v>0</v>
      </c>
      <c r="AL200" s="48">
        <f t="shared" ca="1" si="33"/>
        <v>0</v>
      </c>
      <c r="AM200" s="48">
        <f t="shared" ca="1" si="33"/>
        <v>0</v>
      </c>
      <c r="AN200" s="48">
        <f t="shared" ca="1" si="33"/>
        <v>0</v>
      </c>
      <c r="AO200" s="48">
        <f t="shared" ca="1" si="33"/>
        <v>0</v>
      </c>
      <c r="AP200" s="48">
        <f t="shared" ca="1" si="33"/>
        <v>0</v>
      </c>
      <c r="AQ200" s="48">
        <f t="shared" ca="1" si="33"/>
        <v>0</v>
      </c>
      <c r="AR200" s="48">
        <f t="shared" ca="1" si="33"/>
        <v>0</v>
      </c>
      <c r="AS200" s="48">
        <f t="shared" ca="1" si="33"/>
        <v>0</v>
      </c>
      <c r="AT200" s="48">
        <f t="shared" ca="1" si="33"/>
        <v>0</v>
      </c>
      <c r="AU200" s="48">
        <f t="shared" ca="1" si="33"/>
        <v>0</v>
      </c>
      <c r="AV200" s="48">
        <f t="shared" ca="1" si="33"/>
        <v>0</v>
      </c>
      <c r="AW200" s="48">
        <f t="shared" ca="1" si="33"/>
        <v>0</v>
      </c>
      <c r="AX200" s="48">
        <f t="shared" ca="1" si="33"/>
        <v>0</v>
      </c>
      <c r="AY200" s="48">
        <f t="shared" ca="1" si="33"/>
        <v>0</v>
      </c>
    </row>
    <row r="201" spans="4:51" outlineLevel="1" x14ac:dyDescent="0.25">
      <c r="D201" t="s">
        <v>225</v>
      </c>
      <c r="E201" s="19" t="str">
        <f>Applied_currency &amp; "'000"</f>
        <v>EUR'000</v>
      </c>
      <c r="L201" s="74">
        <f t="shared" ca="1" si="32"/>
        <v>60000</v>
      </c>
      <c r="M201" s="48">
        <f ca="1">-M321</f>
        <v>0</v>
      </c>
      <c r="N201" s="48">
        <f t="shared" ref="N201:AY201" ca="1" si="34">-N321</f>
        <v>60000</v>
      </c>
      <c r="O201" s="48">
        <f t="shared" ca="1" si="34"/>
        <v>0</v>
      </c>
      <c r="P201" s="48">
        <f t="shared" ca="1" si="34"/>
        <v>0</v>
      </c>
      <c r="Q201" s="48">
        <f t="shared" ca="1" si="34"/>
        <v>0</v>
      </c>
      <c r="R201" s="48">
        <f t="shared" ca="1" si="34"/>
        <v>0</v>
      </c>
      <c r="S201" s="48">
        <f t="shared" ca="1" si="34"/>
        <v>0</v>
      </c>
      <c r="T201" s="48">
        <f t="shared" ca="1" si="34"/>
        <v>0</v>
      </c>
      <c r="U201" s="48">
        <f t="shared" ca="1" si="34"/>
        <v>0</v>
      </c>
      <c r="V201" s="48">
        <f t="shared" ca="1" si="34"/>
        <v>0</v>
      </c>
      <c r="W201" s="48">
        <f t="shared" ca="1" si="34"/>
        <v>0</v>
      </c>
      <c r="X201" s="48">
        <f t="shared" ca="1" si="34"/>
        <v>0</v>
      </c>
      <c r="Y201" s="48">
        <f t="shared" ca="1" si="34"/>
        <v>0</v>
      </c>
      <c r="Z201" s="48">
        <f t="shared" ca="1" si="34"/>
        <v>0</v>
      </c>
      <c r="AA201" s="48">
        <f t="shared" ca="1" si="34"/>
        <v>0</v>
      </c>
      <c r="AB201" s="48">
        <f t="shared" ca="1" si="34"/>
        <v>0</v>
      </c>
      <c r="AC201" s="48">
        <f t="shared" ca="1" si="34"/>
        <v>0</v>
      </c>
      <c r="AD201" s="48">
        <f t="shared" ca="1" si="34"/>
        <v>0</v>
      </c>
      <c r="AE201" s="48">
        <f t="shared" ca="1" si="34"/>
        <v>0</v>
      </c>
      <c r="AF201" s="48">
        <f t="shared" ca="1" si="34"/>
        <v>0</v>
      </c>
      <c r="AG201" s="48">
        <f t="shared" ca="1" si="34"/>
        <v>0</v>
      </c>
      <c r="AH201" s="48">
        <f t="shared" ca="1" si="34"/>
        <v>0</v>
      </c>
      <c r="AI201" s="48">
        <f t="shared" ca="1" si="34"/>
        <v>0</v>
      </c>
      <c r="AJ201" s="48">
        <f t="shared" ca="1" si="34"/>
        <v>0</v>
      </c>
      <c r="AK201" s="48">
        <f t="shared" ca="1" si="34"/>
        <v>0</v>
      </c>
      <c r="AL201" s="48">
        <f t="shared" ca="1" si="34"/>
        <v>0</v>
      </c>
      <c r="AM201" s="48">
        <f t="shared" ca="1" si="34"/>
        <v>0</v>
      </c>
      <c r="AN201" s="48">
        <f t="shared" ca="1" si="34"/>
        <v>0</v>
      </c>
      <c r="AO201" s="48">
        <f t="shared" ca="1" si="34"/>
        <v>0</v>
      </c>
      <c r="AP201" s="48">
        <f t="shared" ca="1" si="34"/>
        <v>0</v>
      </c>
      <c r="AQ201" s="48">
        <f t="shared" ca="1" si="34"/>
        <v>0</v>
      </c>
      <c r="AR201" s="48">
        <f t="shared" ca="1" si="34"/>
        <v>0</v>
      </c>
      <c r="AS201" s="48">
        <f t="shared" ca="1" si="34"/>
        <v>0</v>
      </c>
      <c r="AT201" s="48">
        <f t="shared" ca="1" si="34"/>
        <v>0</v>
      </c>
      <c r="AU201" s="48">
        <f t="shared" ca="1" si="34"/>
        <v>0</v>
      </c>
      <c r="AV201" s="48">
        <f t="shared" ca="1" si="34"/>
        <v>0</v>
      </c>
      <c r="AW201" s="48">
        <f t="shared" ca="1" si="34"/>
        <v>0</v>
      </c>
      <c r="AX201" s="48">
        <f t="shared" ca="1" si="34"/>
        <v>0</v>
      </c>
      <c r="AY201" s="48">
        <f t="shared" ca="1" si="34"/>
        <v>0</v>
      </c>
    </row>
    <row r="202" spans="4:51" outlineLevel="1" x14ac:dyDescent="0.25">
      <c r="D202" t="s">
        <v>270</v>
      </c>
      <c r="E202" s="19" t="str">
        <f>Applied_currency &amp; "'000"</f>
        <v>EUR'000</v>
      </c>
      <c r="L202" s="74">
        <f t="shared" ca="1" si="32"/>
        <v>0</v>
      </c>
      <c r="M202" s="48">
        <f ca="1">-M324</f>
        <v>0</v>
      </c>
      <c r="N202" s="48">
        <f t="shared" ref="N202:AY202" ca="1" si="35">-N324</f>
        <v>0</v>
      </c>
      <c r="O202" s="48">
        <f t="shared" ca="1" si="35"/>
        <v>0</v>
      </c>
      <c r="P202" s="48">
        <f t="shared" ca="1" si="35"/>
        <v>0</v>
      </c>
      <c r="Q202" s="48">
        <f t="shared" ca="1" si="35"/>
        <v>0</v>
      </c>
      <c r="R202" s="48">
        <f t="shared" ca="1" si="35"/>
        <v>0</v>
      </c>
      <c r="S202" s="48">
        <f t="shared" ca="1" si="35"/>
        <v>0</v>
      </c>
      <c r="T202" s="48">
        <f t="shared" ca="1" si="35"/>
        <v>0</v>
      </c>
      <c r="U202" s="48">
        <f t="shared" ca="1" si="35"/>
        <v>0</v>
      </c>
      <c r="V202" s="48">
        <f t="shared" ca="1" si="35"/>
        <v>0</v>
      </c>
      <c r="W202" s="48">
        <f t="shared" ca="1" si="35"/>
        <v>0</v>
      </c>
      <c r="X202" s="48">
        <f t="shared" ca="1" si="35"/>
        <v>0</v>
      </c>
      <c r="Y202" s="48">
        <f t="shared" ca="1" si="35"/>
        <v>0</v>
      </c>
      <c r="Z202" s="48">
        <f t="shared" ca="1" si="35"/>
        <v>0</v>
      </c>
      <c r="AA202" s="48">
        <f t="shared" ca="1" si="35"/>
        <v>0</v>
      </c>
      <c r="AB202" s="48">
        <f t="shared" ca="1" si="35"/>
        <v>0</v>
      </c>
      <c r="AC202" s="48">
        <f t="shared" ca="1" si="35"/>
        <v>0</v>
      </c>
      <c r="AD202" s="48">
        <f t="shared" ca="1" si="35"/>
        <v>0</v>
      </c>
      <c r="AE202" s="48">
        <f t="shared" ca="1" si="35"/>
        <v>0</v>
      </c>
      <c r="AF202" s="48">
        <f t="shared" ca="1" si="35"/>
        <v>0</v>
      </c>
      <c r="AG202" s="48">
        <f t="shared" ca="1" si="35"/>
        <v>0</v>
      </c>
      <c r="AH202" s="48">
        <f t="shared" ca="1" si="35"/>
        <v>0</v>
      </c>
      <c r="AI202" s="48">
        <f t="shared" ca="1" si="35"/>
        <v>0</v>
      </c>
      <c r="AJ202" s="48">
        <f t="shared" ca="1" si="35"/>
        <v>0</v>
      </c>
      <c r="AK202" s="48">
        <f t="shared" ca="1" si="35"/>
        <v>0</v>
      </c>
      <c r="AL202" s="48">
        <f t="shared" ca="1" si="35"/>
        <v>0</v>
      </c>
      <c r="AM202" s="48">
        <f t="shared" ca="1" si="35"/>
        <v>0</v>
      </c>
      <c r="AN202" s="48">
        <f t="shared" ca="1" si="35"/>
        <v>0</v>
      </c>
      <c r="AO202" s="48">
        <f t="shared" ca="1" si="35"/>
        <v>0</v>
      </c>
      <c r="AP202" s="48">
        <f t="shared" ca="1" si="35"/>
        <v>0</v>
      </c>
      <c r="AQ202" s="48">
        <f t="shared" ca="1" si="35"/>
        <v>0</v>
      </c>
      <c r="AR202" s="48">
        <f t="shared" ca="1" si="35"/>
        <v>0</v>
      </c>
      <c r="AS202" s="48">
        <f t="shared" ca="1" si="35"/>
        <v>0</v>
      </c>
      <c r="AT202" s="48">
        <f t="shared" ca="1" si="35"/>
        <v>0</v>
      </c>
      <c r="AU202" s="48">
        <f t="shared" ca="1" si="35"/>
        <v>0</v>
      </c>
      <c r="AV202" s="48">
        <f t="shared" ca="1" si="35"/>
        <v>0</v>
      </c>
      <c r="AW202" s="48">
        <f t="shared" ca="1" si="35"/>
        <v>0</v>
      </c>
      <c r="AX202" s="48">
        <f t="shared" ca="1" si="35"/>
        <v>0</v>
      </c>
      <c r="AY202" s="48">
        <f t="shared" ca="1" si="35"/>
        <v>0</v>
      </c>
    </row>
    <row r="203" spans="4:51" outlineLevel="1" x14ac:dyDescent="0.25">
      <c r="D203" s="15" t="s">
        <v>271</v>
      </c>
      <c r="E203" s="90" t="str">
        <f>Applied_currency &amp; "'000"</f>
        <v>EUR'000</v>
      </c>
      <c r="F203" s="15"/>
      <c r="G203" s="15"/>
      <c r="H203" s="15"/>
      <c r="I203" s="15"/>
      <c r="J203" s="15"/>
      <c r="K203" s="15"/>
      <c r="L203" s="91">
        <f t="shared" ca="1" si="32"/>
        <v>99900</v>
      </c>
      <c r="M203" s="92">
        <f ca="1">SUM(M200:M202)</f>
        <v>25780</v>
      </c>
      <c r="N203" s="93">
        <f t="shared" ref="N203:AY203" ca="1" si="36">SUM(N200:N202)</f>
        <v>74120</v>
      </c>
      <c r="O203" s="93">
        <f t="shared" ca="1" si="36"/>
        <v>0</v>
      </c>
      <c r="P203" s="93">
        <f t="shared" ca="1" si="36"/>
        <v>0</v>
      </c>
      <c r="Q203" s="93">
        <f t="shared" ca="1" si="36"/>
        <v>0</v>
      </c>
      <c r="R203" s="93">
        <f t="shared" ca="1" si="36"/>
        <v>0</v>
      </c>
      <c r="S203" s="93">
        <f t="shared" ca="1" si="36"/>
        <v>0</v>
      </c>
      <c r="T203" s="93">
        <f t="shared" ca="1" si="36"/>
        <v>0</v>
      </c>
      <c r="U203" s="93">
        <f t="shared" ca="1" si="36"/>
        <v>0</v>
      </c>
      <c r="V203" s="93">
        <f t="shared" ca="1" si="36"/>
        <v>0</v>
      </c>
      <c r="W203" s="93">
        <f t="shared" ca="1" si="36"/>
        <v>0</v>
      </c>
      <c r="X203" s="93">
        <f t="shared" ca="1" si="36"/>
        <v>0</v>
      </c>
      <c r="Y203" s="93">
        <f t="shared" ca="1" si="36"/>
        <v>0</v>
      </c>
      <c r="Z203" s="93">
        <f t="shared" ca="1" si="36"/>
        <v>0</v>
      </c>
      <c r="AA203" s="93">
        <f t="shared" ca="1" si="36"/>
        <v>0</v>
      </c>
      <c r="AB203" s="93">
        <f t="shared" ca="1" si="36"/>
        <v>0</v>
      </c>
      <c r="AC203" s="93">
        <f t="shared" ca="1" si="36"/>
        <v>0</v>
      </c>
      <c r="AD203" s="93">
        <f t="shared" ca="1" si="36"/>
        <v>0</v>
      </c>
      <c r="AE203" s="93">
        <f t="shared" ca="1" si="36"/>
        <v>0</v>
      </c>
      <c r="AF203" s="93">
        <f t="shared" ca="1" si="36"/>
        <v>0</v>
      </c>
      <c r="AG203" s="93">
        <f t="shared" ca="1" si="36"/>
        <v>0</v>
      </c>
      <c r="AH203" s="93">
        <f t="shared" ca="1" si="36"/>
        <v>0</v>
      </c>
      <c r="AI203" s="93">
        <f t="shared" ca="1" si="36"/>
        <v>0</v>
      </c>
      <c r="AJ203" s="93">
        <f t="shared" ca="1" si="36"/>
        <v>0</v>
      </c>
      <c r="AK203" s="93">
        <f t="shared" ca="1" si="36"/>
        <v>0</v>
      </c>
      <c r="AL203" s="93">
        <f t="shared" ca="1" si="36"/>
        <v>0</v>
      </c>
      <c r="AM203" s="93">
        <f t="shared" ca="1" si="36"/>
        <v>0</v>
      </c>
      <c r="AN203" s="93">
        <f t="shared" ca="1" si="36"/>
        <v>0</v>
      </c>
      <c r="AO203" s="93">
        <f t="shared" ca="1" si="36"/>
        <v>0</v>
      </c>
      <c r="AP203" s="93">
        <f t="shared" ca="1" si="36"/>
        <v>0</v>
      </c>
      <c r="AQ203" s="93">
        <f t="shared" ca="1" si="36"/>
        <v>0</v>
      </c>
      <c r="AR203" s="93">
        <f t="shared" ca="1" si="36"/>
        <v>0</v>
      </c>
      <c r="AS203" s="93">
        <f t="shared" ca="1" si="36"/>
        <v>0</v>
      </c>
      <c r="AT203" s="93">
        <f t="shared" ca="1" si="36"/>
        <v>0</v>
      </c>
      <c r="AU203" s="93">
        <f t="shared" ca="1" si="36"/>
        <v>0</v>
      </c>
      <c r="AV203" s="93">
        <f t="shared" ca="1" si="36"/>
        <v>0</v>
      </c>
      <c r="AW203" s="93">
        <f t="shared" ca="1" si="36"/>
        <v>0</v>
      </c>
      <c r="AX203" s="93">
        <f t="shared" ca="1" si="36"/>
        <v>0</v>
      </c>
      <c r="AY203" s="93">
        <f t="shared" ca="1" si="36"/>
        <v>0</v>
      </c>
    </row>
    <row r="204" spans="4:51" outlineLevel="1" x14ac:dyDescent="0.25"/>
    <row r="205" spans="4:51" outlineLevel="1" x14ac:dyDescent="0.25">
      <c r="D205" s="15" t="s">
        <v>288</v>
      </c>
      <c r="E205" s="90" t="str">
        <f>Applied_currency &amp; "'000"</f>
        <v>EUR'000</v>
      </c>
      <c r="F205" s="15"/>
      <c r="G205" s="15"/>
      <c r="H205" s="15"/>
      <c r="I205" s="15"/>
      <c r="J205" s="15"/>
      <c r="K205" s="15"/>
      <c r="L205" s="91">
        <f t="shared" ca="1" si="32"/>
        <v>0</v>
      </c>
      <c r="M205" s="97">
        <f ca="1">M197+M203</f>
        <v>0</v>
      </c>
      <c r="N205" s="98">
        <f t="shared" ref="N205:AY205" ca="1" si="37">N197+N203</f>
        <v>0</v>
      </c>
      <c r="O205" s="98">
        <f t="shared" ca="1" si="37"/>
        <v>0</v>
      </c>
      <c r="P205" s="98">
        <f t="shared" ca="1" si="37"/>
        <v>0</v>
      </c>
      <c r="Q205" s="98">
        <f t="shared" ca="1" si="37"/>
        <v>0</v>
      </c>
      <c r="R205" s="98">
        <f t="shared" ca="1" si="37"/>
        <v>0</v>
      </c>
      <c r="S205" s="98">
        <f t="shared" ca="1" si="37"/>
        <v>0</v>
      </c>
      <c r="T205" s="98">
        <f t="shared" ca="1" si="37"/>
        <v>0</v>
      </c>
      <c r="U205" s="98">
        <f t="shared" ca="1" si="37"/>
        <v>0</v>
      </c>
      <c r="V205" s="98">
        <f t="shared" ca="1" si="37"/>
        <v>0</v>
      </c>
      <c r="W205" s="98">
        <f t="shared" ca="1" si="37"/>
        <v>0</v>
      </c>
      <c r="X205" s="98">
        <f t="shared" ca="1" si="37"/>
        <v>0</v>
      </c>
      <c r="Y205" s="98">
        <f t="shared" ca="1" si="37"/>
        <v>0</v>
      </c>
      <c r="Z205" s="98">
        <f t="shared" ca="1" si="37"/>
        <v>0</v>
      </c>
      <c r="AA205" s="98">
        <f t="shared" ca="1" si="37"/>
        <v>0</v>
      </c>
      <c r="AB205" s="98">
        <f t="shared" ca="1" si="37"/>
        <v>0</v>
      </c>
      <c r="AC205" s="98">
        <f t="shared" ca="1" si="37"/>
        <v>0</v>
      </c>
      <c r="AD205" s="98">
        <f t="shared" ca="1" si="37"/>
        <v>0</v>
      </c>
      <c r="AE205" s="98">
        <f t="shared" ca="1" si="37"/>
        <v>0</v>
      </c>
      <c r="AF205" s="98">
        <f t="shared" ca="1" si="37"/>
        <v>0</v>
      </c>
      <c r="AG205" s="98">
        <f t="shared" ca="1" si="37"/>
        <v>0</v>
      </c>
      <c r="AH205" s="98">
        <f t="shared" ca="1" si="37"/>
        <v>0</v>
      </c>
      <c r="AI205" s="98">
        <f t="shared" ca="1" si="37"/>
        <v>0</v>
      </c>
      <c r="AJ205" s="98">
        <f t="shared" ca="1" si="37"/>
        <v>0</v>
      </c>
      <c r="AK205" s="98">
        <f t="shared" ca="1" si="37"/>
        <v>0</v>
      </c>
      <c r="AL205" s="98">
        <f t="shared" ca="1" si="37"/>
        <v>0</v>
      </c>
      <c r="AM205" s="98">
        <f t="shared" ca="1" si="37"/>
        <v>0</v>
      </c>
      <c r="AN205" s="98">
        <f t="shared" ca="1" si="37"/>
        <v>0</v>
      </c>
      <c r="AO205" s="98">
        <f t="shared" ca="1" si="37"/>
        <v>0</v>
      </c>
      <c r="AP205" s="98">
        <f t="shared" ca="1" si="37"/>
        <v>0</v>
      </c>
      <c r="AQ205" s="98">
        <f t="shared" ca="1" si="37"/>
        <v>0</v>
      </c>
      <c r="AR205" s="98">
        <f t="shared" ca="1" si="37"/>
        <v>0</v>
      </c>
      <c r="AS205" s="98">
        <f t="shared" ca="1" si="37"/>
        <v>0</v>
      </c>
      <c r="AT205" s="98">
        <f t="shared" ca="1" si="37"/>
        <v>0</v>
      </c>
      <c r="AU205" s="98">
        <f t="shared" ca="1" si="37"/>
        <v>0</v>
      </c>
      <c r="AV205" s="98">
        <f t="shared" ca="1" si="37"/>
        <v>0</v>
      </c>
      <c r="AW205" s="98">
        <f t="shared" ca="1" si="37"/>
        <v>0</v>
      </c>
      <c r="AX205" s="98">
        <f t="shared" ca="1" si="37"/>
        <v>0</v>
      </c>
      <c r="AY205" s="98">
        <f t="shared" ca="1" si="37"/>
        <v>0</v>
      </c>
    </row>
    <row r="206" spans="4:51" outlineLevel="1" x14ac:dyDescent="0.25"/>
    <row r="207" spans="4:51" ht="15.75" outlineLevel="1" x14ac:dyDescent="0.25">
      <c r="D207" s="31" t="s">
        <v>289</v>
      </c>
    </row>
    <row r="208" spans="4:51" outlineLevel="1" x14ac:dyDescent="0.25">
      <c r="D208" t="s">
        <v>273</v>
      </c>
      <c r="E208" s="19" t="str">
        <f>Applied_currency &amp; "'000"</f>
        <v>EUR'000</v>
      </c>
      <c r="L208" s="74">
        <f t="shared" ref="L208:L210" ca="1" si="38">SUM(M208:AY208)</f>
        <v>242870.37007704421</v>
      </c>
      <c r="M208" s="75">
        <f ca="1">M367</f>
        <v>0</v>
      </c>
      <c r="N208" s="75">
        <f t="shared" ref="N208:AY210" ca="1" si="39">N367</f>
        <v>0</v>
      </c>
      <c r="O208" s="75">
        <f t="shared" ca="1" si="39"/>
        <v>9344.8787927039994</v>
      </c>
      <c r="P208" s="75">
        <f t="shared" ca="1" si="39"/>
        <v>3024.5059631001604</v>
      </c>
      <c r="Q208" s="75">
        <f t="shared" ca="1" si="39"/>
        <v>2860.6327309176431</v>
      </c>
      <c r="R208" s="75">
        <f t="shared" ca="1" si="39"/>
        <v>2803.42007629929</v>
      </c>
      <c r="S208" s="75">
        <f t="shared" ca="1" si="39"/>
        <v>2976.2022932467157</v>
      </c>
      <c r="T208" s="75">
        <f t="shared" ca="1" si="39"/>
        <v>2797.6301556519129</v>
      </c>
      <c r="U208" s="75">
        <f t="shared" ca="1" si="39"/>
        <v>2732.1537052004855</v>
      </c>
      <c r="V208" s="75">
        <f t="shared" ca="1" si="39"/>
        <v>2910.6544139402508</v>
      </c>
      <c r="W208" s="75">
        <f t="shared" ca="1" si="39"/>
        <v>2968.8675022190555</v>
      </c>
      <c r="X208" s="75">
        <f t="shared" ca="1" si="39"/>
        <v>2899.3833691883965</v>
      </c>
      <c r="Y208" s="75">
        <f t="shared" ca="1" si="39"/>
        <v>2957.3710365721645</v>
      </c>
      <c r="Z208" s="75">
        <f t="shared" ca="1" si="39"/>
        <v>10278.507335997478</v>
      </c>
      <c r="AA208" s="75">
        <f t="shared" ca="1" si="39"/>
        <v>10028.248026947103</v>
      </c>
      <c r="AB208" s="75">
        <f t="shared" ca="1" si="39"/>
        <v>10228.812987486046</v>
      </c>
      <c r="AC208" s="75">
        <f t="shared" ca="1" si="39"/>
        <v>9959.1442814523216</v>
      </c>
      <c r="AD208" s="75">
        <f t="shared" ca="1" si="39"/>
        <v>9674.5973019822577</v>
      </c>
      <c r="AE208" s="75">
        <f t="shared" ca="1" si="39"/>
        <v>10114.791479222451</v>
      </c>
      <c r="AF208" s="75">
        <f t="shared" ca="1" si="39"/>
        <v>10065.451032982342</v>
      </c>
      <c r="AG208" s="75">
        <f t="shared" ca="1" si="39"/>
        <v>10010.091052300939</v>
      </c>
      <c r="AH208" s="75">
        <f t="shared" ca="1" si="39"/>
        <v>10210.292873346958</v>
      </c>
      <c r="AI208" s="75">
        <f t="shared" ca="1" si="39"/>
        <v>10681.537159809126</v>
      </c>
      <c r="AJ208" s="75">
        <f t="shared" ca="1" si="39"/>
        <v>10350.409507855044</v>
      </c>
      <c r="AK208" s="75">
        <f t="shared" ca="1" si="39"/>
        <v>10835.244479538778</v>
      </c>
      <c r="AL208" s="75">
        <f t="shared" ca="1" si="39"/>
        <v>11051.949369129554</v>
      </c>
      <c r="AM208" s="75">
        <f t="shared" ca="1" si="39"/>
        <v>11562.039340012456</v>
      </c>
      <c r="AN208" s="75">
        <f t="shared" ca="1" si="39"/>
        <v>11203.616120472072</v>
      </c>
      <c r="AO208" s="75">
        <f t="shared" ca="1" si="39"/>
        <v>11728.417086115236</v>
      </c>
      <c r="AP208" s="75">
        <f t="shared" ca="1" si="39"/>
        <v>11962.985427837541</v>
      </c>
      <c r="AQ208" s="75">
        <f t="shared" ca="1" si="39"/>
        <v>12202.245136394295</v>
      </c>
      <c r="AR208" s="75">
        <f t="shared" ca="1" si="39"/>
        <v>12446.290039122181</v>
      </c>
      <c r="AS208" s="75">
        <f t="shared" ca="1" si="39"/>
        <v>0</v>
      </c>
      <c r="AT208" s="75">
        <f t="shared" ca="1" si="39"/>
        <v>0</v>
      </c>
      <c r="AU208" s="75">
        <f t="shared" ca="1" si="39"/>
        <v>0</v>
      </c>
      <c r="AV208" s="75">
        <f t="shared" ca="1" si="39"/>
        <v>0</v>
      </c>
      <c r="AW208" s="75">
        <f t="shared" ca="1" si="39"/>
        <v>0</v>
      </c>
      <c r="AX208" s="75">
        <f t="shared" ca="1" si="39"/>
        <v>0</v>
      </c>
      <c r="AY208" s="75">
        <f t="shared" ca="1" si="39"/>
        <v>0</v>
      </c>
    </row>
    <row r="209" spans="4:51" outlineLevel="1" x14ac:dyDescent="0.25">
      <c r="D209" t="s">
        <v>280</v>
      </c>
      <c r="E209" s="19" t="str">
        <f>Applied_currency &amp; "'000"</f>
        <v>EUR'000</v>
      </c>
      <c r="L209" s="74">
        <f t="shared" ca="1" si="38"/>
        <v>59270.400000000001</v>
      </c>
      <c r="M209" s="75">
        <f t="shared" ref="M209:AB210" ca="1" si="40">M368</f>
        <v>0</v>
      </c>
      <c r="N209" s="75">
        <f t="shared" ca="1" si="40"/>
        <v>0</v>
      </c>
      <c r="O209" s="75">
        <f t="shared" ca="1" si="40"/>
        <v>0</v>
      </c>
      <c r="P209" s="75">
        <f t="shared" ca="1" si="40"/>
        <v>5927.0399999999991</v>
      </c>
      <c r="Q209" s="75">
        <f t="shared" ca="1" si="40"/>
        <v>5927.0399999999991</v>
      </c>
      <c r="R209" s="75">
        <f t="shared" ca="1" si="40"/>
        <v>5927.0399999999991</v>
      </c>
      <c r="S209" s="75">
        <f t="shared" ca="1" si="40"/>
        <v>5927.0399999999991</v>
      </c>
      <c r="T209" s="75">
        <f t="shared" ca="1" si="40"/>
        <v>5927.0399999999991</v>
      </c>
      <c r="U209" s="75">
        <f t="shared" ca="1" si="40"/>
        <v>5927.0399999999991</v>
      </c>
      <c r="V209" s="75">
        <f t="shared" ca="1" si="40"/>
        <v>5927.0399999999991</v>
      </c>
      <c r="W209" s="75">
        <f t="shared" ca="1" si="40"/>
        <v>5927.0399999999991</v>
      </c>
      <c r="X209" s="75">
        <f t="shared" ca="1" si="40"/>
        <v>5927.0399999999991</v>
      </c>
      <c r="Y209" s="75">
        <f t="shared" ca="1" si="40"/>
        <v>5927.0399999999991</v>
      </c>
      <c r="Z209" s="75">
        <f t="shared" ca="1" si="40"/>
        <v>0</v>
      </c>
      <c r="AA209" s="75">
        <f t="shared" ca="1" si="40"/>
        <v>0</v>
      </c>
      <c r="AB209" s="75">
        <f t="shared" ca="1" si="40"/>
        <v>0</v>
      </c>
      <c r="AC209" s="75">
        <f t="shared" ca="1" si="39"/>
        <v>0</v>
      </c>
      <c r="AD209" s="75">
        <f t="shared" ca="1" si="39"/>
        <v>0</v>
      </c>
      <c r="AE209" s="75">
        <f t="shared" ca="1" si="39"/>
        <v>0</v>
      </c>
      <c r="AF209" s="75">
        <f t="shared" ca="1" si="39"/>
        <v>0</v>
      </c>
      <c r="AG209" s="75">
        <f t="shared" ca="1" si="39"/>
        <v>0</v>
      </c>
      <c r="AH209" s="75">
        <f t="shared" ca="1" si="39"/>
        <v>0</v>
      </c>
      <c r="AI209" s="75">
        <f t="shared" ca="1" si="39"/>
        <v>0</v>
      </c>
      <c r="AJ209" s="75">
        <f t="shared" ca="1" si="39"/>
        <v>0</v>
      </c>
      <c r="AK209" s="75">
        <f t="shared" ca="1" si="39"/>
        <v>0</v>
      </c>
      <c r="AL209" s="75">
        <f t="shared" ca="1" si="39"/>
        <v>0</v>
      </c>
      <c r="AM209" s="75">
        <f t="shared" ca="1" si="39"/>
        <v>0</v>
      </c>
      <c r="AN209" s="75">
        <f t="shared" ca="1" si="39"/>
        <v>0</v>
      </c>
      <c r="AO209" s="75">
        <f t="shared" ca="1" si="39"/>
        <v>0</v>
      </c>
      <c r="AP209" s="75">
        <f t="shared" ca="1" si="39"/>
        <v>0</v>
      </c>
      <c r="AQ209" s="75">
        <f t="shared" ca="1" si="39"/>
        <v>0</v>
      </c>
      <c r="AR209" s="75">
        <f t="shared" ca="1" si="39"/>
        <v>0</v>
      </c>
      <c r="AS209" s="75">
        <f t="shared" ca="1" si="39"/>
        <v>0</v>
      </c>
      <c r="AT209" s="75">
        <f t="shared" ca="1" si="39"/>
        <v>0</v>
      </c>
      <c r="AU209" s="75">
        <f t="shared" ca="1" si="39"/>
        <v>0</v>
      </c>
      <c r="AV209" s="75">
        <f t="shared" ca="1" si="39"/>
        <v>0</v>
      </c>
      <c r="AW209" s="75">
        <f t="shared" ca="1" si="39"/>
        <v>0</v>
      </c>
      <c r="AX209" s="75">
        <f t="shared" ca="1" si="39"/>
        <v>0</v>
      </c>
      <c r="AY209" s="75">
        <f t="shared" ca="1" si="39"/>
        <v>0</v>
      </c>
    </row>
    <row r="210" spans="4:51" outlineLevel="1" x14ac:dyDescent="0.25">
      <c r="D210" t="s">
        <v>285</v>
      </c>
      <c r="E210" s="90" t="str">
        <f>Applied_currency &amp; "'000"</f>
        <v>EUR'000</v>
      </c>
      <c r="L210" s="91">
        <f t="shared" ca="1" si="38"/>
        <v>302140.7700770442</v>
      </c>
      <c r="M210" s="99">
        <f t="shared" ca="1" si="40"/>
        <v>0</v>
      </c>
      <c r="N210" s="100">
        <f t="shared" ca="1" si="39"/>
        <v>0</v>
      </c>
      <c r="O210" s="100">
        <f t="shared" ca="1" si="39"/>
        <v>9344.8787927039994</v>
      </c>
      <c r="P210" s="100">
        <f t="shared" ca="1" si="39"/>
        <v>8951.5459631001595</v>
      </c>
      <c r="Q210" s="100">
        <f t="shared" ca="1" si="39"/>
        <v>8787.6727309176422</v>
      </c>
      <c r="R210" s="100">
        <f t="shared" ca="1" si="39"/>
        <v>8730.4600762992886</v>
      </c>
      <c r="S210" s="100">
        <f t="shared" ca="1" si="39"/>
        <v>8903.2422932467143</v>
      </c>
      <c r="T210" s="100">
        <f t="shared" ca="1" si="39"/>
        <v>8724.670155651911</v>
      </c>
      <c r="U210" s="100">
        <f t="shared" ca="1" si="39"/>
        <v>8659.1937052004851</v>
      </c>
      <c r="V210" s="100">
        <f t="shared" ca="1" si="39"/>
        <v>8837.6944139402494</v>
      </c>
      <c r="W210" s="100">
        <f t="shared" ca="1" si="39"/>
        <v>8895.9075022190555</v>
      </c>
      <c r="X210" s="100">
        <f t="shared" ca="1" si="39"/>
        <v>8826.4233691883965</v>
      </c>
      <c r="Y210" s="100">
        <f t="shared" ca="1" si="39"/>
        <v>8884.4110365721644</v>
      </c>
      <c r="Z210" s="100">
        <f t="shared" ca="1" si="39"/>
        <v>10278.507335997478</v>
      </c>
      <c r="AA210" s="100">
        <f t="shared" ca="1" si="39"/>
        <v>10028.248026947103</v>
      </c>
      <c r="AB210" s="100">
        <f t="shared" ca="1" si="39"/>
        <v>10228.812987486046</v>
      </c>
      <c r="AC210" s="100">
        <f t="shared" ca="1" si="39"/>
        <v>9959.1442814523216</v>
      </c>
      <c r="AD210" s="100">
        <f t="shared" ca="1" si="39"/>
        <v>9674.5973019822577</v>
      </c>
      <c r="AE210" s="100">
        <f t="shared" ca="1" si="39"/>
        <v>10114.791479222451</v>
      </c>
      <c r="AF210" s="100">
        <f t="shared" ca="1" si="39"/>
        <v>10065.451032982342</v>
      </c>
      <c r="AG210" s="100">
        <f t="shared" ca="1" si="39"/>
        <v>10010.091052300939</v>
      </c>
      <c r="AH210" s="100">
        <f t="shared" ca="1" si="39"/>
        <v>10210.292873346958</v>
      </c>
      <c r="AI210" s="100">
        <f t="shared" ca="1" si="39"/>
        <v>10681.537159809126</v>
      </c>
      <c r="AJ210" s="100">
        <f t="shared" ca="1" si="39"/>
        <v>10350.409507855044</v>
      </c>
      <c r="AK210" s="100">
        <f t="shared" ca="1" si="39"/>
        <v>10835.244479538778</v>
      </c>
      <c r="AL210" s="100">
        <f t="shared" ca="1" si="39"/>
        <v>11051.949369129554</v>
      </c>
      <c r="AM210" s="100">
        <f t="shared" ca="1" si="39"/>
        <v>11562.039340012456</v>
      </c>
      <c r="AN210" s="100">
        <f t="shared" ca="1" si="39"/>
        <v>11203.616120472072</v>
      </c>
      <c r="AO210" s="100">
        <f t="shared" ca="1" si="39"/>
        <v>11728.417086115236</v>
      </c>
      <c r="AP210" s="100">
        <f t="shared" ca="1" si="39"/>
        <v>11962.985427837541</v>
      </c>
      <c r="AQ210" s="100">
        <f t="shared" ca="1" si="39"/>
        <v>12202.245136394295</v>
      </c>
      <c r="AR210" s="100">
        <f t="shared" ca="1" si="39"/>
        <v>12446.290039122181</v>
      </c>
      <c r="AS210" s="100">
        <f t="shared" ca="1" si="39"/>
        <v>0</v>
      </c>
      <c r="AT210" s="100">
        <f t="shared" ca="1" si="39"/>
        <v>0</v>
      </c>
      <c r="AU210" s="100">
        <f t="shared" ca="1" si="39"/>
        <v>0</v>
      </c>
      <c r="AV210" s="100">
        <f t="shared" ca="1" si="39"/>
        <v>0</v>
      </c>
      <c r="AW210" s="100">
        <f t="shared" ca="1" si="39"/>
        <v>0</v>
      </c>
      <c r="AX210" s="100">
        <f t="shared" ca="1" si="39"/>
        <v>0</v>
      </c>
      <c r="AY210" s="100">
        <f t="shared" ca="1" si="39"/>
        <v>0</v>
      </c>
    </row>
    <row r="211" spans="4:51" outlineLevel="1" x14ac:dyDescent="0.25"/>
    <row r="212" spans="4:51" ht="15.75" outlineLevel="1" x14ac:dyDescent="0.25">
      <c r="D212" s="31" t="s">
        <v>324</v>
      </c>
    </row>
    <row r="213" spans="4:51" outlineLevel="1" x14ac:dyDescent="0.25">
      <c r="D213" t="str">
        <f>D434</f>
        <v>Fixed land lease period 1</v>
      </c>
      <c r="E213" s="19" t="str">
        <f t="shared" ref="E213:E233" si="41">Applied_currency &amp; "'000"</f>
        <v>EUR'000</v>
      </c>
      <c r="L213" s="74">
        <f t="shared" ref="L213:L237" ca="1" si="42">SUM(M213:AY213)</f>
        <v>-639.09623374793966</v>
      </c>
      <c r="M213" s="75">
        <f ca="1">-M434</f>
        <v>0</v>
      </c>
      <c r="N213" s="75">
        <f t="shared" ref="N213:AY217" ca="1" si="43">-N434</f>
        <v>0</v>
      </c>
      <c r="O213" s="75">
        <f t="shared" ca="1" si="43"/>
        <v>-58.366439999999997</v>
      </c>
      <c r="P213" s="75">
        <f t="shared" ca="1" si="43"/>
        <v>-59.533768799999997</v>
      </c>
      <c r="Q213" s="75">
        <f t="shared" ca="1" si="43"/>
        <v>-60.724444175999999</v>
      </c>
      <c r="R213" s="75">
        <f t="shared" ca="1" si="43"/>
        <v>-61.938933059520004</v>
      </c>
      <c r="S213" s="75">
        <f t="shared" ca="1" si="43"/>
        <v>-63.177711720710406</v>
      </c>
      <c r="T213" s="75">
        <f t="shared" ca="1" si="43"/>
        <v>-64.441265955124621</v>
      </c>
      <c r="U213" s="75">
        <f t="shared" ca="1" si="43"/>
        <v>-65.730091274227107</v>
      </c>
      <c r="V213" s="75">
        <f t="shared" ca="1" si="43"/>
        <v>-67.044693099711651</v>
      </c>
      <c r="W213" s="75">
        <f t="shared" ca="1" si="43"/>
        <v>-68.385586961705883</v>
      </c>
      <c r="X213" s="75">
        <f t="shared" ca="1" si="43"/>
        <v>-69.753298700940007</v>
      </c>
      <c r="Y213" s="75">
        <f t="shared" ca="1" si="43"/>
        <v>0</v>
      </c>
      <c r="Z213" s="75">
        <f t="shared" ca="1" si="43"/>
        <v>0</v>
      </c>
      <c r="AA213" s="75">
        <f t="shared" ca="1" si="43"/>
        <v>0</v>
      </c>
      <c r="AB213" s="75">
        <f t="shared" ca="1" si="43"/>
        <v>0</v>
      </c>
      <c r="AC213" s="75">
        <f t="shared" ca="1" si="43"/>
        <v>0</v>
      </c>
      <c r="AD213" s="75">
        <f t="shared" ca="1" si="43"/>
        <v>0</v>
      </c>
      <c r="AE213" s="75">
        <f t="shared" ca="1" si="43"/>
        <v>0</v>
      </c>
      <c r="AF213" s="75">
        <f t="shared" ca="1" si="43"/>
        <v>0</v>
      </c>
      <c r="AG213" s="75">
        <f t="shared" ca="1" si="43"/>
        <v>0</v>
      </c>
      <c r="AH213" s="75">
        <f t="shared" ca="1" si="43"/>
        <v>0</v>
      </c>
      <c r="AI213" s="75">
        <f t="shared" ca="1" si="43"/>
        <v>0</v>
      </c>
      <c r="AJ213" s="75">
        <f t="shared" ca="1" si="43"/>
        <v>0</v>
      </c>
      <c r="AK213" s="75">
        <f t="shared" ca="1" si="43"/>
        <v>0</v>
      </c>
      <c r="AL213" s="75">
        <f t="shared" ca="1" si="43"/>
        <v>0</v>
      </c>
      <c r="AM213" s="75">
        <f t="shared" ca="1" si="43"/>
        <v>0</v>
      </c>
      <c r="AN213" s="75">
        <f t="shared" ca="1" si="43"/>
        <v>0</v>
      </c>
      <c r="AO213" s="75">
        <f t="shared" ca="1" si="43"/>
        <v>0</v>
      </c>
      <c r="AP213" s="75">
        <f t="shared" ca="1" si="43"/>
        <v>0</v>
      </c>
      <c r="AQ213" s="75">
        <f t="shared" ca="1" si="43"/>
        <v>0</v>
      </c>
      <c r="AR213" s="75">
        <f t="shared" ca="1" si="43"/>
        <v>0</v>
      </c>
      <c r="AS213" s="75">
        <f t="shared" ca="1" si="43"/>
        <v>0</v>
      </c>
      <c r="AT213" s="75">
        <f t="shared" ca="1" si="43"/>
        <v>0</v>
      </c>
      <c r="AU213" s="75">
        <f t="shared" ca="1" si="43"/>
        <v>0</v>
      </c>
      <c r="AV213" s="75">
        <f t="shared" ca="1" si="43"/>
        <v>0</v>
      </c>
      <c r="AW213" s="75">
        <f t="shared" ca="1" si="43"/>
        <v>0</v>
      </c>
      <c r="AX213" s="75">
        <f t="shared" ca="1" si="43"/>
        <v>0</v>
      </c>
      <c r="AY213" s="75">
        <f t="shared" ca="1" si="43"/>
        <v>0</v>
      </c>
    </row>
    <row r="214" spans="4:51" outlineLevel="1" x14ac:dyDescent="0.25">
      <c r="D214" t="str">
        <f t="shared" ref="D214:D217" si="44">D435</f>
        <v>Fixed land lease period 2</v>
      </c>
      <c r="E214" s="19" t="str">
        <f t="shared" si="41"/>
        <v>EUR'000</v>
      </c>
      <c r="L214" s="74">
        <f t="shared" ca="1" si="42"/>
        <v>-849.87790121280398</v>
      </c>
      <c r="M214" s="75">
        <f t="shared" ref="M214:AB217" ca="1" si="45">-M435</f>
        <v>0</v>
      </c>
      <c r="N214" s="75">
        <f t="shared" ca="1" si="45"/>
        <v>0</v>
      </c>
      <c r="O214" s="75">
        <f t="shared" ca="1" si="45"/>
        <v>0</v>
      </c>
      <c r="P214" s="75">
        <f t="shared" ca="1" si="45"/>
        <v>0</v>
      </c>
      <c r="Q214" s="75">
        <f t="shared" ca="1" si="45"/>
        <v>0</v>
      </c>
      <c r="R214" s="75">
        <f t="shared" ca="1" si="45"/>
        <v>0</v>
      </c>
      <c r="S214" s="75">
        <f t="shared" ca="1" si="45"/>
        <v>0</v>
      </c>
      <c r="T214" s="75">
        <f t="shared" ca="1" si="45"/>
        <v>0</v>
      </c>
      <c r="U214" s="75">
        <f t="shared" ca="1" si="45"/>
        <v>0</v>
      </c>
      <c r="V214" s="75">
        <f t="shared" ca="1" si="45"/>
        <v>0</v>
      </c>
      <c r="W214" s="75">
        <f t="shared" ca="1" si="45"/>
        <v>0</v>
      </c>
      <c r="X214" s="75">
        <f t="shared" ca="1" si="45"/>
        <v>0</v>
      </c>
      <c r="Y214" s="75">
        <f t="shared" ca="1" si="45"/>
        <v>-77.616397827227786</v>
      </c>
      <c r="Z214" s="75">
        <f t="shared" ca="1" si="45"/>
        <v>-79.168725783772345</v>
      </c>
      <c r="AA214" s="75">
        <f t="shared" ca="1" si="45"/>
        <v>-80.75210029944779</v>
      </c>
      <c r="AB214" s="75">
        <f t="shared" ca="1" si="45"/>
        <v>-82.367142305436744</v>
      </c>
      <c r="AC214" s="75">
        <f t="shared" ca="1" si="43"/>
        <v>-84.014485151545486</v>
      </c>
      <c r="AD214" s="75">
        <f t="shared" ca="1" si="43"/>
        <v>-85.694774854576409</v>
      </c>
      <c r="AE214" s="75">
        <f t="shared" ca="1" si="43"/>
        <v>-87.408670351667922</v>
      </c>
      <c r="AF214" s="75">
        <f t="shared" ca="1" si="43"/>
        <v>-89.156843758701299</v>
      </c>
      <c r="AG214" s="75">
        <f t="shared" ca="1" si="43"/>
        <v>-90.939980633875322</v>
      </c>
      <c r="AH214" s="75">
        <f t="shared" ca="1" si="43"/>
        <v>-92.758780246552831</v>
      </c>
      <c r="AI214" s="75">
        <f t="shared" ca="1" si="43"/>
        <v>0</v>
      </c>
      <c r="AJ214" s="75">
        <f t="shared" ca="1" si="43"/>
        <v>0</v>
      </c>
      <c r="AK214" s="75">
        <f t="shared" ca="1" si="43"/>
        <v>0</v>
      </c>
      <c r="AL214" s="75">
        <f t="shared" ca="1" si="43"/>
        <v>0</v>
      </c>
      <c r="AM214" s="75">
        <f t="shared" ca="1" si="43"/>
        <v>0</v>
      </c>
      <c r="AN214" s="75">
        <f t="shared" ca="1" si="43"/>
        <v>0</v>
      </c>
      <c r="AO214" s="75">
        <f t="shared" ca="1" si="43"/>
        <v>0</v>
      </c>
      <c r="AP214" s="75">
        <f t="shared" ca="1" si="43"/>
        <v>0</v>
      </c>
      <c r="AQ214" s="75">
        <f t="shared" ca="1" si="43"/>
        <v>0</v>
      </c>
      <c r="AR214" s="75">
        <f t="shared" ca="1" si="43"/>
        <v>0</v>
      </c>
      <c r="AS214" s="75">
        <f t="shared" ca="1" si="43"/>
        <v>0</v>
      </c>
      <c r="AT214" s="75">
        <f t="shared" ca="1" si="43"/>
        <v>0</v>
      </c>
      <c r="AU214" s="75">
        <f t="shared" ca="1" si="43"/>
        <v>0</v>
      </c>
      <c r="AV214" s="75">
        <f t="shared" ca="1" si="43"/>
        <v>0</v>
      </c>
      <c r="AW214" s="75">
        <f t="shared" ca="1" si="43"/>
        <v>0</v>
      </c>
      <c r="AX214" s="75">
        <f t="shared" ca="1" si="43"/>
        <v>0</v>
      </c>
      <c r="AY214" s="75">
        <f t="shared" ca="1" si="43"/>
        <v>0</v>
      </c>
    </row>
    <row r="215" spans="4:51" outlineLevel="1" x14ac:dyDescent="0.25">
      <c r="D215" t="str">
        <f t="shared" si="44"/>
        <v>Fixed land lease period 3</v>
      </c>
      <c r="E215" s="19" t="str">
        <f t="shared" si="41"/>
        <v>EUR'000</v>
      </c>
      <c r="L215" s="74">
        <f t="shared" ca="1" si="42"/>
        <v>-1122.3294541932023</v>
      </c>
      <c r="M215" s="75">
        <f t="shared" ca="1" si="45"/>
        <v>0</v>
      </c>
      <c r="N215" s="75">
        <f t="shared" ca="1" si="43"/>
        <v>0</v>
      </c>
      <c r="O215" s="75">
        <f t="shared" ca="1" si="43"/>
        <v>0</v>
      </c>
      <c r="P215" s="75">
        <f t="shared" ca="1" si="43"/>
        <v>0</v>
      </c>
      <c r="Q215" s="75">
        <f t="shared" ca="1" si="43"/>
        <v>0</v>
      </c>
      <c r="R215" s="75">
        <f t="shared" ca="1" si="43"/>
        <v>0</v>
      </c>
      <c r="S215" s="75">
        <f t="shared" ca="1" si="43"/>
        <v>0</v>
      </c>
      <c r="T215" s="75">
        <f t="shared" ca="1" si="43"/>
        <v>0</v>
      </c>
      <c r="U215" s="75">
        <f t="shared" ca="1" si="43"/>
        <v>0</v>
      </c>
      <c r="V215" s="75">
        <f t="shared" ca="1" si="43"/>
        <v>0</v>
      </c>
      <c r="W215" s="75">
        <f t="shared" ca="1" si="43"/>
        <v>0</v>
      </c>
      <c r="X215" s="75">
        <f t="shared" ca="1" si="43"/>
        <v>0</v>
      </c>
      <c r="Y215" s="75">
        <f t="shared" ca="1" si="43"/>
        <v>0</v>
      </c>
      <c r="Z215" s="75">
        <f t="shared" ca="1" si="43"/>
        <v>0</v>
      </c>
      <c r="AA215" s="75">
        <f t="shared" ca="1" si="43"/>
        <v>0</v>
      </c>
      <c r="AB215" s="75">
        <f t="shared" ca="1" si="43"/>
        <v>0</v>
      </c>
      <c r="AC215" s="75">
        <f t="shared" ca="1" si="43"/>
        <v>0</v>
      </c>
      <c r="AD215" s="75">
        <f t="shared" ca="1" si="43"/>
        <v>0</v>
      </c>
      <c r="AE215" s="75">
        <f t="shared" ca="1" si="43"/>
        <v>0</v>
      </c>
      <c r="AF215" s="75">
        <f t="shared" ca="1" si="43"/>
        <v>0</v>
      </c>
      <c r="AG215" s="75">
        <f t="shared" ca="1" si="43"/>
        <v>0</v>
      </c>
      <c r="AH215" s="75">
        <f t="shared" ca="1" si="43"/>
        <v>0</v>
      </c>
      <c r="AI215" s="75">
        <f t="shared" ca="1" si="43"/>
        <v>-102.49845217244088</v>
      </c>
      <c r="AJ215" s="75">
        <f t="shared" ca="1" si="43"/>
        <v>-104.5484212158897</v>
      </c>
      <c r="AK215" s="75">
        <f t="shared" ca="1" si="43"/>
        <v>-106.6393896402075</v>
      </c>
      <c r="AL215" s="75">
        <f t="shared" ca="1" si="43"/>
        <v>-108.77217743301163</v>
      </c>
      <c r="AM215" s="75">
        <f t="shared" ca="1" si="43"/>
        <v>-110.94762098167188</v>
      </c>
      <c r="AN215" s="75">
        <f t="shared" ca="1" si="43"/>
        <v>-113.16657340130533</v>
      </c>
      <c r="AO215" s="75">
        <f t="shared" ca="1" si="43"/>
        <v>-115.42990486933142</v>
      </c>
      <c r="AP215" s="75">
        <f t="shared" ca="1" si="43"/>
        <v>-117.73850296671806</v>
      </c>
      <c r="AQ215" s="75">
        <f t="shared" ca="1" si="43"/>
        <v>-120.09327302605243</v>
      </c>
      <c r="AR215" s="75">
        <f t="shared" ca="1" si="43"/>
        <v>-122.49513848657348</v>
      </c>
      <c r="AS215" s="75">
        <f t="shared" ca="1" si="43"/>
        <v>0</v>
      </c>
      <c r="AT215" s="75">
        <f t="shared" ca="1" si="43"/>
        <v>0</v>
      </c>
      <c r="AU215" s="75">
        <f t="shared" ca="1" si="43"/>
        <v>0</v>
      </c>
      <c r="AV215" s="75">
        <f t="shared" ca="1" si="43"/>
        <v>0</v>
      </c>
      <c r="AW215" s="75">
        <f t="shared" ca="1" si="43"/>
        <v>0</v>
      </c>
      <c r="AX215" s="75">
        <f t="shared" ca="1" si="43"/>
        <v>0</v>
      </c>
      <c r="AY215" s="75">
        <f t="shared" ca="1" si="43"/>
        <v>0</v>
      </c>
    </row>
    <row r="216" spans="4:51" outlineLevel="1" x14ac:dyDescent="0.25">
      <c r="D216" t="str">
        <f t="shared" si="44"/>
        <v>Commercial Management</v>
      </c>
      <c r="E216" s="19" t="str">
        <f t="shared" si="41"/>
        <v>EUR'000</v>
      </c>
      <c r="L216" s="74">
        <f t="shared" ca="1" si="42"/>
        <v>-1076.2792549289404</v>
      </c>
      <c r="M216" s="75">
        <f t="shared" ca="1" si="45"/>
        <v>0</v>
      </c>
      <c r="N216" s="75">
        <f t="shared" ca="1" si="43"/>
        <v>0</v>
      </c>
      <c r="O216" s="75">
        <f t="shared" ca="1" si="43"/>
        <v>-26.530199999999997</v>
      </c>
      <c r="P216" s="75">
        <f t="shared" ca="1" si="43"/>
        <v>-27.060804000000001</v>
      </c>
      <c r="Q216" s="75">
        <f t="shared" ca="1" si="43"/>
        <v>-27.602020079999999</v>
      </c>
      <c r="R216" s="75">
        <f t="shared" ca="1" si="43"/>
        <v>-28.154060481600002</v>
      </c>
      <c r="S216" s="75">
        <f t="shared" ca="1" si="43"/>
        <v>-28.717141691232001</v>
      </c>
      <c r="T216" s="75">
        <f t="shared" ca="1" si="43"/>
        <v>-29.291484525056642</v>
      </c>
      <c r="U216" s="75">
        <f t="shared" ca="1" si="43"/>
        <v>-29.877314215557778</v>
      </c>
      <c r="V216" s="75">
        <f t="shared" ca="1" si="43"/>
        <v>-30.474860499868932</v>
      </c>
      <c r="W216" s="75">
        <f t="shared" ca="1" si="43"/>
        <v>-31.08435770986631</v>
      </c>
      <c r="X216" s="75">
        <f t="shared" ca="1" si="43"/>
        <v>-31.706044864063639</v>
      </c>
      <c r="Y216" s="75">
        <f t="shared" ca="1" si="43"/>
        <v>-32.340165761344906</v>
      </c>
      <c r="Z216" s="75">
        <f t="shared" ca="1" si="43"/>
        <v>-32.98696907657181</v>
      </c>
      <c r="AA216" s="75">
        <f t="shared" ca="1" si="43"/>
        <v>-33.646708458103248</v>
      </c>
      <c r="AB216" s="75">
        <f t="shared" ca="1" si="43"/>
        <v>-34.31964262726531</v>
      </c>
      <c r="AC216" s="75">
        <f t="shared" ca="1" si="43"/>
        <v>-35.00603547981062</v>
      </c>
      <c r="AD216" s="75">
        <f t="shared" ca="1" si="43"/>
        <v>-35.706156189406833</v>
      </c>
      <c r="AE216" s="75">
        <f t="shared" ca="1" si="43"/>
        <v>-36.420279313194968</v>
      </c>
      <c r="AF216" s="75">
        <f t="shared" ca="1" si="43"/>
        <v>-37.148684899458871</v>
      </c>
      <c r="AG216" s="75">
        <f t="shared" ca="1" si="43"/>
        <v>-37.89165859744805</v>
      </c>
      <c r="AH216" s="75">
        <f t="shared" ca="1" si="43"/>
        <v>-38.649491769397017</v>
      </c>
      <c r="AI216" s="75">
        <f t="shared" ca="1" si="43"/>
        <v>-39.422481604784956</v>
      </c>
      <c r="AJ216" s="75">
        <f t="shared" ca="1" si="43"/>
        <v>-40.210931236880654</v>
      </c>
      <c r="AK216" s="75">
        <f t="shared" ca="1" si="43"/>
        <v>-41.015149861618269</v>
      </c>
      <c r="AL216" s="75">
        <f t="shared" ca="1" si="43"/>
        <v>-41.83545285885063</v>
      </c>
      <c r="AM216" s="75">
        <f t="shared" ca="1" si="43"/>
        <v>-42.672161916027648</v>
      </c>
      <c r="AN216" s="75">
        <f t="shared" ca="1" si="43"/>
        <v>-43.525605154348199</v>
      </c>
      <c r="AO216" s="75">
        <f t="shared" ca="1" si="43"/>
        <v>-44.396117257435165</v>
      </c>
      <c r="AP216" s="75">
        <f t="shared" ca="1" si="43"/>
        <v>-45.284039602583867</v>
      </c>
      <c r="AQ216" s="75">
        <f t="shared" ca="1" si="43"/>
        <v>-46.18972039463555</v>
      </c>
      <c r="AR216" s="75">
        <f t="shared" ca="1" si="43"/>
        <v>-47.113514802528265</v>
      </c>
      <c r="AS216" s="75">
        <f t="shared" ca="1" si="43"/>
        <v>0</v>
      </c>
      <c r="AT216" s="75">
        <f t="shared" ca="1" si="43"/>
        <v>0</v>
      </c>
      <c r="AU216" s="75">
        <f t="shared" ca="1" si="43"/>
        <v>0</v>
      </c>
      <c r="AV216" s="75">
        <f t="shared" ca="1" si="43"/>
        <v>0</v>
      </c>
      <c r="AW216" s="75">
        <f t="shared" ca="1" si="43"/>
        <v>0</v>
      </c>
      <c r="AX216" s="75">
        <f t="shared" ca="1" si="43"/>
        <v>0</v>
      </c>
      <c r="AY216" s="75">
        <f t="shared" ca="1" si="43"/>
        <v>0</v>
      </c>
    </row>
    <row r="217" spans="4:51" outlineLevel="1" x14ac:dyDescent="0.25">
      <c r="D217" t="str">
        <f t="shared" si="44"/>
        <v>Spare</v>
      </c>
      <c r="E217" s="19" t="str">
        <f t="shared" si="41"/>
        <v>EUR'000</v>
      </c>
      <c r="L217" s="74">
        <f t="shared" ca="1" si="42"/>
        <v>0</v>
      </c>
      <c r="M217" s="75">
        <f t="shared" ca="1" si="45"/>
        <v>0</v>
      </c>
      <c r="N217" s="75">
        <f t="shared" ca="1" si="43"/>
        <v>0</v>
      </c>
      <c r="O217" s="75">
        <f t="shared" ca="1" si="43"/>
        <v>0</v>
      </c>
      <c r="P217" s="75">
        <f t="shared" ca="1" si="43"/>
        <v>0</v>
      </c>
      <c r="Q217" s="75">
        <f t="shared" ca="1" si="43"/>
        <v>0</v>
      </c>
      <c r="R217" s="75">
        <f t="shared" ca="1" si="43"/>
        <v>0</v>
      </c>
      <c r="S217" s="75">
        <f t="shared" ca="1" si="43"/>
        <v>0</v>
      </c>
      <c r="T217" s="75">
        <f t="shared" ca="1" si="43"/>
        <v>0</v>
      </c>
      <c r="U217" s="75">
        <f t="shared" ca="1" si="43"/>
        <v>0</v>
      </c>
      <c r="V217" s="75">
        <f t="shared" ca="1" si="43"/>
        <v>0</v>
      </c>
      <c r="W217" s="75">
        <f t="shared" ca="1" si="43"/>
        <v>0</v>
      </c>
      <c r="X217" s="75">
        <f t="shared" ca="1" si="43"/>
        <v>0</v>
      </c>
      <c r="Y217" s="75">
        <f t="shared" ca="1" si="43"/>
        <v>0</v>
      </c>
      <c r="Z217" s="75">
        <f t="shared" ca="1" si="43"/>
        <v>0</v>
      </c>
      <c r="AA217" s="75">
        <f t="shared" ca="1" si="43"/>
        <v>0</v>
      </c>
      <c r="AB217" s="75">
        <f t="shared" ca="1" si="43"/>
        <v>0</v>
      </c>
      <c r="AC217" s="75">
        <f t="shared" ca="1" si="43"/>
        <v>0</v>
      </c>
      <c r="AD217" s="75">
        <f t="shared" ca="1" si="43"/>
        <v>0</v>
      </c>
      <c r="AE217" s="75">
        <f t="shared" ca="1" si="43"/>
        <v>0</v>
      </c>
      <c r="AF217" s="75">
        <f t="shared" ca="1" si="43"/>
        <v>0</v>
      </c>
      <c r="AG217" s="75">
        <f t="shared" ca="1" si="43"/>
        <v>0</v>
      </c>
      <c r="AH217" s="75">
        <f t="shared" ca="1" si="43"/>
        <v>0</v>
      </c>
      <c r="AI217" s="75">
        <f t="shared" ca="1" si="43"/>
        <v>0</v>
      </c>
      <c r="AJ217" s="75">
        <f t="shared" ca="1" si="43"/>
        <v>0</v>
      </c>
      <c r="AK217" s="75">
        <f t="shared" ca="1" si="43"/>
        <v>0</v>
      </c>
      <c r="AL217" s="75">
        <f t="shared" ca="1" si="43"/>
        <v>0</v>
      </c>
      <c r="AM217" s="75">
        <f t="shared" ca="1" si="43"/>
        <v>0</v>
      </c>
      <c r="AN217" s="75">
        <f t="shared" ca="1" si="43"/>
        <v>0</v>
      </c>
      <c r="AO217" s="75">
        <f t="shared" ca="1" si="43"/>
        <v>0</v>
      </c>
      <c r="AP217" s="75">
        <f t="shared" ca="1" si="43"/>
        <v>0</v>
      </c>
      <c r="AQ217" s="75">
        <f t="shared" ca="1" si="43"/>
        <v>0</v>
      </c>
      <c r="AR217" s="75">
        <f t="shared" ca="1" si="43"/>
        <v>0</v>
      </c>
      <c r="AS217" s="75">
        <f t="shared" ca="1" si="43"/>
        <v>0</v>
      </c>
      <c r="AT217" s="75">
        <f t="shared" ca="1" si="43"/>
        <v>0</v>
      </c>
      <c r="AU217" s="75">
        <f t="shared" ca="1" si="43"/>
        <v>0</v>
      </c>
      <c r="AV217" s="75">
        <f t="shared" ca="1" si="43"/>
        <v>0</v>
      </c>
      <c r="AW217" s="75">
        <f t="shared" ca="1" si="43"/>
        <v>0</v>
      </c>
      <c r="AX217" s="75">
        <f t="shared" ca="1" si="43"/>
        <v>0</v>
      </c>
      <c r="AY217" s="75">
        <f t="shared" ca="1" si="43"/>
        <v>0</v>
      </c>
    </row>
    <row r="218" spans="4:51" outlineLevel="1" x14ac:dyDescent="0.25">
      <c r="D218" t="str">
        <f>D441</f>
        <v>O&amp;M period 1</v>
      </c>
      <c r="E218" s="19" t="str">
        <f t="shared" si="41"/>
        <v>EUR'000</v>
      </c>
      <c r="L218" s="74">
        <f t="shared" ca="1" si="42"/>
        <v>-5019.8104178019985</v>
      </c>
      <c r="M218" s="75">
        <f ca="1">-M441</f>
        <v>0</v>
      </c>
      <c r="N218" s="75">
        <f t="shared" ref="N218:AY222" ca="1" si="46">-N441</f>
        <v>0</v>
      </c>
      <c r="O218" s="75">
        <f t="shared" ca="1" si="46"/>
        <v>-458.44185599999997</v>
      </c>
      <c r="P218" s="75">
        <f t="shared" ca="1" si="46"/>
        <v>-467.61069312000001</v>
      </c>
      <c r="Q218" s="75">
        <f t="shared" ca="1" si="46"/>
        <v>-476.9629069824</v>
      </c>
      <c r="R218" s="75">
        <f t="shared" ca="1" si="46"/>
        <v>-486.50216512204804</v>
      </c>
      <c r="S218" s="75">
        <f t="shared" ca="1" si="46"/>
        <v>-496.23220842448899</v>
      </c>
      <c r="T218" s="75">
        <f t="shared" ca="1" si="46"/>
        <v>-506.15685259297879</v>
      </c>
      <c r="U218" s="75">
        <f t="shared" ca="1" si="46"/>
        <v>-516.27998964483834</v>
      </c>
      <c r="V218" s="75">
        <f t="shared" ca="1" si="46"/>
        <v>-526.60558943773515</v>
      </c>
      <c r="W218" s="75">
        <f t="shared" ca="1" si="46"/>
        <v>-537.13770122648987</v>
      </c>
      <c r="X218" s="75">
        <f t="shared" ca="1" si="46"/>
        <v>-547.88045525101961</v>
      </c>
      <c r="Y218" s="75">
        <f t="shared" ca="1" si="46"/>
        <v>0</v>
      </c>
      <c r="Z218" s="75">
        <f t="shared" ca="1" si="46"/>
        <v>0</v>
      </c>
      <c r="AA218" s="75">
        <f t="shared" ca="1" si="46"/>
        <v>0</v>
      </c>
      <c r="AB218" s="75">
        <f t="shared" ca="1" si="46"/>
        <v>0</v>
      </c>
      <c r="AC218" s="75">
        <f t="shared" ca="1" si="46"/>
        <v>0</v>
      </c>
      <c r="AD218" s="75">
        <f t="shared" ca="1" si="46"/>
        <v>0</v>
      </c>
      <c r="AE218" s="75">
        <f t="shared" ca="1" si="46"/>
        <v>0</v>
      </c>
      <c r="AF218" s="75">
        <f t="shared" ca="1" si="46"/>
        <v>0</v>
      </c>
      <c r="AG218" s="75">
        <f t="shared" ca="1" si="46"/>
        <v>0</v>
      </c>
      <c r="AH218" s="75">
        <f t="shared" ca="1" si="46"/>
        <v>0</v>
      </c>
      <c r="AI218" s="75">
        <f t="shared" ca="1" si="46"/>
        <v>0</v>
      </c>
      <c r="AJ218" s="75">
        <f t="shared" ca="1" si="46"/>
        <v>0</v>
      </c>
      <c r="AK218" s="75">
        <f t="shared" ca="1" si="46"/>
        <v>0</v>
      </c>
      <c r="AL218" s="75">
        <f t="shared" ca="1" si="46"/>
        <v>0</v>
      </c>
      <c r="AM218" s="75">
        <f t="shared" ca="1" si="46"/>
        <v>0</v>
      </c>
      <c r="AN218" s="75">
        <f t="shared" ca="1" si="46"/>
        <v>0</v>
      </c>
      <c r="AO218" s="75">
        <f t="shared" ca="1" si="46"/>
        <v>0</v>
      </c>
      <c r="AP218" s="75">
        <f t="shared" ca="1" si="46"/>
        <v>0</v>
      </c>
      <c r="AQ218" s="75">
        <f t="shared" ca="1" si="46"/>
        <v>0</v>
      </c>
      <c r="AR218" s="75">
        <f t="shared" ca="1" si="46"/>
        <v>0</v>
      </c>
      <c r="AS218" s="75">
        <f t="shared" ca="1" si="46"/>
        <v>0</v>
      </c>
      <c r="AT218" s="75">
        <f t="shared" ca="1" si="46"/>
        <v>0</v>
      </c>
      <c r="AU218" s="75">
        <f t="shared" ca="1" si="46"/>
        <v>0</v>
      </c>
      <c r="AV218" s="75">
        <f t="shared" ca="1" si="46"/>
        <v>0</v>
      </c>
      <c r="AW218" s="75">
        <f t="shared" ca="1" si="46"/>
        <v>0</v>
      </c>
      <c r="AX218" s="75">
        <f t="shared" ca="1" si="46"/>
        <v>0</v>
      </c>
      <c r="AY218" s="75">
        <f t="shared" ca="1" si="46"/>
        <v>0</v>
      </c>
    </row>
    <row r="219" spans="4:51" outlineLevel="1" x14ac:dyDescent="0.25">
      <c r="D219" t="str">
        <f t="shared" ref="D219:D222" si="47">D442</f>
        <v>O&amp;M period 2</v>
      </c>
      <c r="E219" s="19" t="str">
        <f t="shared" si="41"/>
        <v>EUR'000</v>
      </c>
      <c r="L219" s="74">
        <f t="shared" ca="1" si="42"/>
        <v>-7138.9743701875523</v>
      </c>
      <c r="M219" s="75">
        <f t="shared" ref="M219:AB222" ca="1" si="48">-M442</f>
        <v>0</v>
      </c>
      <c r="N219" s="75">
        <f t="shared" ca="1" si="48"/>
        <v>0</v>
      </c>
      <c r="O219" s="75">
        <f t="shared" ca="1" si="48"/>
        <v>0</v>
      </c>
      <c r="P219" s="75">
        <f t="shared" ca="1" si="48"/>
        <v>0</v>
      </c>
      <c r="Q219" s="75">
        <f t="shared" ca="1" si="48"/>
        <v>0</v>
      </c>
      <c r="R219" s="75">
        <f t="shared" ca="1" si="48"/>
        <v>0</v>
      </c>
      <c r="S219" s="75">
        <f t="shared" ca="1" si="48"/>
        <v>0</v>
      </c>
      <c r="T219" s="75">
        <f t="shared" ca="1" si="48"/>
        <v>0</v>
      </c>
      <c r="U219" s="75">
        <f t="shared" ca="1" si="48"/>
        <v>0</v>
      </c>
      <c r="V219" s="75">
        <f t="shared" ca="1" si="48"/>
        <v>0</v>
      </c>
      <c r="W219" s="75">
        <f t="shared" ca="1" si="48"/>
        <v>0</v>
      </c>
      <c r="X219" s="75">
        <f t="shared" ca="1" si="48"/>
        <v>0</v>
      </c>
      <c r="Y219" s="75">
        <f t="shared" ca="1" si="48"/>
        <v>-651.97774174871336</v>
      </c>
      <c r="Z219" s="75">
        <f t="shared" ca="1" si="48"/>
        <v>-665.01729658368765</v>
      </c>
      <c r="AA219" s="75">
        <f t="shared" ca="1" si="48"/>
        <v>-678.31764251536151</v>
      </c>
      <c r="AB219" s="75">
        <f t="shared" ca="1" si="48"/>
        <v>-691.88399536566874</v>
      </c>
      <c r="AC219" s="75">
        <f t="shared" ca="1" si="46"/>
        <v>-705.72167527298211</v>
      </c>
      <c r="AD219" s="75">
        <f t="shared" ca="1" si="46"/>
        <v>-719.83610877844183</v>
      </c>
      <c r="AE219" s="75">
        <f t="shared" ca="1" si="46"/>
        <v>-734.23283095401064</v>
      </c>
      <c r="AF219" s="75">
        <f t="shared" ca="1" si="46"/>
        <v>-748.91748757309085</v>
      </c>
      <c r="AG219" s="75">
        <f t="shared" ca="1" si="46"/>
        <v>-763.89583732455276</v>
      </c>
      <c r="AH219" s="75">
        <f t="shared" ca="1" si="46"/>
        <v>-779.17375407104385</v>
      </c>
      <c r="AI219" s="75">
        <f t="shared" ca="1" si="46"/>
        <v>0</v>
      </c>
      <c r="AJ219" s="75">
        <f t="shared" ca="1" si="46"/>
        <v>0</v>
      </c>
      <c r="AK219" s="75">
        <f t="shared" ca="1" si="46"/>
        <v>0</v>
      </c>
      <c r="AL219" s="75">
        <f t="shared" ca="1" si="46"/>
        <v>0</v>
      </c>
      <c r="AM219" s="75">
        <f t="shared" ca="1" si="46"/>
        <v>0</v>
      </c>
      <c r="AN219" s="75">
        <f t="shared" ca="1" si="46"/>
        <v>0</v>
      </c>
      <c r="AO219" s="75">
        <f t="shared" ca="1" si="46"/>
        <v>0</v>
      </c>
      <c r="AP219" s="75">
        <f t="shared" ca="1" si="46"/>
        <v>0</v>
      </c>
      <c r="AQ219" s="75">
        <f t="shared" ca="1" si="46"/>
        <v>0</v>
      </c>
      <c r="AR219" s="75">
        <f t="shared" ca="1" si="46"/>
        <v>0</v>
      </c>
      <c r="AS219" s="75">
        <f t="shared" ca="1" si="46"/>
        <v>0</v>
      </c>
      <c r="AT219" s="75">
        <f t="shared" ca="1" si="46"/>
        <v>0</v>
      </c>
      <c r="AU219" s="75">
        <f t="shared" ca="1" si="46"/>
        <v>0</v>
      </c>
      <c r="AV219" s="75">
        <f t="shared" ca="1" si="46"/>
        <v>0</v>
      </c>
      <c r="AW219" s="75">
        <f t="shared" ca="1" si="46"/>
        <v>0</v>
      </c>
      <c r="AX219" s="75">
        <f t="shared" ca="1" si="46"/>
        <v>0</v>
      </c>
      <c r="AY219" s="75">
        <f t="shared" ca="1" si="46"/>
        <v>0</v>
      </c>
    </row>
    <row r="220" spans="4:51" outlineLevel="1" x14ac:dyDescent="0.25">
      <c r="D220" t="str">
        <f t="shared" si="47"/>
        <v>O&amp;M period 3</v>
      </c>
      <c r="E220" s="19" t="str">
        <f t="shared" si="41"/>
        <v>EUR'000</v>
      </c>
      <c r="L220" s="74">
        <f t="shared" ca="1" si="42"/>
        <v>-9945.5656248505293</v>
      </c>
      <c r="M220" s="75">
        <f t="shared" ca="1" si="48"/>
        <v>0</v>
      </c>
      <c r="N220" s="75">
        <f t="shared" ca="1" si="46"/>
        <v>0</v>
      </c>
      <c r="O220" s="75">
        <f t="shared" ca="1" si="46"/>
        <v>0</v>
      </c>
      <c r="P220" s="75">
        <f t="shared" ca="1" si="46"/>
        <v>0</v>
      </c>
      <c r="Q220" s="75">
        <f t="shared" ca="1" si="46"/>
        <v>0</v>
      </c>
      <c r="R220" s="75">
        <f t="shared" ca="1" si="46"/>
        <v>0</v>
      </c>
      <c r="S220" s="75">
        <f t="shared" ca="1" si="46"/>
        <v>0</v>
      </c>
      <c r="T220" s="75">
        <f t="shared" ca="1" si="46"/>
        <v>0</v>
      </c>
      <c r="U220" s="75">
        <f t="shared" ca="1" si="46"/>
        <v>0</v>
      </c>
      <c r="V220" s="75">
        <f t="shared" ca="1" si="46"/>
        <v>0</v>
      </c>
      <c r="W220" s="75">
        <f t="shared" ca="1" si="46"/>
        <v>0</v>
      </c>
      <c r="X220" s="75">
        <f t="shared" ca="1" si="46"/>
        <v>0</v>
      </c>
      <c r="Y220" s="75">
        <f t="shared" ca="1" si="46"/>
        <v>0</v>
      </c>
      <c r="Z220" s="75">
        <f t="shared" ca="1" si="46"/>
        <v>0</v>
      </c>
      <c r="AA220" s="75">
        <f t="shared" ca="1" si="46"/>
        <v>0</v>
      </c>
      <c r="AB220" s="75">
        <f t="shared" ca="1" si="46"/>
        <v>0</v>
      </c>
      <c r="AC220" s="75">
        <f t="shared" ca="1" si="46"/>
        <v>0</v>
      </c>
      <c r="AD220" s="75">
        <f t="shared" ca="1" si="46"/>
        <v>0</v>
      </c>
      <c r="AE220" s="75">
        <f t="shared" ca="1" si="46"/>
        <v>0</v>
      </c>
      <c r="AF220" s="75">
        <f t="shared" ca="1" si="46"/>
        <v>0</v>
      </c>
      <c r="AG220" s="75">
        <f t="shared" ca="1" si="46"/>
        <v>0</v>
      </c>
      <c r="AH220" s="75">
        <f t="shared" ca="1" si="46"/>
        <v>0</v>
      </c>
      <c r="AI220" s="75">
        <f t="shared" ca="1" si="46"/>
        <v>-908.29397617424536</v>
      </c>
      <c r="AJ220" s="75">
        <f t="shared" ca="1" si="46"/>
        <v>-926.45985569773029</v>
      </c>
      <c r="AK220" s="75">
        <f t="shared" ca="1" si="46"/>
        <v>-944.98905281168481</v>
      </c>
      <c r="AL220" s="75">
        <f t="shared" ca="1" si="46"/>
        <v>-963.88883386791849</v>
      </c>
      <c r="AM220" s="75">
        <f t="shared" ca="1" si="46"/>
        <v>-983.16661054527697</v>
      </c>
      <c r="AN220" s="75">
        <f t="shared" ca="1" si="46"/>
        <v>-1002.8299427561826</v>
      </c>
      <c r="AO220" s="75">
        <f t="shared" ca="1" si="46"/>
        <v>-1022.8865416113061</v>
      </c>
      <c r="AP220" s="75">
        <f t="shared" ca="1" si="46"/>
        <v>-1043.3442724435324</v>
      </c>
      <c r="AQ220" s="75">
        <f t="shared" ca="1" si="46"/>
        <v>-1064.211157892403</v>
      </c>
      <c r="AR220" s="75">
        <f t="shared" ca="1" si="46"/>
        <v>-1085.4953810502511</v>
      </c>
      <c r="AS220" s="75">
        <f t="shared" ca="1" si="46"/>
        <v>0</v>
      </c>
      <c r="AT220" s="75">
        <f t="shared" ca="1" si="46"/>
        <v>0</v>
      </c>
      <c r="AU220" s="75">
        <f t="shared" ca="1" si="46"/>
        <v>0</v>
      </c>
      <c r="AV220" s="75">
        <f t="shared" ca="1" si="46"/>
        <v>0</v>
      </c>
      <c r="AW220" s="75">
        <f t="shared" ca="1" si="46"/>
        <v>0</v>
      </c>
      <c r="AX220" s="75">
        <f t="shared" ca="1" si="46"/>
        <v>0</v>
      </c>
      <c r="AY220" s="75">
        <f t="shared" ca="1" si="46"/>
        <v>0</v>
      </c>
    </row>
    <row r="221" spans="4:51" outlineLevel="1" x14ac:dyDescent="0.25">
      <c r="D221" t="str">
        <f t="shared" si="47"/>
        <v>Technical Management</v>
      </c>
      <c r="E221" s="19" t="str">
        <f t="shared" si="41"/>
        <v>EUR'000</v>
      </c>
      <c r="L221" s="74">
        <f t="shared" ca="1" si="42"/>
        <v>-4649.5263812930234</v>
      </c>
      <c r="M221" s="75">
        <f t="shared" ca="1" si="48"/>
        <v>0</v>
      </c>
      <c r="N221" s="75">
        <f t="shared" ca="1" si="46"/>
        <v>0</v>
      </c>
      <c r="O221" s="75">
        <f t="shared" ca="1" si="46"/>
        <v>-114.61046399999999</v>
      </c>
      <c r="P221" s="75">
        <f t="shared" ca="1" si="46"/>
        <v>-116.90267328</v>
      </c>
      <c r="Q221" s="75">
        <f t="shared" ca="1" si="46"/>
        <v>-119.2407267456</v>
      </c>
      <c r="R221" s="75">
        <f t="shared" ca="1" si="46"/>
        <v>-121.62554128051201</v>
      </c>
      <c r="S221" s="75">
        <f t="shared" ca="1" si="46"/>
        <v>-124.05805210612225</v>
      </c>
      <c r="T221" s="75">
        <f t="shared" ca="1" si="46"/>
        <v>-126.5392131482447</v>
      </c>
      <c r="U221" s="75">
        <f t="shared" ca="1" si="46"/>
        <v>-129.06999741120958</v>
      </c>
      <c r="V221" s="75">
        <f t="shared" ca="1" si="46"/>
        <v>-131.65139735943379</v>
      </c>
      <c r="W221" s="75">
        <f t="shared" ca="1" si="46"/>
        <v>-134.28442530662247</v>
      </c>
      <c r="X221" s="75">
        <f t="shared" ca="1" si="46"/>
        <v>-136.9701138127549</v>
      </c>
      <c r="Y221" s="75">
        <f t="shared" ca="1" si="46"/>
        <v>-139.70951608901001</v>
      </c>
      <c r="Z221" s="75">
        <f t="shared" ca="1" si="46"/>
        <v>-142.50370641079022</v>
      </c>
      <c r="AA221" s="75">
        <f t="shared" ca="1" si="46"/>
        <v>-145.35378053900604</v>
      </c>
      <c r="AB221" s="75">
        <f t="shared" ca="1" si="46"/>
        <v>-148.26085614978615</v>
      </c>
      <c r="AC221" s="75">
        <f t="shared" ca="1" si="46"/>
        <v>-151.22607327278189</v>
      </c>
      <c r="AD221" s="75">
        <f t="shared" ca="1" si="46"/>
        <v>-154.25059473823754</v>
      </c>
      <c r="AE221" s="75">
        <f t="shared" ca="1" si="46"/>
        <v>-157.33560663300227</v>
      </c>
      <c r="AF221" s="75">
        <f t="shared" ca="1" si="46"/>
        <v>-160.48231876566234</v>
      </c>
      <c r="AG221" s="75">
        <f t="shared" ca="1" si="46"/>
        <v>-163.69196514097558</v>
      </c>
      <c r="AH221" s="75">
        <f t="shared" ca="1" si="46"/>
        <v>-166.96580444379509</v>
      </c>
      <c r="AI221" s="75">
        <f t="shared" ca="1" si="46"/>
        <v>-170.305120532671</v>
      </c>
      <c r="AJ221" s="75">
        <f t="shared" ca="1" si="46"/>
        <v>-173.71122294332443</v>
      </c>
      <c r="AK221" s="75">
        <f t="shared" ca="1" si="46"/>
        <v>-177.1854474021909</v>
      </c>
      <c r="AL221" s="75">
        <f t="shared" ca="1" si="46"/>
        <v>-180.72915635023472</v>
      </c>
      <c r="AM221" s="75">
        <f t="shared" ca="1" si="46"/>
        <v>-184.34373947723944</v>
      </c>
      <c r="AN221" s="75">
        <f t="shared" ca="1" si="46"/>
        <v>-188.03061426678423</v>
      </c>
      <c r="AO221" s="75">
        <f t="shared" ca="1" si="46"/>
        <v>-191.79122655211989</v>
      </c>
      <c r="AP221" s="75">
        <f t="shared" ca="1" si="46"/>
        <v>-195.62705108316231</v>
      </c>
      <c r="AQ221" s="75">
        <f t="shared" ca="1" si="46"/>
        <v>-199.53959210482557</v>
      </c>
      <c r="AR221" s="75">
        <f t="shared" ca="1" si="46"/>
        <v>-203.53038394692209</v>
      </c>
      <c r="AS221" s="75">
        <f t="shared" ca="1" si="46"/>
        <v>0</v>
      </c>
      <c r="AT221" s="75">
        <f t="shared" ca="1" si="46"/>
        <v>0</v>
      </c>
      <c r="AU221" s="75">
        <f t="shared" ca="1" si="46"/>
        <v>0</v>
      </c>
      <c r="AV221" s="75">
        <f t="shared" ca="1" si="46"/>
        <v>0</v>
      </c>
      <c r="AW221" s="75">
        <f t="shared" ca="1" si="46"/>
        <v>0</v>
      </c>
      <c r="AX221" s="75">
        <f t="shared" ca="1" si="46"/>
        <v>0</v>
      </c>
      <c r="AY221" s="75">
        <f t="shared" ca="1" si="46"/>
        <v>0</v>
      </c>
    </row>
    <row r="222" spans="4:51" outlineLevel="1" x14ac:dyDescent="0.25">
      <c r="D222" t="str">
        <f t="shared" si="47"/>
        <v>Insurance</v>
      </c>
      <c r="E222" s="19" t="str">
        <f t="shared" si="41"/>
        <v>EUR'000</v>
      </c>
      <c r="L222" s="74">
        <f t="shared" ca="1" si="42"/>
        <v>-4649.5263812930234</v>
      </c>
      <c r="M222" s="75">
        <f t="shared" ca="1" si="48"/>
        <v>0</v>
      </c>
      <c r="N222" s="75">
        <f t="shared" ca="1" si="46"/>
        <v>0</v>
      </c>
      <c r="O222" s="75">
        <f t="shared" ca="1" si="46"/>
        <v>-114.61046399999999</v>
      </c>
      <c r="P222" s="75">
        <f t="shared" ca="1" si="46"/>
        <v>-116.90267328</v>
      </c>
      <c r="Q222" s="75">
        <f t="shared" ca="1" si="46"/>
        <v>-119.2407267456</v>
      </c>
      <c r="R222" s="75">
        <f t="shared" ca="1" si="46"/>
        <v>-121.62554128051201</v>
      </c>
      <c r="S222" s="75">
        <f t="shared" ca="1" si="46"/>
        <v>-124.05805210612225</v>
      </c>
      <c r="T222" s="75">
        <f t="shared" ca="1" si="46"/>
        <v>-126.5392131482447</v>
      </c>
      <c r="U222" s="75">
        <f t="shared" ca="1" si="46"/>
        <v>-129.06999741120958</v>
      </c>
      <c r="V222" s="75">
        <f t="shared" ca="1" si="46"/>
        <v>-131.65139735943379</v>
      </c>
      <c r="W222" s="75">
        <f t="shared" ca="1" si="46"/>
        <v>-134.28442530662247</v>
      </c>
      <c r="X222" s="75">
        <f t="shared" ca="1" si="46"/>
        <v>-136.9701138127549</v>
      </c>
      <c r="Y222" s="75">
        <f t="shared" ca="1" si="46"/>
        <v>-139.70951608901001</v>
      </c>
      <c r="Z222" s="75">
        <f t="shared" ca="1" si="46"/>
        <v>-142.50370641079022</v>
      </c>
      <c r="AA222" s="75">
        <f t="shared" ca="1" si="46"/>
        <v>-145.35378053900604</v>
      </c>
      <c r="AB222" s="75">
        <f t="shared" ca="1" si="46"/>
        <v>-148.26085614978615</v>
      </c>
      <c r="AC222" s="75">
        <f t="shared" ca="1" si="46"/>
        <v>-151.22607327278189</v>
      </c>
      <c r="AD222" s="75">
        <f t="shared" ca="1" si="46"/>
        <v>-154.25059473823754</v>
      </c>
      <c r="AE222" s="75">
        <f t="shared" ca="1" si="46"/>
        <v>-157.33560663300227</v>
      </c>
      <c r="AF222" s="75">
        <f t="shared" ca="1" si="46"/>
        <v>-160.48231876566234</v>
      </c>
      <c r="AG222" s="75">
        <f t="shared" ca="1" si="46"/>
        <v>-163.69196514097558</v>
      </c>
      <c r="AH222" s="75">
        <f t="shared" ca="1" si="46"/>
        <v>-166.96580444379509</v>
      </c>
      <c r="AI222" s="75">
        <f t="shared" ca="1" si="46"/>
        <v>-170.305120532671</v>
      </c>
      <c r="AJ222" s="75">
        <f t="shared" ca="1" si="46"/>
        <v>-173.71122294332443</v>
      </c>
      <c r="AK222" s="75">
        <f t="shared" ca="1" si="46"/>
        <v>-177.1854474021909</v>
      </c>
      <c r="AL222" s="75">
        <f t="shared" ca="1" si="46"/>
        <v>-180.72915635023472</v>
      </c>
      <c r="AM222" s="75">
        <f t="shared" ca="1" si="46"/>
        <v>-184.34373947723944</v>
      </c>
      <c r="AN222" s="75">
        <f t="shared" ca="1" si="46"/>
        <v>-188.03061426678423</v>
      </c>
      <c r="AO222" s="75">
        <f t="shared" ca="1" si="46"/>
        <v>-191.79122655211989</v>
      </c>
      <c r="AP222" s="75">
        <f t="shared" ca="1" si="46"/>
        <v>-195.62705108316231</v>
      </c>
      <c r="AQ222" s="75">
        <f t="shared" ca="1" si="46"/>
        <v>-199.53959210482557</v>
      </c>
      <c r="AR222" s="75">
        <f t="shared" ca="1" si="46"/>
        <v>-203.53038394692209</v>
      </c>
      <c r="AS222" s="75">
        <f t="shared" ca="1" si="46"/>
        <v>0</v>
      </c>
      <c r="AT222" s="75">
        <f t="shared" ca="1" si="46"/>
        <v>0</v>
      </c>
      <c r="AU222" s="75">
        <f t="shared" ca="1" si="46"/>
        <v>0</v>
      </c>
      <c r="AV222" s="75">
        <f t="shared" ca="1" si="46"/>
        <v>0</v>
      </c>
      <c r="AW222" s="75">
        <f t="shared" ca="1" si="46"/>
        <v>0</v>
      </c>
      <c r="AX222" s="75">
        <f t="shared" ca="1" si="46"/>
        <v>0</v>
      </c>
      <c r="AY222" s="75">
        <f t="shared" ca="1" si="46"/>
        <v>0</v>
      </c>
    </row>
    <row r="223" spans="4:51" outlineLevel="1" x14ac:dyDescent="0.25">
      <c r="D223" t="str">
        <f>D449</f>
        <v>Balancing costs</v>
      </c>
      <c r="E223" s="19" t="str">
        <f t="shared" si="41"/>
        <v>EUR'000</v>
      </c>
      <c r="L223" s="74">
        <f t="shared" ca="1" si="42"/>
        <v>-7290.4573658674572</v>
      </c>
      <c r="M223" s="75">
        <f ca="1">-M449</f>
        <v>0</v>
      </c>
      <c r="N223" s="75">
        <f t="shared" ref="N223:AY227" ca="1" si="49">-N449</f>
        <v>0</v>
      </c>
      <c r="O223" s="75">
        <f t="shared" ca="1" si="49"/>
        <v>-179.70920755199998</v>
      </c>
      <c r="P223" s="75">
        <f t="shared" ca="1" si="49"/>
        <v>-183.30339170303998</v>
      </c>
      <c r="Q223" s="75">
        <f t="shared" ca="1" si="49"/>
        <v>-186.96945953710079</v>
      </c>
      <c r="R223" s="75">
        <f t="shared" ca="1" si="49"/>
        <v>-190.70884872784282</v>
      </c>
      <c r="S223" s="75">
        <f t="shared" ca="1" si="49"/>
        <v>-194.52302570239968</v>
      </c>
      <c r="T223" s="75">
        <f t="shared" ca="1" si="49"/>
        <v>-198.41348621644769</v>
      </c>
      <c r="U223" s="75">
        <f t="shared" ca="1" si="49"/>
        <v>-202.38175594077663</v>
      </c>
      <c r="V223" s="75">
        <f t="shared" ca="1" si="49"/>
        <v>-206.42939105959218</v>
      </c>
      <c r="W223" s="75">
        <f t="shared" ca="1" si="49"/>
        <v>-210.55797888078402</v>
      </c>
      <c r="X223" s="75">
        <f t="shared" ca="1" si="49"/>
        <v>-214.76913845839971</v>
      </c>
      <c r="Y223" s="75">
        <f t="shared" ca="1" si="49"/>
        <v>-219.06452122756767</v>
      </c>
      <c r="Z223" s="75">
        <f t="shared" ca="1" si="49"/>
        <v>-223.44581165211906</v>
      </c>
      <c r="AA223" s="75">
        <f t="shared" ca="1" si="49"/>
        <v>-227.91472788516145</v>
      </c>
      <c r="AB223" s="75">
        <f t="shared" ca="1" si="49"/>
        <v>-232.47302244286467</v>
      </c>
      <c r="AC223" s="75">
        <f t="shared" ca="1" si="49"/>
        <v>-237.12248289172197</v>
      </c>
      <c r="AD223" s="75">
        <f t="shared" ca="1" si="49"/>
        <v>-241.86493254955644</v>
      </c>
      <c r="AE223" s="75">
        <f t="shared" ca="1" si="49"/>
        <v>-246.70223120054754</v>
      </c>
      <c r="AF223" s="75">
        <f t="shared" ca="1" si="49"/>
        <v>-251.63627582455851</v>
      </c>
      <c r="AG223" s="75">
        <f t="shared" ca="1" si="49"/>
        <v>-256.66900134104969</v>
      </c>
      <c r="AH223" s="75">
        <f t="shared" ca="1" si="49"/>
        <v>-261.80238136787074</v>
      </c>
      <c r="AI223" s="75">
        <f t="shared" ca="1" si="49"/>
        <v>-267.03842899522812</v>
      </c>
      <c r="AJ223" s="75">
        <f t="shared" ca="1" si="49"/>
        <v>-272.37919757513271</v>
      </c>
      <c r="AK223" s="75">
        <f t="shared" ca="1" si="49"/>
        <v>-277.82678152663533</v>
      </c>
      <c r="AL223" s="75">
        <f t="shared" ca="1" si="49"/>
        <v>-283.38331715716805</v>
      </c>
      <c r="AM223" s="75">
        <f t="shared" ca="1" si="49"/>
        <v>-289.05098350031142</v>
      </c>
      <c r="AN223" s="75">
        <f t="shared" ca="1" si="49"/>
        <v>-294.83200317031765</v>
      </c>
      <c r="AO223" s="75">
        <f t="shared" ca="1" si="49"/>
        <v>-300.72864323372403</v>
      </c>
      <c r="AP223" s="75">
        <f t="shared" ca="1" si="49"/>
        <v>-306.74321609839848</v>
      </c>
      <c r="AQ223" s="75">
        <f t="shared" ca="1" si="49"/>
        <v>-312.87808042036647</v>
      </c>
      <c r="AR223" s="75">
        <f t="shared" ca="1" si="49"/>
        <v>-319.13564202877382</v>
      </c>
      <c r="AS223" s="75">
        <f t="shared" ca="1" si="49"/>
        <v>0</v>
      </c>
      <c r="AT223" s="75">
        <f t="shared" ca="1" si="49"/>
        <v>0</v>
      </c>
      <c r="AU223" s="75">
        <f t="shared" ca="1" si="49"/>
        <v>0</v>
      </c>
      <c r="AV223" s="75">
        <f t="shared" ca="1" si="49"/>
        <v>0</v>
      </c>
      <c r="AW223" s="75">
        <f t="shared" ca="1" si="49"/>
        <v>0</v>
      </c>
      <c r="AX223" s="75">
        <f t="shared" ca="1" si="49"/>
        <v>0</v>
      </c>
      <c r="AY223" s="75">
        <f t="shared" ca="1" si="49"/>
        <v>0</v>
      </c>
    </row>
    <row r="224" spans="4:51" outlineLevel="1" x14ac:dyDescent="0.25">
      <c r="D224" t="str">
        <f t="shared" ref="D224:D227" si="50">D450</f>
        <v>Spare</v>
      </c>
      <c r="E224" s="19" t="str">
        <f t="shared" si="41"/>
        <v>EUR'000</v>
      </c>
      <c r="L224" s="74">
        <f t="shared" ca="1" si="42"/>
        <v>0</v>
      </c>
      <c r="M224" s="75">
        <f t="shared" ref="M224:AB227" ca="1" si="51">-M450</f>
        <v>0</v>
      </c>
      <c r="N224" s="75">
        <f t="shared" ca="1" si="51"/>
        <v>0</v>
      </c>
      <c r="O224" s="75">
        <f t="shared" ca="1" si="51"/>
        <v>0</v>
      </c>
      <c r="P224" s="75">
        <f t="shared" ca="1" si="51"/>
        <v>0</v>
      </c>
      <c r="Q224" s="75">
        <f t="shared" ca="1" si="51"/>
        <v>0</v>
      </c>
      <c r="R224" s="75">
        <f t="shared" ca="1" si="51"/>
        <v>0</v>
      </c>
      <c r="S224" s="75">
        <f t="shared" ca="1" si="51"/>
        <v>0</v>
      </c>
      <c r="T224" s="75">
        <f t="shared" ca="1" si="51"/>
        <v>0</v>
      </c>
      <c r="U224" s="75">
        <f t="shared" ca="1" si="51"/>
        <v>0</v>
      </c>
      <c r="V224" s="75">
        <f t="shared" ca="1" si="51"/>
        <v>0</v>
      </c>
      <c r="W224" s="75">
        <f t="shared" ca="1" si="51"/>
        <v>0</v>
      </c>
      <c r="X224" s="75">
        <f t="shared" ca="1" si="51"/>
        <v>0</v>
      </c>
      <c r="Y224" s="75">
        <f t="shared" ca="1" si="51"/>
        <v>0</v>
      </c>
      <c r="Z224" s="75">
        <f t="shared" ca="1" si="51"/>
        <v>0</v>
      </c>
      <c r="AA224" s="75">
        <f t="shared" ca="1" si="51"/>
        <v>0</v>
      </c>
      <c r="AB224" s="75">
        <f t="shared" ca="1" si="51"/>
        <v>0</v>
      </c>
      <c r="AC224" s="75">
        <f t="shared" ca="1" si="49"/>
        <v>0</v>
      </c>
      <c r="AD224" s="75">
        <f t="shared" ca="1" si="49"/>
        <v>0</v>
      </c>
      <c r="AE224" s="75">
        <f t="shared" ca="1" si="49"/>
        <v>0</v>
      </c>
      <c r="AF224" s="75">
        <f t="shared" ca="1" si="49"/>
        <v>0</v>
      </c>
      <c r="AG224" s="75">
        <f t="shared" ca="1" si="49"/>
        <v>0</v>
      </c>
      <c r="AH224" s="75">
        <f t="shared" ca="1" si="49"/>
        <v>0</v>
      </c>
      <c r="AI224" s="75">
        <f t="shared" ca="1" si="49"/>
        <v>0</v>
      </c>
      <c r="AJ224" s="75">
        <f t="shared" ca="1" si="49"/>
        <v>0</v>
      </c>
      <c r="AK224" s="75">
        <f t="shared" ca="1" si="49"/>
        <v>0</v>
      </c>
      <c r="AL224" s="75">
        <f t="shared" ca="1" si="49"/>
        <v>0</v>
      </c>
      <c r="AM224" s="75">
        <f t="shared" ca="1" si="49"/>
        <v>0</v>
      </c>
      <c r="AN224" s="75">
        <f t="shared" ca="1" si="49"/>
        <v>0</v>
      </c>
      <c r="AO224" s="75">
        <f t="shared" ca="1" si="49"/>
        <v>0</v>
      </c>
      <c r="AP224" s="75">
        <f t="shared" ca="1" si="49"/>
        <v>0</v>
      </c>
      <c r="AQ224" s="75">
        <f t="shared" ca="1" si="49"/>
        <v>0</v>
      </c>
      <c r="AR224" s="75">
        <f t="shared" ca="1" si="49"/>
        <v>0</v>
      </c>
      <c r="AS224" s="75">
        <f t="shared" ca="1" si="49"/>
        <v>0</v>
      </c>
      <c r="AT224" s="75">
        <f t="shared" ca="1" si="49"/>
        <v>0</v>
      </c>
      <c r="AU224" s="75">
        <f t="shared" ca="1" si="49"/>
        <v>0</v>
      </c>
      <c r="AV224" s="75">
        <f t="shared" ca="1" si="49"/>
        <v>0</v>
      </c>
      <c r="AW224" s="75">
        <f t="shared" ca="1" si="49"/>
        <v>0</v>
      </c>
      <c r="AX224" s="75">
        <f t="shared" ca="1" si="49"/>
        <v>0</v>
      </c>
      <c r="AY224" s="75">
        <f t="shared" ca="1" si="49"/>
        <v>0</v>
      </c>
    </row>
    <row r="225" spans="4:51" outlineLevel="1" x14ac:dyDescent="0.25">
      <c r="D225" t="str">
        <f t="shared" si="50"/>
        <v>Spare</v>
      </c>
      <c r="E225" s="19" t="str">
        <f t="shared" si="41"/>
        <v>EUR'000</v>
      </c>
      <c r="L225" s="74">
        <f t="shared" ca="1" si="42"/>
        <v>0</v>
      </c>
      <c r="M225" s="75">
        <f t="shared" ca="1" si="51"/>
        <v>0</v>
      </c>
      <c r="N225" s="75">
        <f t="shared" ca="1" si="49"/>
        <v>0</v>
      </c>
      <c r="O225" s="75">
        <f t="shared" ca="1" si="49"/>
        <v>0</v>
      </c>
      <c r="P225" s="75">
        <f t="shared" ca="1" si="49"/>
        <v>0</v>
      </c>
      <c r="Q225" s="75">
        <f t="shared" ca="1" si="49"/>
        <v>0</v>
      </c>
      <c r="R225" s="75">
        <f t="shared" ca="1" si="49"/>
        <v>0</v>
      </c>
      <c r="S225" s="75">
        <f t="shared" ca="1" si="49"/>
        <v>0</v>
      </c>
      <c r="T225" s="75">
        <f t="shared" ca="1" si="49"/>
        <v>0</v>
      </c>
      <c r="U225" s="75">
        <f t="shared" ca="1" si="49"/>
        <v>0</v>
      </c>
      <c r="V225" s="75">
        <f t="shared" ca="1" si="49"/>
        <v>0</v>
      </c>
      <c r="W225" s="75">
        <f t="shared" ca="1" si="49"/>
        <v>0</v>
      </c>
      <c r="X225" s="75">
        <f t="shared" ca="1" si="49"/>
        <v>0</v>
      </c>
      <c r="Y225" s="75">
        <f t="shared" ca="1" si="49"/>
        <v>0</v>
      </c>
      <c r="Z225" s="75">
        <f t="shared" ca="1" si="49"/>
        <v>0</v>
      </c>
      <c r="AA225" s="75">
        <f t="shared" ca="1" si="49"/>
        <v>0</v>
      </c>
      <c r="AB225" s="75">
        <f t="shared" ca="1" si="49"/>
        <v>0</v>
      </c>
      <c r="AC225" s="75">
        <f t="shared" ca="1" si="49"/>
        <v>0</v>
      </c>
      <c r="AD225" s="75">
        <f t="shared" ca="1" si="49"/>
        <v>0</v>
      </c>
      <c r="AE225" s="75">
        <f t="shared" ca="1" si="49"/>
        <v>0</v>
      </c>
      <c r="AF225" s="75">
        <f t="shared" ca="1" si="49"/>
        <v>0</v>
      </c>
      <c r="AG225" s="75">
        <f t="shared" ca="1" si="49"/>
        <v>0</v>
      </c>
      <c r="AH225" s="75">
        <f t="shared" ca="1" si="49"/>
        <v>0</v>
      </c>
      <c r="AI225" s="75">
        <f t="shared" ca="1" si="49"/>
        <v>0</v>
      </c>
      <c r="AJ225" s="75">
        <f t="shared" ca="1" si="49"/>
        <v>0</v>
      </c>
      <c r="AK225" s="75">
        <f t="shared" ca="1" si="49"/>
        <v>0</v>
      </c>
      <c r="AL225" s="75">
        <f t="shared" ca="1" si="49"/>
        <v>0</v>
      </c>
      <c r="AM225" s="75">
        <f t="shared" ca="1" si="49"/>
        <v>0</v>
      </c>
      <c r="AN225" s="75">
        <f t="shared" ca="1" si="49"/>
        <v>0</v>
      </c>
      <c r="AO225" s="75">
        <f t="shared" ca="1" si="49"/>
        <v>0</v>
      </c>
      <c r="AP225" s="75">
        <f t="shared" ca="1" si="49"/>
        <v>0</v>
      </c>
      <c r="AQ225" s="75">
        <f t="shared" ca="1" si="49"/>
        <v>0</v>
      </c>
      <c r="AR225" s="75">
        <f t="shared" ca="1" si="49"/>
        <v>0</v>
      </c>
      <c r="AS225" s="75">
        <f t="shared" ca="1" si="49"/>
        <v>0</v>
      </c>
      <c r="AT225" s="75">
        <f t="shared" ca="1" si="49"/>
        <v>0</v>
      </c>
      <c r="AU225" s="75">
        <f t="shared" ca="1" si="49"/>
        <v>0</v>
      </c>
      <c r="AV225" s="75">
        <f t="shared" ca="1" si="49"/>
        <v>0</v>
      </c>
      <c r="AW225" s="75">
        <f t="shared" ca="1" si="49"/>
        <v>0</v>
      </c>
      <c r="AX225" s="75">
        <f t="shared" ca="1" si="49"/>
        <v>0</v>
      </c>
      <c r="AY225" s="75">
        <f t="shared" ca="1" si="49"/>
        <v>0</v>
      </c>
    </row>
    <row r="226" spans="4:51" outlineLevel="1" x14ac:dyDescent="0.25">
      <c r="D226" t="str">
        <f t="shared" si="50"/>
        <v>Spare</v>
      </c>
      <c r="E226" s="19" t="str">
        <f t="shared" si="41"/>
        <v>EUR'000</v>
      </c>
      <c r="L226" s="74">
        <f t="shared" ca="1" si="42"/>
        <v>0</v>
      </c>
      <c r="M226" s="75">
        <f t="shared" ca="1" si="51"/>
        <v>0</v>
      </c>
      <c r="N226" s="75">
        <f t="shared" ca="1" si="49"/>
        <v>0</v>
      </c>
      <c r="O226" s="75">
        <f t="shared" ca="1" si="49"/>
        <v>0</v>
      </c>
      <c r="P226" s="75">
        <f t="shared" ca="1" si="49"/>
        <v>0</v>
      </c>
      <c r="Q226" s="75">
        <f t="shared" ca="1" si="49"/>
        <v>0</v>
      </c>
      <c r="R226" s="75">
        <f t="shared" ca="1" si="49"/>
        <v>0</v>
      </c>
      <c r="S226" s="75">
        <f t="shared" ca="1" si="49"/>
        <v>0</v>
      </c>
      <c r="T226" s="75">
        <f t="shared" ca="1" si="49"/>
        <v>0</v>
      </c>
      <c r="U226" s="75">
        <f t="shared" ca="1" si="49"/>
        <v>0</v>
      </c>
      <c r="V226" s="75">
        <f t="shared" ca="1" si="49"/>
        <v>0</v>
      </c>
      <c r="W226" s="75">
        <f t="shared" ca="1" si="49"/>
        <v>0</v>
      </c>
      <c r="X226" s="75">
        <f t="shared" ca="1" si="49"/>
        <v>0</v>
      </c>
      <c r="Y226" s="75">
        <f t="shared" ca="1" si="49"/>
        <v>0</v>
      </c>
      <c r="Z226" s="75">
        <f t="shared" ca="1" si="49"/>
        <v>0</v>
      </c>
      <c r="AA226" s="75">
        <f t="shared" ca="1" si="49"/>
        <v>0</v>
      </c>
      <c r="AB226" s="75">
        <f t="shared" ca="1" si="49"/>
        <v>0</v>
      </c>
      <c r="AC226" s="75">
        <f t="shared" ca="1" si="49"/>
        <v>0</v>
      </c>
      <c r="AD226" s="75">
        <f t="shared" ca="1" si="49"/>
        <v>0</v>
      </c>
      <c r="AE226" s="75">
        <f t="shared" ca="1" si="49"/>
        <v>0</v>
      </c>
      <c r="AF226" s="75">
        <f t="shared" ca="1" si="49"/>
        <v>0</v>
      </c>
      <c r="AG226" s="75">
        <f t="shared" ca="1" si="49"/>
        <v>0</v>
      </c>
      <c r="AH226" s="75">
        <f t="shared" ca="1" si="49"/>
        <v>0</v>
      </c>
      <c r="AI226" s="75">
        <f t="shared" ca="1" si="49"/>
        <v>0</v>
      </c>
      <c r="AJ226" s="75">
        <f t="shared" ca="1" si="49"/>
        <v>0</v>
      </c>
      <c r="AK226" s="75">
        <f t="shared" ca="1" si="49"/>
        <v>0</v>
      </c>
      <c r="AL226" s="75">
        <f t="shared" ca="1" si="49"/>
        <v>0</v>
      </c>
      <c r="AM226" s="75">
        <f t="shared" ca="1" si="49"/>
        <v>0</v>
      </c>
      <c r="AN226" s="75">
        <f t="shared" ca="1" si="49"/>
        <v>0</v>
      </c>
      <c r="AO226" s="75">
        <f t="shared" ca="1" si="49"/>
        <v>0</v>
      </c>
      <c r="AP226" s="75">
        <f t="shared" ca="1" si="49"/>
        <v>0</v>
      </c>
      <c r="AQ226" s="75">
        <f t="shared" ca="1" si="49"/>
        <v>0</v>
      </c>
      <c r="AR226" s="75">
        <f t="shared" ca="1" si="49"/>
        <v>0</v>
      </c>
      <c r="AS226" s="75">
        <f t="shared" ca="1" si="49"/>
        <v>0</v>
      </c>
      <c r="AT226" s="75">
        <f t="shared" ca="1" si="49"/>
        <v>0</v>
      </c>
      <c r="AU226" s="75">
        <f t="shared" ca="1" si="49"/>
        <v>0</v>
      </c>
      <c r="AV226" s="75">
        <f t="shared" ca="1" si="49"/>
        <v>0</v>
      </c>
      <c r="AW226" s="75">
        <f t="shared" ca="1" si="49"/>
        <v>0</v>
      </c>
      <c r="AX226" s="75">
        <f t="shared" ca="1" si="49"/>
        <v>0</v>
      </c>
      <c r="AY226" s="75">
        <f t="shared" ca="1" si="49"/>
        <v>0</v>
      </c>
    </row>
    <row r="227" spans="4:51" outlineLevel="1" x14ac:dyDescent="0.25">
      <c r="D227" t="str">
        <f t="shared" si="50"/>
        <v>Spare</v>
      </c>
      <c r="E227" s="19" t="str">
        <f t="shared" si="41"/>
        <v>EUR'000</v>
      </c>
      <c r="L227" s="74">
        <f t="shared" ca="1" si="42"/>
        <v>0</v>
      </c>
      <c r="M227" s="75">
        <f t="shared" ca="1" si="51"/>
        <v>0</v>
      </c>
      <c r="N227" s="75">
        <f t="shared" ca="1" si="49"/>
        <v>0</v>
      </c>
      <c r="O227" s="75">
        <f t="shared" ca="1" si="49"/>
        <v>0</v>
      </c>
      <c r="P227" s="75">
        <f t="shared" ca="1" si="49"/>
        <v>0</v>
      </c>
      <c r="Q227" s="75">
        <f t="shared" ca="1" si="49"/>
        <v>0</v>
      </c>
      <c r="R227" s="75">
        <f t="shared" ca="1" si="49"/>
        <v>0</v>
      </c>
      <c r="S227" s="75">
        <f t="shared" ca="1" si="49"/>
        <v>0</v>
      </c>
      <c r="T227" s="75">
        <f t="shared" ca="1" si="49"/>
        <v>0</v>
      </c>
      <c r="U227" s="75">
        <f t="shared" ca="1" si="49"/>
        <v>0</v>
      </c>
      <c r="V227" s="75">
        <f t="shared" ca="1" si="49"/>
        <v>0</v>
      </c>
      <c r="W227" s="75">
        <f t="shared" ca="1" si="49"/>
        <v>0</v>
      </c>
      <c r="X227" s="75">
        <f t="shared" ca="1" si="49"/>
        <v>0</v>
      </c>
      <c r="Y227" s="75">
        <f t="shared" ca="1" si="49"/>
        <v>0</v>
      </c>
      <c r="Z227" s="75">
        <f t="shared" ca="1" si="49"/>
        <v>0</v>
      </c>
      <c r="AA227" s="75">
        <f t="shared" ca="1" si="49"/>
        <v>0</v>
      </c>
      <c r="AB227" s="75">
        <f t="shared" ca="1" si="49"/>
        <v>0</v>
      </c>
      <c r="AC227" s="75">
        <f t="shared" ca="1" si="49"/>
        <v>0</v>
      </c>
      <c r="AD227" s="75">
        <f t="shared" ca="1" si="49"/>
        <v>0</v>
      </c>
      <c r="AE227" s="75">
        <f t="shared" ca="1" si="49"/>
        <v>0</v>
      </c>
      <c r="AF227" s="75">
        <f t="shared" ca="1" si="49"/>
        <v>0</v>
      </c>
      <c r="AG227" s="75">
        <f t="shared" ca="1" si="49"/>
        <v>0</v>
      </c>
      <c r="AH227" s="75">
        <f t="shared" ca="1" si="49"/>
        <v>0</v>
      </c>
      <c r="AI227" s="75">
        <f t="shared" ca="1" si="49"/>
        <v>0</v>
      </c>
      <c r="AJ227" s="75">
        <f t="shared" ca="1" si="49"/>
        <v>0</v>
      </c>
      <c r="AK227" s="75">
        <f t="shared" ca="1" si="49"/>
        <v>0</v>
      </c>
      <c r="AL227" s="75">
        <f t="shared" ca="1" si="49"/>
        <v>0</v>
      </c>
      <c r="AM227" s="75">
        <f t="shared" ca="1" si="49"/>
        <v>0</v>
      </c>
      <c r="AN227" s="75">
        <f t="shared" ca="1" si="49"/>
        <v>0</v>
      </c>
      <c r="AO227" s="75">
        <f t="shared" ca="1" si="49"/>
        <v>0</v>
      </c>
      <c r="AP227" s="75">
        <f t="shared" ca="1" si="49"/>
        <v>0</v>
      </c>
      <c r="AQ227" s="75">
        <f t="shared" ca="1" si="49"/>
        <v>0</v>
      </c>
      <c r="AR227" s="75">
        <f t="shared" ca="1" si="49"/>
        <v>0</v>
      </c>
      <c r="AS227" s="75">
        <f t="shared" ca="1" si="49"/>
        <v>0</v>
      </c>
      <c r="AT227" s="75">
        <f t="shared" ca="1" si="49"/>
        <v>0</v>
      </c>
      <c r="AU227" s="75">
        <f t="shared" ca="1" si="49"/>
        <v>0</v>
      </c>
      <c r="AV227" s="75">
        <f t="shared" ca="1" si="49"/>
        <v>0</v>
      </c>
      <c r="AW227" s="75">
        <f t="shared" ca="1" si="49"/>
        <v>0</v>
      </c>
      <c r="AX227" s="75">
        <f t="shared" ca="1" si="49"/>
        <v>0</v>
      </c>
      <c r="AY227" s="75">
        <f t="shared" ca="1" si="49"/>
        <v>0</v>
      </c>
    </row>
    <row r="228" spans="4:51" outlineLevel="1" x14ac:dyDescent="0.25">
      <c r="D228" t="str">
        <f>D456</f>
        <v>Variable land lease</v>
      </c>
      <c r="E228" s="19" t="str">
        <f t="shared" si="41"/>
        <v>EUR'000</v>
      </c>
      <c r="L228" s="74">
        <f t="shared" ca="1" si="42"/>
        <v>-6042.8154015408836</v>
      </c>
      <c r="M228" s="75">
        <f ca="1">-M456</f>
        <v>0</v>
      </c>
      <c r="N228" s="75">
        <f t="shared" ref="N228:AY232" ca="1" si="52">-N456</f>
        <v>0</v>
      </c>
      <c r="O228" s="75">
        <f t="shared" ca="1" si="52"/>
        <v>-186.89757585408</v>
      </c>
      <c r="P228" s="75">
        <f t="shared" ca="1" si="52"/>
        <v>-179.03091926200318</v>
      </c>
      <c r="Q228" s="75">
        <f t="shared" ca="1" si="52"/>
        <v>-175.75345461835283</v>
      </c>
      <c r="R228" s="75">
        <f t="shared" ca="1" si="52"/>
        <v>-174.60920152598578</v>
      </c>
      <c r="S228" s="75">
        <f t="shared" ca="1" si="52"/>
        <v>-178.06484586493428</v>
      </c>
      <c r="T228" s="75">
        <f t="shared" ca="1" si="52"/>
        <v>-174.49340311303823</v>
      </c>
      <c r="U228" s="75">
        <f t="shared" ca="1" si="52"/>
        <v>-173.1838741040097</v>
      </c>
      <c r="V228" s="75">
        <f t="shared" ca="1" si="52"/>
        <v>-176.75388827880499</v>
      </c>
      <c r="W228" s="75">
        <f t="shared" ca="1" si="52"/>
        <v>-177.91815004438112</v>
      </c>
      <c r="X228" s="75">
        <f t="shared" ca="1" si="52"/>
        <v>-176.52846738376795</v>
      </c>
      <c r="Y228" s="75">
        <f t="shared" ca="1" si="52"/>
        <v>-177.68822073144329</v>
      </c>
      <c r="Z228" s="75">
        <f t="shared" ca="1" si="52"/>
        <v>-205.57014671994955</v>
      </c>
      <c r="AA228" s="75">
        <f t="shared" ca="1" si="52"/>
        <v>-200.56496053894207</v>
      </c>
      <c r="AB228" s="75">
        <f t="shared" ca="1" si="52"/>
        <v>-204.57625974972092</v>
      </c>
      <c r="AC228" s="75">
        <f t="shared" ca="1" si="52"/>
        <v>-199.18288562904644</v>
      </c>
      <c r="AD228" s="75">
        <f t="shared" ca="1" si="52"/>
        <v>-193.49194603964517</v>
      </c>
      <c r="AE228" s="75">
        <f t="shared" ca="1" si="52"/>
        <v>-202.29582958444902</v>
      </c>
      <c r="AF228" s="75">
        <f t="shared" ca="1" si="52"/>
        <v>-201.30902065964685</v>
      </c>
      <c r="AG228" s="75">
        <f t="shared" ca="1" si="52"/>
        <v>-200.20182104601878</v>
      </c>
      <c r="AH228" s="75">
        <f t="shared" ca="1" si="52"/>
        <v>-204.20585746693916</v>
      </c>
      <c r="AI228" s="75">
        <f t="shared" ca="1" si="52"/>
        <v>-213.63074319618252</v>
      </c>
      <c r="AJ228" s="75">
        <f t="shared" ca="1" si="52"/>
        <v>-207.00819015710087</v>
      </c>
      <c r="AK228" s="75">
        <f t="shared" ca="1" si="52"/>
        <v>-216.70488959077557</v>
      </c>
      <c r="AL228" s="75">
        <f t="shared" ca="1" si="52"/>
        <v>-221.03898738259107</v>
      </c>
      <c r="AM228" s="75">
        <f t="shared" ca="1" si="52"/>
        <v>-231.24078680024911</v>
      </c>
      <c r="AN228" s="75">
        <f t="shared" ca="1" si="52"/>
        <v>-224.07232240944145</v>
      </c>
      <c r="AO228" s="75">
        <f t="shared" ca="1" si="52"/>
        <v>-234.56834172230472</v>
      </c>
      <c r="AP228" s="75">
        <f t="shared" ca="1" si="52"/>
        <v>-239.25970855675081</v>
      </c>
      <c r="AQ228" s="75">
        <f t="shared" ca="1" si="52"/>
        <v>-244.0449027278859</v>
      </c>
      <c r="AR228" s="75">
        <f t="shared" ca="1" si="52"/>
        <v>-248.92580078244362</v>
      </c>
      <c r="AS228" s="75">
        <f t="shared" ca="1" si="52"/>
        <v>0</v>
      </c>
      <c r="AT228" s="75">
        <f t="shared" ca="1" si="52"/>
        <v>0</v>
      </c>
      <c r="AU228" s="75">
        <f t="shared" ca="1" si="52"/>
        <v>0</v>
      </c>
      <c r="AV228" s="75">
        <f t="shared" ca="1" si="52"/>
        <v>0</v>
      </c>
      <c r="AW228" s="75">
        <f t="shared" ca="1" si="52"/>
        <v>0</v>
      </c>
      <c r="AX228" s="75">
        <f t="shared" ca="1" si="52"/>
        <v>0</v>
      </c>
      <c r="AY228" s="75">
        <f t="shared" ca="1" si="52"/>
        <v>0</v>
      </c>
    </row>
    <row r="229" spans="4:51" outlineLevel="1" x14ac:dyDescent="0.25">
      <c r="D229" t="str">
        <f t="shared" ref="D229:D232" si="53">D457</f>
        <v>Spare</v>
      </c>
      <c r="E229" s="19" t="str">
        <f t="shared" si="41"/>
        <v>EUR'000</v>
      </c>
      <c r="L229" s="74">
        <f t="shared" ca="1" si="42"/>
        <v>0</v>
      </c>
      <c r="M229" s="75">
        <f t="shared" ref="M229:AB232" ca="1" si="54">-M457</f>
        <v>0</v>
      </c>
      <c r="N229" s="75">
        <f t="shared" ca="1" si="54"/>
        <v>0</v>
      </c>
      <c r="O229" s="75">
        <f t="shared" ca="1" si="54"/>
        <v>0</v>
      </c>
      <c r="P229" s="75">
        <f t="shared" ca="1" si="54"/>
        <v>0</v>
      </c>
      <c r="Q229" s="75">
        <f t="shared" ca="1" si="54"/>
        <v>0</v>
      </c>
      <c r="R229" s="75">
        <f t="shared" ca="1" si="54"/>
        <v>0</v>
      </c>
      <c r="S229" s="75">
        <f t="shared" ca="1" si="54"/>
        <v>0</v>
      </c>
      <c r="T229" s="75">
        <f t="shared" ca="1" si="54"/>
        <v>0</v>
      </c>
      <c r="U229" s="75">
        <f t="shared" ca="1" si="54"/>
        <v>0</v>
      </c>
      <c r="V229" s="75">
        <f t="shared" ca="1" si="54"/>
        <v>0</v>
      </c>
      <c r="W229" s="75">
        <f t="shared" ca="1" si="54"/>
        <v>0</v>
      </c>
      <c r="X229" s="75">
        <f t="shared" ca="1" si="54"/>
        <v>0</v>
      </c>
      <c r="Y229" s="75">
        <f t="shared" ca="1" si="54"/>
        <v>0</v>
      </c>
      <c r="Z229" s="75">
        <f t="shared" ca="1" si="54"/>
        <v>0</v>
      </c>
      <c r="AA229" s="75">
        <f t="shared" ca="1" si="54"/>
        <v>0</v>
      </c>
      <c r="AB229" s="75">
        <f t="shared" ca="1" si="54"/>
        <v>0</v>
      </c>
      <c r="AC229" s="75">
        <f t="shared" ca="1" si="52"/>
        <v>0</v>
      </c>
      <c r="AD229" s="75">
        <f t="shared" ca="1" si="52"/>
        <v>0</v>
      </c>
      <c r="AE229" s="75">
        <f t="shared" ca="1" si="52"/>
        <v>0</v>
      </c>
      <c r="AF229" s="75">
        <f t="shared" ca="1" si="52"/>
        <v>0</v>
      </c>
      <c r="AG229" s="75">
        <f t="shared" ca="1" si="52"/>
        <v>0</v>
      </c>
      <c r="AH229" s="75">
        <f t="shared" ca="1" si="52"/>
        <v>0</v>
      </c>
      <c r="AI229" s="75">
        <f t="shared" ca="1" si="52"/>
        <v>0</v>
      </c>
      <c r="AJ229" s="75">
        <f t="shared" ca="1" si="52"/>
        <v>0</v>
      </c>
      <c r="AK229" s="75">
        <f t="shared" ca="1" si="52"/>
        <v>0</v>
      </c>
      <c r="AL229" s="75">
        <f t="shared" ca="1" si="52"/>
        <v>0</v>
      </c>
      <c r="AM229" s="75">
        <f t="shared" ca="1" si="52"/>
        <v>0</v>
      </c>
      <c r="AN229" s="75">
        <f t="shared" ca="1" si="52"/>
        <v>0</v>
      </c>
      <c r="AO229" s="75">
        <f t="shared" ca="1" si="52"/>
        <v>0</v>
      </c>
      <c r="AP229" s="75">
        <f t="shared" ca="1" si="52"/>
        <v>0</v>
      </c>
      <c r="AQ229" s="75">
        <f t="shared" ca="1" si="52"/>
        <v>0</v>
      </c>
      <c r="AR229" s="75">
        <f t="shared" ca="1" si="52"/>
        <v>0</v>
      </c>
      <c r="AS229" s="75">
        <f t="shared" ca="1" si="52"/>
        <v>0</v>
      </c>
      <c r="AT229" s="75">
        <f t="shared" ca="1" si="52"/>
        <v>0</v>
      </c>
      <c r="AU229" s="75">
        <f t="shared" ca="1" si="52"/>
        <v>0</v>
      </c>
      <c r="AV229" s="75">
        <f t="shared" ca="1" si="52"/>
        <v>0</v>
      </c>
      <c r="AW229" s="75">
        <f t="shared" ca="1" si="52"/>
        <v>0</v>
      </c>
      <c r="AX229" s="75">
        <f t="shared" ca="1" si="52"/>
        <v>0</v>
      </c>
      <c r="AY229" s="75">
        <f t="shared" ca="1" si="52"/>
        <v>0</v>
      </c>
    </row>
    <row r="230" spans="4:51" outlineLevel="1" x14ac:dyDescent="0.25">
      <c r="D230" t="str">
        <f t="shared" si="53"/>
        <v>Spare</v>
      </c>
      <c r="E230" s="19" t="str">
        <f t="shared" si="41"/>
        <v>EUR'000</v>
      </c>
      <c r="L230" s="74">
        <f t="shared" ca="1" si="42"/>
        <v>0</v>
      </c>
      <c r="M230" s="75">
        <f t="shared" ca="1" si="54"/>
        <v>0</v>
      </c>
      <c r="N230" s="75">
        <f t="shared" ca="1" si="52"/>
        <v>0</v>
      </c>
      <c r="O230" s="75">
        <f t="shared" ca="1" si="52"/>
        <v>0</v>
      </c>
      <c r="P230" s="75">
        <f t="shared" ca="1" si="52"/>
        <v>0</v>
      </c>
      <c r="Q230" s="75">
        <f t="shared" ca="1" si="52"/>
        <v>0</v>
      </c>
      <c r="R230" s="75">
        <f t="shared" ca="1" si="52"/>
        <v>0</v>
      </c>
      <c r="S230" s="75">
        <f t="shared" ca="1" si="52"/>
        <v>0</v>
      </c>
      <c r="T230" s="75">
        <f t="shared" ca="1" si="52"/>
        <v>0</v>
      </c>
      <c r="U230" s="75">
        <f t="shared" ca="1" si="52"/>
        <v>0</v>
      </c>
      <c r="V230" s="75">
        <f t="shared" ca="1" si="52"/>
        <v>0</v>
      </c>
      <c r="W230" s="75">
        <f t="shared" ca="1" si="52"/>
        <v>0</v>
      </c>
      <c r="X230" s="75">
        <f t="shared" ca="1" si="52"/>
        <v>0</v>
      </c>
      <c r="Y230" s="75">
        <f t="shared" ca="1" si="52"/>
        <v>0</v>
      </c>
      <c r="Z230" s="75">
        <f t="shared" ca="1" si="52"/>
        <v>0</v>
      </c>
      <c r="AA230" s="75">
        <f t="shared" ca="1" si="52"/>
        <v>0</v>
      </c>
      <c r="AB230" s="75">
        <f t="shared" ca="1" si="52"/>
        <v>0</v>
      </c>
      <c r="AC230" s="75">
        <f t="shared" ca="1" si="52"/>
        <v>0</v>
      </c>
      <c r="AD230" s="75">
        <f t="shared" ca="1" si="52"/>
        <v>0</v>
      </c>
      <c r="AE230" s="75">
        <f t="shared" ca="1" si="52"/>
        <v>0</v>
      </c>
      <c r="AF230" s="75">
        <f t="shared" ca="1" si="52"/>
        <v>0</v>
      </c>
      <c r="AG230" s="75">
        <f t="shared" ca="1" si="52"/>
        <v>0</v>
      </c>
      <c r="AH230" s="75">
        <f t="shared" ca="1" si="52"/>
        <v>0</v>
      </c>
      <c r="AI230" s="75">
        <f t="shared" ca="1" si="52"/>
        <v>0</v>
      </c>
      <c r="AJ230" s="75">
        <f t="shared" ca="1" si="52"/>
        <v>0</v>
      </c>
      <c r="AK230" s="75">
        <f t="shared" ca="1" si="52"/>
        <v>0</v>
      </c>
      <c r="AL230" s="75">
        <f t="shared" ca="1" si="52"/>
        <v>0</v>
      </c>
      <c r="AM230" s="75">
        <f t="shared" ca="1" si="52"/>
        <v>0</v>
      </c>
      <c r="AN230" s="75">
        <f t="shared" ca="1" si="52"/>
        <v>0</v>
      </c>
      <c r="AO230" s="75">
        <f t="shared" ca="1" si="52"/>
        <v>0</v>
      </c>
      <c r="AP230" s="75">
        <f t="shared" ca="1" si="52"/>
        <v>0</v>
      </c>
      <c r="AQ230" s="75">
        <f t="shared" ca="1" si="52"/>
        <v>0</v>
      </c>
      <c r="AR230" s="75">
        <f t="shared" ca="1" si="52"/>
        <v>0</v>
      </c>
      <c r="AS230" s="75">
        <f t="shared" ca="1" si="52"/>
        <v>0</v>
      </c>
      <c r="AT230" s="75">
        <f t="shared" ca="1" si="52"/>
        <v>0</v>
      </c>
      <c r="AU230" s="75">
        <f t="shared" ca="1" si="52"/>
        <v>0</v>
      </c>
      <c r="AV230" s="75">
        <f t="shared" ca="1" si="52"/>
        <v>0</v>
      </c>
      <c r="AW230" s="75">
        <f t="shared" ca="1" si="52"/>
        <v>0</v>
      </c>
      <c r="AX230" s="75">
        <f t="shared" ca="1" si="52"/>
        <v>0</v>
      </c>
      <c r="AY230" s="75">
        <f t="shared" ca="1" si="52"/>
        <v>0</v>
      </c>
    </row>
    <row r="231" spans="4:51" outlineLevel="1" x14ac:dyDescent="0.25">
      <c r="D231" t="str">
        <f t="shared" si="53"/>
        <v>Spare</v>
      </c>
      <c r="E231" s="19" t="str">
        <f t="shared" si="41"/>
        <v>EUR'000</v>
      </c>
      <c r="L231" s="74">
        <f t="shared" ca="1" si="42"/>
        <v>0</v>
      </c>
      <c r="M231" s="75">
        <f t="shared" ca="1" si="54"/>
        <v>0</v>
      </c>
      <c r="N231" s="75">
        <f t="shared" ca="1" si="52"/>
        <v>0</v>
      </c>
      <c r="O231" s="75">
        <f t="shared" ca="1" si="52"/>
        <v>0</v>
      </c>
      <c r="P231" s="75">
        <f t="shared" ca="1" si="52"/>
        <v>0</v>
      </c>
      <c r="Q231" s="75">
        <f t="shared" ca="1" si="52"/>
        <v>0</v>
      </c>
      <c r="R231" s="75">
        <f t="shared" ca="1" si="52"/>
        <v>0</v>
      </c>
      <c r="S231" s="75">
        <f t="shared" ca="1" si="52"/>
        <v>0</v>
      </c>
      <c r="T231" s="75">
        <f t="shared" ca="1" si="52"/>
        <v>0</v>
      </c>
      <c r="U231" s="75">
        <f t="shared" ca="1" si="52"/>
        <v>0</v>
      </c>
      <c r="V231" s="75">
        <f t="shared" ca="1" si="52"/>
        <v>0</v>
      </c>
      <c r="W231" s="75">
        <f t="shared" ca="1" si="52"/>
        <v>0</v>
      </c>
      <c r="X231" s="75">
        <f t="shared" ca="1" si="52"/>
        <v>0</v>
      </c>
      <c r="Y231" s="75">
        <f t="shared" ca="1" si="52"/>
        <v>0</v>
      </c>
      <c r="Z231" s="75">
        <f t="shared" ca="1" si="52"/>
        <v>0</v>
      </c>
      <c r="AA231" s="75">
        <f t="shared" ca="1" si="52"/>
        <v>0</v>
      </c>
      <c r="AB231" s="75">
        <f t="shared" ca="1" si="52"/>
        <v>0</v>
      </c>
      <c r="AC231" s="75">
        <f t="shared" ca="1" si="52"/>
        <v>0</v>
      </c>
      <c r="AD231" s="75">
        <f t="shared" ca="1" si="52"/>
        <v>0</v>
      </c>
      <c r="AE231" s="75">
        <f t="shared" ca="1" si="52"/>
        <v>0</v>
      </c>
      <c r="AF231" s="75">
        <f t="shared" ca="1" si="52"/>
        <v>0</v>
      </c>
      <c r="AG231" s="75">
        <f t="shared" ca="1" si="52"/>
        <v>0</v>
      </c>
      <c r="AH231" s="75">
        <f t="shared" ca="1" si="52"/>
        <v>0</v>
      </c>
      <c r="AI231" s="75">
        <f t="shared" ca="1" si="52"/>
        <v>0</v>
      </c>
      <c r="AJ231" s="75">
        <f t="shared" ca="1" si="52"/>
        <v>0</v>
      </c>
      <c r="AK231" s="75">
        <f t="shared" ca="1" si="52"/>
        <v>0</v>
      </c>
      <c r="AL231" s="75">
        <f t="shared" ca="1" si="52"/>
        <v>0</v>
      </c>
      <c r="AM231" s="75">
        <f t="shared" ca="1" si="52"/>
        <v>0</v>
      </c>
      <c r="AN231" s="75">
        <f t="shared" ca="1" si="52"/>
        <v>0</v>
      </c>
      <c r="AO231" s="75">
        <f t="shared" ca="1" si="52"/>
        <v>0</v>
      </c>
      <c r="AP231" s="75">
        <f t="shared" ca="1" si="52"/>
        <v>0</v>
      </c>
      <c r="AQ231" s="75">
        <f t="shared" ca="1" si="52"/>
        <v>0</v>
      </c>
      <c r="AR231" s="75">
        <f t="shared" ca="1" si="52"/>
        <v>0</v>
      </c>
      <c r="AS231" s="75">
        <f t="shared" ca="1" si="52"/>
        <v>0</v>
      </c>
      <c r="AT231" s="75">
        <f t="shared" ca="1" si="52"/>
        <v>0</v>
      </c>
      <c r="AU231" s="75">
        <f t="shared" ca="1" si="52"/>
        <v>0</v>
      </c>
      <c r="AV231" s="75">
        <f t="shared" ca="1" si="52"/>
        <v>0</v>
      </c>
      <c r="AW231" s="75">
        <f t="shared" ca="1" si="52"/>
        <v>0</v>
      </c>
      <c r="AX231" s="75">
        <f t="shared" ca="1" si="52"/>
        <v>0</v>
      </c>
      <c r="AY231" s="75">
        <f t="shared" ca="1" si="52"/>
        <v>0</v>
      </c>
    </row>
    <row r="232" spans="4:51" outlineLevel="1" x14ac:dyDescent="0.25">
      <c r="D232" t="str">
        <f t="shared" si="53"/>
        <v>Spare</v>
      </c>
      <c r="E232" s="19" t="str">
        <f t="shared" si="41"/>
        <v>EUR'000</v>
      </c>
      <c r="L232" s="101">
        <f t="shared" ca="1" si="42"/>
        <v>0</v>
      </c>
      <c r="M232" s="75">
        <f t="shared" ca="1" si="54"/>
        <v>0</v>
      </c>
      <c r="N232" s="75">
        <f t="shared" ca="1" si="52"/>
        <v>0</v>
      </c>
      <c r="O232" s="75">
        <f t="shared" ca="1" si="52"/>
        <v>0</v>
      </c>
      <c r="P232" s="75">
        <f t="shared" ca="1" si="52"/>
        <v>0</v>
      </c>
      <c r="Q232" s="75">
        <f t="shared" ca="1" si="52"/>
        <v>0</v>
      </c>
      <c r="R232" s="75">
        <f t="shared" ca="1" si="52"/>
        <v>0</v>
      </c>
      <c r="S232" s="75">
        <f t="shared" ca="1" si="52"/>
        <v>0</v>
      </c>
      <c r="T232" s="75">
        <f t="shared" ca="1" si="52"/>
        <v>0</v>
      </c>
      <c r="U232" s="75">
        <f t="shared" ca="1" si="52"/>
        <v>0</v>
      </c>
      <c r="V232" s="75">
        <f t="shared" ca="1" si="52"/>
        <v>0</v>
      </c>
      <c r="W232" s="75">
        <f t="shared" ca="1" si="52"/>
        <v>0</v>
      </c>
      <c r="X232" s="75">
        <f t="shared" ca="1" si="52"/>
        <v>0</v>
      </c>
      <c r="Y232" s="75">
        <f t="shared" ca="1" si="52"/>
        <v>0</v>
      </c>
      <c r="Z232" s="75">
        <f t="shared" ca="1" si="52"/>
        <v>0</v>
      </c>
      <c r="AA232" s="75">
        <f t="shared" ca="1" si="52"/>
        <v>0</v>
      </c>
      <c r="AB232" s="75">
        <f t="shared" ca="1" si="52"/>
        <v>0</v>
      </c>
      <c r="AC232" s="75">
        <f t="shared" ca="1" si="52"/>
        <v>0</v>
      </c>
      <c r="AD232" s="75">
        <f t="shared" ca="1" si="52"/>
        <v>0</v>
      </c>
      <c r="AE232" s="75">
        <f t="shared" ca="1" si="52"/>
        <v>0</v>
      </c>
      <c r="AF232" s="75">
        <f t="shared" ca="1" si="52"/>
        <v>0</v>
      </c>
      <c r="AG232" s="75">
        <f t="shared" ca="1" si="52"/>
        <v>0</v>
      </c>
      <c r="AH232" s="75">
        <f t="shared" ca="1" si="52"/>
        <v>0</v>
      </c>
      <c r="AI232" s="75">
        <f t="shared" ca="1" si="52"/>
        <v>0</v>
      </c>
      <c r="AJ232" s="75">
        <f t="shared" ca="1" si="52"/>
        <v>0</v>
      </c>
      <c r="AK232" s="75">
        <f t="shared" ca="1" si="52"/>
        <v>0</v>
      </c>
      <c r="AL232" s="75">
        <f t="shared" ca="1" si="52"/>
        <v>0</v>
      </c>
      <c r="AM232" s="75">
        <f t="shared" ca="1" si="52"/>
        <v>0</v>
      </c>
      <c r="AN232" s="75">
        <f t="shared" ca="1" si="52"/>
        <v>0</v>
      </c>
      <c r="AO232" s="75">
        <f t="shared" ca="1" si="52"/>
        <v>0</v>
      </c>
      <c r="AP232" s="75">
        <f t="shared" ca="1" si="52"/>
        <v>0</v>
      </c>
      <c r="AQ232" s="75">
        <f t="shared" ca="1" si="52"/>
        <v>0</v>
      </c>
      <c r="AR232" s="75">
        <f t="shared" ca="1" si="52"/>
        <v>0</v>
      </c>
      <c r="AS232" s="75">
        <f t="shared" ca="1" si="52"/>
        <v>0</v>
      </c>
      <c r="AT232" s="75">
        <f t="shared" ca="1" si="52"/>
        <v>0</v>
      </c>
      <c r="AU232" s="75">
        <f t="shared" ca="1" si="52"/>
        <v>0</v>
      </c>
      <c r="AV232" s="75">
        <f t="shared" ca="1" si="52"/>
        <v>0</v>
      </c>
      <c r="AW232" s="75">
        <f t="shared" ca="1" si="52"/>
        <v>0</v>
      </c>
      <c r="AX232" s="75">
        <f t="shared" ca="1" si="52"/>
        <v>0</v>
      </c>
      <c r="AY232" s="75">
        <f t="shared" ca="1" si="52"/>
        <v>0</v>
      </c>
    </row>
    <row r="233" spans="4:51" outlineLevel="1" x14ac:dyDescent="0.25">
      <c r="D233" s="102" t="s">
        <v>290</v>
      </c>
      <c r="E233" s="103" t="str">
        <f t="shared" si="41"/>
        <v>EUR'000</v>
      </c>
      <c r="F233" s="102"/>
      <c r="G233" s="102"/>
      <c r="H233" s="102"/>
      <c r="I233" s="102"/>
      <c r="J233" s="102"/>
      <c r="K233" s="102"/>
      <c r="L233" s="104">
        <f t="shared" ca="1" si="42"/>
        <v>-48424.258786917359</v>
      </c>
      <c r="M233" s="93">
        <f ca="1">SUM(M213:M232)</f>
        <v>0</v>
      </c>
      <c r="N233" s="93">
        <f t="shared" ref="N233:AY233" ca="1" si="55">SUM(N213:N232)</f>
        <v>0</v>
      </c>
      <c r="O233" s="93">
        <f t="shared" ca="1" si="55"/>
        <v>-1139.1662074060798</v>
      </c>
      <c r="P233" s="93">
        <f t="shared" ca="1" si="55"/>
        <v>-1150.3449234450432</v>
      </c>
      <c r="Q233" s="93">
        <f t="shared" ca="1" si="55"/>
        <v>-1166.4937388850535</v>
      </c>
      <c r="R233" s="93">
        <f t="shared" ca="1" si="55"/>
        <v>-1185.1642914780207</v>
      </c>
      <c r="S233" s="93">
        <f t="shared" ca="1" si="55"/>
        <v>-1208.8310376160098</v>
      </c>
      <c r="T233" s="93">
        <f t="shared" ca="1" si="55"/>
        <v>-1225.8749186991354</v>
      </c>
      <c r="U233" s="93">
        <f t="shared" ca="1" si="55"/>
        <v>-1245.5930200018286</v>
      </c>
      <c r="V233" s="93">
        <f t="shared" ca="1" si="55"/>
        <v>-1270.6112170945803</v>
      </c>
      <c r="W233" s="93">
        <f t="shared" ca="1" si="55"/>
        <v>-1293.6526254364719</v>
      </c>
      <c r="X233" s="93">
        <f t="shared" ca="1" si="55"/>
        <v>-1314.5776322837007</v>
      </c>
      <c r="Y233" s="93">
        <f t="shared" ca="1" si="55"/>
        <v>-1438.1060794743171</v>
      </c>
      <c r="Z233" s="93">
        <f t="shared" ca="1" si="55"/>
        <v>-1491.196362637681</v>
      </c>
      <c r="AA233" s="93">
        <f t="shared" ca="1" si="55"/>
        <v>-1511.9037007750283</v>
      </c>
      <c r="AB233" s="93">
        <f t="shared" ca="1" si="55"/>
        <v>-1542.1417747905286</v>
      </c>
      <c r="AC233" s="93">
        <f t="shared" ca="1" si="55"/>
        <v>-1563.4997109706705</v>
      </c>
      <c r="AD233" s="93">
        <f t="shared" ca="1" si="55"/>
        <v>-1585.0951078881017</v>
      </c>
      <c r="AE233" s="93">
        <f t="shared" ca="1" si="55"/>
        <v>-1621.7310546698743</v>
      </c>
      <c r="AF233" s="93">
        <f t="shared" ca="1" si="55"/>
        <v>-1649.1329502467809</v>
      </c>
      <c r="AG233" s="93">
        <f t="shared" ca="1" si="55"/>
        <v>-1676.9822292248955</v>
      </c>
      <c r="AH233" s="93">
        <f t="shared" ca="1" si="55"/>
        <v>-1710.521873809394</v>
      </c>
      <c r="AI233" s="93">
        <f t="shared" ca="1" si="55"/>
        <v>-1871.4943232082237</v>
      </c>
      <c r="AJ233" s="93">
        <f t="shared" ca="1" si="55"/>
        <v>-1898.029041769383</v>
      </c>
      <c r="AK233" s="93">
        <f t="shared" ca="1" si="55"/>
        <v>-1941.5461582353032</v>
      </c>
      <c r="AL233" s="93">
        <f t="shared" ca="1" si="55"/>
        <v>-1980.3770814000093</v>
      </c>
      <c r="AM233" s="93">
        <f t="shared" ca="1" si="55"/>
        <v>-2025.7656426980161</v>
      </c>
      <c r="AN233" s="93">
        <f t="shared" ca="1" si="55"/>
        <v>-2054.4876754251636</v>
      </c>
      <c r="AO233" s="93">
        <f t="shared" ca="1" si="55"/>
        <v>-2101.5920017983417</v>
      </c>
      <c r="AP233" s="93">
        <f t="shared" ca="1" si="55"/>
        <v>-2143.6238418343082</v>
      </c>
      <c r="AQ233" s="93">
        <f t="shared" ca="1" si="55"/>
        <v>-2186.4963186709942</v>
      </c>
      <c r="AR233" s="93">
        <f t="shared" ca="1" si="55"/>
        <v>-2230.2262450444146</v>
      </c>
      <c r="AS233" s="93">
        <f t="shared" ca="1" si="55"/>
        <v>0</v>
      </c>
      <c r="AT233" s="93">
        <f t="shared" ca="1" si="55"/>
        <v>0</v>
      </c>
      <c r="AU233" s="93">
        <f t="shared" ca="1" si="55"/>
        <v>0</v>
      </c>
      <c r="AV233" s="93">
        <f t="shared" ca="1" si="55"/>
        <v>0</v>
      </c>
      <c r="AW233" s="93">
        <f t="shared" ca="1" si="55"/>
        <v>0</v>
      </c>
      <c r="AX233" s="93">
        <f t="shared" ca="1" si="55"/>
        <v>0</v>
      </c>
      <c r="AY233" s="93">
        <f t="shared" ca="1" si="55"/>
        <v>0</v>
      </c>
    </row>
    <row r="234" spans="4:51" outlineLevel="1" x14ac:dyDescent="0.25"/>
    <row r="235" spans="4:51" outlineLevel="1" x14ac:dyDescent="0.25">
      <c r="D235" s="15" t="s">
        <v>325</v>
      </c>
      <c r="E235" s="90" t="s">
        <v>326</v>
      </c>
      <c r="F235" s="15"/>
      <c r="G235" s="15"/>
      <c r="H235" s="15"/>
      <c r="I235" s="15"/>
      <c r="J235" s="15"/>
      <c r="K235" s="15"/>
      <c r="L235" s="104">
        <f t="shared" ca="1" si="42"/>
        <v>253716.51129012689</v>
      </c>
      <c r="M235" s="97">
        <f ca="1">M205+M210+M233</f>
        <v>0</v>
      </c>
      <c r="N235" s="98">
        <f t="shared" ref="N235:AY235" ca="1" si="56">N205+N210+N233</f>
        <v>0</v>
      </c>
      <c r="O235" s="98">
        <f t="shared" ca="1" si="56"/>
        <v>8205.7125852979188</v>
      </c>
      <c r="P235" s="98">
        <f t="shared" ca="1" si="56"/>
        <v>7801.2010396551159</v>
      </c>
      <c r="Q235" s="98">
        <f t="shared" ca="1" si="56"/>
        <v>7621.1789920325882</v>
      </c>
      <c r="R235" s="98">
        <f t="shared" ca="1" si="56"/>
        <v>7545.2957848212682</v>
      </c>
      <c r="S235" s="98">
        <f t="shared" ca="1" si="56"/>
        <v>7694.4112556307045</v>
      </c>
      <c r="T235" s="98">
        <f t="shared" ca="1" si="56"/>
        <v>7498.7952369527757</v>
      </c>
      <c r="U235" s="98">
        <f t="shared" ca="1" si="56"/>
        <v>7413.6006851986567</v>
      </c>
      <c r="V235" s="98">
        <f t="shared" ca="1" si="56"/>
        <v>7567.0831968456696</v>
      </c>
      <c r="W235" s="98">
        <f t="shared" ca="1" si="56"/>
        <v>7602.2548767825838</v>
      </c>
      <c r="X235" s="98">
        <f t="shared" ca="1" si="56"/>
        <v>7511.8457369046955</v>
      </c>
      <c r="Y235" s="98">
        <f t="shared" ca="1" si="56"/>
        <v>7446.3049570978474</v>
      </c>
      <c r="Z235" s="98">
        <f t="shared" ca="1" si="56"/>
        <v>8787.3109733597958</v>
      </c>
      <c r="AA235" s="98">
        <f t="shared" ca="1" si="56"/>
        <v>8516.3443261720749</v>
      </c>
      <c r="AB235" s="98">
        <f t="shared" ca="1" si="56"/>
        <v>8686.6712126955172</v>
      </c>
      <c r="AC235" s="98">
        <f t="shared" ca="1" si="56"/>
        <v>8395.6445704816506</v>
      </c>
      <c r="AD235" s="98">
        <f t="shared" ca="1" si="56"/>
        <v>8089.502194094156</v>
      </c>
      <c r="AE235" s="98">
        <f t="shared" ca="1" si="56"/>
        <v>8493.0604245525774</v>
      </c>
      <c r="AF235" s="98">
        <f t="shared" ca="1" si="56"/>
        <v>8416.3180827355609</v>
      </c>
      <c r="AG235" s="98">
        <f t="shared" ca="1" si="56"/>
        <v>8333.1088230760433</v>
      </c>
      <c r="AH235" s="98">
        <f t="shared" ca="1" si="56"/>
        <v>8499.7709995375644</v>
      </c>
      <c r="AI235" s="98">
        <f t="shared" ca="1" si="56"/>
        <v>8810.0428366009019</v>
      </c>
      <c r="AJ235" s="98">
        <f t="shared" ca="1" si="56"/>
        <v>8452.3804660856604</v>
      </c>
      <c r="AK235" s="98">
        <f t="shared" ca="1" si="56"/>
        <v>8893.6983213034746</v>
      </c>
      <c r="AL235" s="98">
        <f t="shared" ca="1" si="56"/>
        <v>9071.5722877295448</v>
      </c>
      <c r="AM235" s="98">
        <f t="shared" ca="1" si="56"/>
        <v>9536.2736973144401</v>
      </c>
      <c r="AN235" s="98">
        <f t="shared" ca="1" si="56"/>
        <v>9149.1284450469084</v>
      </c>
      <c r="AO235" s="98">
        <f t="shared" ca="1" si="56"/>
        <v>9626.8250843168935</v>
      </c>
      <c r="AP235" s="98">
        <f t="shared" ca="1" si="56"/>
        <v>9819.3615860032332</v>
      </c>
      <c r="AQ235" s="98">
        <f t="shared" ca="1" si="56"/>
        <v>10015.748817723301</v>
      </c>
      <c r="AR235" s="98">
        <f t="shared" ca="1" si="56"/>
        <v>10216.063794077767</v>
      </c>
      <c r="AS235" s="98">
        <f t="shared" ca="1" si="56"/>
        <v>0</v>
      </c>
      <c r="AT235" s="98">
        <f t="shared" ca="1" si="56"/>
        <v>0</v>
      </c>
      <c r="AU235" s="98">
        <f t="shared" ca="1" si="56"/>
        <v>0</v>
      </c>
      <c r="AV235" s="98">
        <f t="shared" ca="1" si="56"/>
        <v>0</v>
      </c>
      <c r="AW235" s="98">
        <f t="shared" ca="1" si="56"/>
        <v>0</v>
      </c>
      <c r="AX235" s="98">
        <f t="shared" ca="1" si="56"/>
        <v>0</v>
      </c>
      <c r="AY235" s="98">
        <f t="shared" ca="1" si="56"/>
        <v>0</v>
      </c>
    </row>
    <row r="236" spans="4:51" outlineLevel="1" x14ac:dyDescent="0.25"/>
    <row r="237" spans="4:51" outlineLevel="1" x14ac:dyDescent="0.25">
      <c r="D237" t="s">
        <v>355</v>
      </c>
      <c r="E237" s="19" t="str">
        <f>Applied_currency &amp; "'000"</f>
        <v>EUR'000</v>
      </c>
      <c r="L237" s="74">
        <f t="shared" ca="1" si="42"/>
        <v>-27891.46737092665</v>
      </c>
      <c r="M237" s="48">
        <f ca="1">-M503</f>
        <v>0</v>
      </c>
      <c r="N237" s="48">
        <f t="shared" ref="N237:AY237" ca="1" si="57">-N503</f>
        <v>0</v>
      </c>
      <c r="O237" s="48">
        <f t="shared" ca="1" si="57"/>
        <v>-75.749642912562962</v>
      </c>
      <c r="P237" s="48">
        <f t="shared" ca="1" si="57"/>
        <v>-179.80221832757434</v>
      </c>
      <c r="Q237" s="48">
        <f t="shared" ca="1" si="57"/>
        <v>-165.20811464263295</v>
      </c>
      <c r="R237" s="48">
        <f t="shared" ca="1" si="57"/>
        <v>-172.48316744404525</v>
      </c>
      <c r="S237" s="48">
        <f t="shared" ca="1" si="57"/>
        <v>-227.00794262981637</v>
      </c>
      <c r="T237" s="48">
        <f t="shared" ca="1" si="57"/>
        <v>-209.1391050232408</v>
      </c>
      <c r="U237" s="48">
        <f t="shared" ca="1" si="57"/>
        <v>-214.4587754706653</v>
      </c>
      <c r="V237" s="48">
        <f t="shared" ca="1" si="57"/>
        <v>-269.9006292323275</v>
      </c>
      <c r="W237" s="48">
        <f t="shared" ca="1" si="57"/>
        <v>-300.49720833486896</v>
      </c>
      <c r="X237" s="48">
        <f t="shared" ca="1" si="57"/>
        <v>-304.72181527630192</v>
      </c>
      <c r="Y237" s="48">
        <f t="shared" ca="1" si="57"/>
        <v>-314.16877783265329</v>
      </c>
      <c r="Z237" s="48">
        <f t="shared" ca="1" si="57"/>
        <v>-618.99056756345192</v>
      </c>
      <c r="AA237" s="48">
        <f t="shared" ca="1" si="57"/>
        <v>-585.29809796981999</v>
      </c>
      <c r="AB237" s="48">
        <f t="shared" ca="1" si="57"/>
        <v>-644.2772704555324</v>
      </c>
      <c r="AC237" s="48">
        <f t="shared" ca="1" si="57"/>
        <v>-606.37220190640983</v>
      </c>
      <c r="AD237" s="48">
        <f t="shared" ca="1" si="57"/>
        <v>-565.29282918082549</v>
      </c>
      <c r="AE237" s="48">
        <f t="shared" ca="1" si="57"/>
        <v>-673.25058389288347</v>
      </c>
      <c r="AF237" s="48">
        <f t="shared" ca="1" si="57"/>
        <v>-680.34521842709944</v>
      </c>
      <c r="AG237" s="48">
        <f t="shared" ca="1" si="57"/>
        <v>-686.08180021439034</v>
      </c>
      <c r="AH237" s="48">
        <f t="shared" ca="1" si="57"/>
        <v>-744.29138358709918</v>
      </c>
      <c r="AI237" s="48">
        <f t="shared" ca="1" si="57"/>
        <v>-1850.1089956861892</v>
      </c>
      <c r="AJ237" s="48">
        <f t="shared" ca="1" si="57"/>
        <v>-1774.9998978779886</v>
      </c>
      <c r="AK237" s="48">
        <f t="shared" ca="1" si="57"/>
        <v>-1867.6766474737296</v>
      </c>
      <c r="AL237" s="48">
        <f t="shared" ca="1" si="57"/>
        <v>-1905.0301804232042</v>
      </c>
      <c r="AM237" s="48">
        <f t="shared" ca="1" si="57"/>
        <v>-2002.6174764360323</v>
      </c>
      <c r="AN237" s="48">
        <f t="shared" ca="1" si="57"/>
        <v>-1921.3169734598507</v>
      </c>
      <c r="AO237" s="48">
        <f t="shared" ca="1" si="57"/>
        <v>-2021.6332677065475</v>
      </c>
      <c r="AP237" s="48">
        <f t="shared" ca="1" si="57"/>
        <v>-2062.0659330606791</v>
      </c>
      <c r="AQ237" s="48">
        <f t="shared" ca="1" si="57"/>
        <v>-2103.307251721893</v>
      </c>
      <c r="AR237" s="48">
        <f t="shared" ca="1" si="57"/>
        <v>-2145.3733967563312</v>
      </c>
      <c r="AS237" s="48">
        <f t="shared" ca="1" si="57"/>
        <v>0</v>
      </c>
      <c r="AT237" s="48">
        <f t="shared" ca="1" si="57"/>
        <v>0</v>
      </c>
      <c r="AU237" s="48">
        <f t="shared" ca="1" si="57"/>
        <v>0</v>
      </c>
      <c r="AV237" s="48">
        <f t="shared" ca="1" si="57"/>
        <v>0</v>
      </c>
      <c r="AW237" s="48">
        <f t="shared" ca="1" si="57"/>
        <v>0</v>
      </c>
      <c r="AX237" s="48">
        <f t="shared" ca="1" si="57"/>
        <v>0</v>
      </c>
      <c r="AY237" s="48">
        <f t="shared" ca="1" si="57"/>
        <v>0</v>
      </c>
    </row>
    <row r="238" spans="4:51" outlineLevel="1" x14ac:dyDescent="0.25"/>
    <row r="239" spans="4:51" outlineLevel="1" x14ac:dyDescent="0.25">
      <c r="D239" s="15" t="s">
        <v>357</v>
      </c>
      <c r="E239" s="90" t="s">
        <v>326</v>
      </c>
      <c r="L239" s="104">
        <f t="shared" ref="L239" ca="1" si="58">SUM(M239:AY239)</f>
        <v>225825.04391920019</v>
      </c>
      <c r="M239" s="97">
        <f ca="1">M235+M237</f>
        <v>0</v>
      </c>
      <c r="N239" s="98">
        <f t="shared" ref="N239:AY239" ca="1" si="59">N235+N237</f>
        <v>0</v>
      </c>
      <c r="O239" s="98">
        <f t="shared" ca="1" si="59"/>
        <v>8129.9629423853557</v>
      </c>
      <c r="P239" s="98">
        <f t="shared" ca="1" si="59"/>
        <v>7621.3988213275416</v>
      </c>
      <c r="Q239" s="98">
        <f t="shared" ca="1" si="59"/>
        <v>7455.9708773899556</v>
      </c>
      <c r="R239" s="98">
        <f t="shared" ca="1" si="59"/>
        <v>7372.8126173772225</v>
      </c>
      <c r="S239" s="98">
        <f t="shared" ca="1" si="59"/>
        <v>7467.4033130008884</v>
      </c>
      <c r="T239" s="98">
        <f t="shared" ca="1" si="59"/>
        <v>7289.6561319295351</v>
      </c>
      <c r="U239" s="98">
        <f t="shared" ca="1" si="59"/>
        <v>7199.1419097279913</v>
      </c>
      <c r="V239" s="98">
        <f t="shared" ca="1" si="59"/>
        <v>7297.1825676133421</v>
      </c>
      <c r="W239" s="98">
        <f t="shared" ca="1" si="59"/>
        <v>7301.7576684477144</v>
      </c>
      <c r="X239" s="98">
        <f t="shared" ca="1" si="59"/>
        <v>7207.1239216283939</v>
      </c>
      <c r="Y239" s="98">
        <f t="shared" ca="1" si="59"/>
        <v>7132.1361792651942</v>
      </c>
      <c r="Z239" s="98">
        <f t="shared" ca="1" si="59"/>
        <v>8168.3204057963439</v>
      </c>
      <c r="AA239" s="98">
        <f t="shared" ca="1" si="59"/>
        <v>7931.0462282022545</v>
      </c>
      <c r="AB239" s="98">
        <f t="shared" ca="1" si="59"/>
        <v>8042.3939422399844</v>
      </c>
      <c r="AC239" s="98">
        <f t="shared" ca="1" si="59"/>
        <v>7789.2723685752408</v>
      </c>
      <c r="AD239" s="98">
        <f t="shared" ca="1" si="59"/>
        <v>7524.2093649133303</v>
      </c>
      <c r="AE239" s="98">
        <f t="shared" ca="1" si="59"/>
        <v>7819.8098406596937</v>
      </c>
      <c r="AF239" s="98">
        <f t="shared" ca="1" si="59"/>
        <v>7735.9728643084618</v>
      </c>
      <c r="AG239" s="98">
        <f t="shared" ca="1" si="59"/>
        <v>7647.0270228616528</v>
      </c>
      <c r="AH239" s="98">
        <f t="shared" ca="1" si="59"/>
        <v>7755.4796159504649</v>
      </c>
      <c r="AI239" s="98">
        <f t="shared" ca="1" si="59"/>
        <v>6959.9338409147131</v>
      </c>
      <c r="AJ239" s="98">
        <f t="shared" ca="1" si="59"/>
        <v>6677.3805682076718</v>
      </c>
      <c r="AK239" s="98">
        <f t="shared" ca="1" si="59"/>
        <v>7026.0216738297449</v>
      </c>
      <c r="AL239" s="98">
        <f t="shared" ca="1" si="59"/>
        <v>7166.5421073063408</v>
      </c>
      <c r="AM239" s="98">
        <f t="shared" ca="1" si="59"/>
        <v>7533.656220878408</v>
      </c>
      <c r="AN239" s="98">
        <f t="shared" ca="1" si="59"/>
        <v>7227.8114715870579</v>
      </c>
      <c r="AO239" s="98">
        <f t="shared" ca="1" si="59"/>
        <v>7605.191816610346</v>
      </c>
      <c r="AP239" s="98">
        <f t="shared" ca="1" si="59"/>
        <v>7757.2956529425537</v>
      </c>
      <c r="AQ239" s="98">
        <f t="shared" ca="1" si="59"/>
        <v>7912.4415660014074</v>
      </c>
      <c r="AR239" s="98">
        <f t="shared" ca="1" si="59"/>
        <v>8070.6903973214357</v>
      </c>
      <c r="AS239" s="98">
        <f t="shared" ca="1" si="59"/>
        <v>0</v>
      </c>
      <c r="AT239" s="98">
        <f t="shared" ca="1" si="59"/>
        <v>0</v>
      </c>
      <c r="AU239" s="98">
        <f t="shared" ca="1" si="59"/>
        <v>0</v>
      </c>
      <c r="AV239" s="98">
        <f t="shared" ca="1" si="59"/>
        <v>0</v>
      </c>
      <c r="AW239" s="98">
        <f t="shared" ca="1" si="59"/>
        <v>0</v>
      </c>
      <c r="AX239" s="98">
        <f t="shared" ca="1" si="59"/>
        <v>0</v>
      </c>
      <c r="AY239" s="98">
        <f t="shared" ca="1" si="59"/>
        <v>0</v>
      </c>
    </row>
    <row r="240" spans="4:51" outlineLevel="1" x14ac:dyDescent="0.25"/>
    <row r="241" spans="4:51" ht="15.75" outlineLevel="1" x14ac:dyDescent="0.25">
      <c r="D241" s="31" t="s">
        <v>341</v>
      </c>
    </row>
    <row r="242" spans="4:51" outlineLevel="1" x14ac:dyDescent="0.25">
      <c r="D242" t="s">
        <v>358</v>
      </c>
      <c r="E242" s="19" t="str">
        <f>Applied_currency &amp; "'000"</f>
        <v>EUR'000</v>
      </c>
      <c r="L242" s="74">
        <f t="shared" ref="L242:L245" ca="1" si="60">SUM(M242:AY242)</f>
        <v>-23099.999999999993</v>
      </c>
      <c r="M242" s="48">
        <f ca="1">-M525</f>
        <v>0</v>
      </c>
      <c r="N242" s="48">
        <f t="shared" ref="N242:AY244" ca="1" si="61">-N525</f>
        <v>0</v>
      </c>
      <c r="O242" s="48">
        <f t="shared" ca="1" si="61"/>
        <v>-2100</v>
      </c>
      <c r="P242" s="48">
        <f t="shared" ca="1" si="61"/>
        <v>-2100</v>
      </c>
      <c r="Q242" s="48">
        <f t="shared" ca="1" si="61"/>
        <v>-1989.4736842105265</v>
      </c>
      <c r="R242" s="48">
        <f t="shared" ca="1" si="61"/>
        <v>-1878.9473684210527</v>
      </c>
      <c r="S242" s="48">
        <f t="shared" ca="1" si="61"/>
        <v>-1768.421052631579</v>
      </c>
      <c r="T242" s="48">
        <f t="shared" ca="1" si="61"/>
        <v>-1657.8947368421052</v>
      </c>
      <c r="U242" s="48">
        <f t="shared" ca="1" si="61"/>
        <v>-1547.3684210526314</v>
      </c>
      <c r="V242" s="48">
        <f t="shared" ca="1" si="61"/>
        <v>-1436.8421052631577</v>
      </c>
      <c r="W242" s="48">
        <f t="shared" ca="1" si="61"/>
        <v>-1326.3157894736839</v>
      </c>
      <c r="X242" s="48">
        <f t="shared" ca="1" si="61"/>
        <v>-1215.7894736842102</v>
      </c>
      <c r="Y242" s="48">
        <f t="shared" ca="1" si="61"/>
        <v>-1105.2631578947364</v>
      </c>
      <c r="Z242" s="48">
        <f t="shared" ca="1" si="61"/>
        <v>-994.73684210526267</v>
      </c>
      <c r="AA242" s="48">
        <f t="shared" ca="1" si="61"/>
        <v>-884.21052631578891</v>
      </c>
      <c r="AB242" s="48">
        <f t="shared" ca="1" si="61"/>
        <v>-773.68421052631527</v>
      </c>
      <c r="AC242" s="48">
        <f t="shared" ca="1" si="61"/>
        <v>-663.15789473684151</v>
      </c>
      <c r="AD242" s="48">
        <f t="shared" ca="1" si="61"/>
        <v>-552.63157894736776</v>
      </c>
      <c r="AE242" s="48">
        <f t="shared" ca="1" si="61"/>
        <v>-442.10526315789411</v>
      </c>
      <c r="AF242" s="48">
        <f t="shared" ca="1" si="61"/>
        <v>-331.57894736842042</v>
      </c>
      <c r="AG242" s="48">
        <f t="shared" ca="1" si="61"/>
        <v>-221.05263157894674</v>
      </c>
      <c r="AH242" s="48">
        <f t="shared" ca="1" si="61"/>
        <v>-110.52631578947303</v>
      </c>
      <c r="AI242" s="48">
        <f t="shared" ca="1" si="61"/>
        <v>0</v>
      </c>
      <c r="AJ242" s="48">
        <f t="shared" ca="1" si="61"/>
        <v>0</v>
      </c>
      <c r="AK242" s="48">
        <f t="shared" ca="1" si="61"/>
        <v>0</v>
      </c>
      <c r="AL242" s="48">
        <f t="shared" ca="1" si="61"/>
        <v>0</v>
      </c>
      <c r="AM242" s="48">
        <f t="shared" ca="1" si="61"/>
        <v>0</v>
      </c>
      <c r="AN242" s="48">
        <f t="shared" ca="1" si="61"/>
        <v>0</v>
      </c>
      <c r="AO242" s="48">
        <f t="shared" ca="1" si="61"/>
        <v>0</v>
      </c>
      <c r="AP242" s="48">
        <f t="shared" ca="1" si="61"/>
        <v>0</v>
      </c>
      <c r="AQ242" s="48">
        <f t="shared" ca="1" si="61"/>
        <v>0</v>
      </c>
      <c r="AR242" s="48">
        <f t="shared" ca="1" si="61"/>
        <v>0</v>
      </c>
      <c r="AS242" s="48">
        <f t="shared" ca="1" si="61"/>
        <v>0</v>
      </c>
      <c r="AT242" s="48">
        <f t="shared" ca="1" si="61"/>
        <v>0</v>
      </c>
      <c r="AU242" s="48">
        <f t="shared" ca="1" si="61"/>
        <v>0</v>
      </c>
      <c r="AV242" s="48">
        <f t="shared" ca="1" si="61"/>
        <v>0</v>
      </c>
      <c r="AW242" s="48">
        <f t="shared" ca="1" si="61"/>
        <v>0</v>
      </c>
      <c r="AX242" s="48">
        <f t="shared" ca="1" si="61"/>
        <v>0</v>
      </c>
      <c r="AY242" s="48">
        <f t="shared" ca="1" si="61"/>
        <v>0</v>
      </c>
    </row>
    <row r="243" spans="4:51" outlineLevel="1" x14ac:dyDescent="0.25">
      <c r="D243" t="s">
        <v>359</v>
      </c>
      <c r="E243" s="19" t="str">
        <f>Applied_currency &amp; "'000"</f>
        <v>EUR'000</v>
      </c>
      <c r="L243" s="74">
        <f t="shared" ca="1" si="60"/>
        <v>-900</v>
      </c>
      <c r="M243" s="48">
        <f t="shared" ref="M243:AB244" ca="1" si="62">-M526</f>
        <v>0</v>
      </c>
      <c r="N243" s="48">
        <f t="shared" ca="1" si="62"/>
        <v>0</v>
      </c>
      <c r="O243" s="48">
        <f t="shared" ca="1" si="62"/>
        <v>-900</v>
      </c>
      <c r="P243" s="48">
        <f t="shared" ca="1" si="62"/>
        <v>0</v>
      </c>
      <c r="Q243" s="48">
        <f t="shared" ca="1" si="62"/>
        <v>0</v>
      </c>
      <c r="R243" s="48">
        <f t="shared" ca="1" si="62"/>
        <v>0</v>
      </c>
      <c r="S243" s="48">
        <f t="shared" ca="1" si="62"/>
        <v>0</v>
      </c>
      <c r="T243" s="48">
        <f t="shared" ca="1" si="62"/>
        <v>0</v>
      </c>
      <c r="U243" s="48">
        <f t="shared" ca="1" si="62"/>
        <v>0</v>
      </c>
      <c r="V243" s="48">
        <f t="shared" ca="1" si="62"/>
        <v>0</v>
      </c>
      <c r="W243" s="48">
        <f t="shared" ca="1" si="62"/>
        <v>0</v>
      </c>
      <c r="X243" s="48">
        <f t="shared" ca="1" si="62"/>
        <v>0</v>
      </c>
      <c r="Y243" s="48">
        <f t="shared" ca="1" si="62"/>
        <v>0</v>
      </c>
      <c r="Z243" s="48">
        <f t="shared" ca="1" si="62"/>
        <v>0</v>
      </c>
      <c r="AA243" s="48">
        <f t="shared" ca="1" si="62"/>
        <v>0</v>
      </c>
      <c r="AB243" s="48">
        <f t="shared" ca="1" si="62"/>
        <v>0</v>
      </c>
      <c r="AC243" s="48">
        <f t="shared" ca="1" si="61"/>
        <v>0</v>
      </c>
      <c r="AD243" s="48">
        <f t="shared" ca="1" si="61"/>
        <v>0</v>
      </c>
      <c r="AE243" s="48">
        <f t="shared" ca="1" si="61"/>
        <v>0</v>
      </c>
      <c r="AF243" s="48">
        <f t="shared" ca="1" si="61"/>
        <v>0</v>
      </c>
      <c r="AG243" s="48">
        <f t="shared" ca="1" si="61"/>
        <v>0</v>
      </c>
      <c r="AH243" s="48">
        <f t="shared" ca="1" si="61"/>
        <v>0</v>
      </c>
      <c r="AI243" s="48">
        <f t="shared" ca="1" si="61"/>
        <v>0</v>
      </c>
      <c r="AJ243" s="48">
        <f t="shared" ca="1" si="61"/>
        <v>0</v>
      </c>
      <c r="AK243" s="48">
        <f t="shared" ca="1" si="61"/>
        <v>0</v>
      </c>
      <c r="AL243" s="48">
        <f t="shared" ca="1" si="61"/>
        <v>0</v>
      </c>
      <c r="AM243" s="48">
        <f t="shared" ca="1" si="61"/>
        <v>0</v>
      </c>
      <c r="AN243" s="48">
        <f t="shared" ca="1" si="61"/>
        <v>0</v>
      </c>
      <c r="AO243" s="48">
        <f t="shared" ca="1" si="61"/>
        <v>0</v>
      </c>
      <c r="AP243" s="48">
        <f t="shared" ca="1" si="61"/>
        <v>0</v>
      </c>
      <c r="AQ243" s="48">
        <f t="shared" ca="1" si="61"/>
        <v>0</v>
      </c>
      <c r="AR243" s="48">
        <f t="shared" ca="1" si="61"/>
        <v>0</v>
      </c>
      <c r="AS243" s="48">
        <f t="shared" ca="1" si="61"/>
        <v>0</v>
      </c>
      <c r="AT243" s="48">
        <f t="shared" ca="1" si="61"/>
        <v>0</v>
      </c>
      <c r="AU243" s="48">
        <f t="shared" ca="1" si="61"/>
        <v>0</v>
      </c>
      <c r="AV243" s="48">
        <f t="shared" ca="1" si="61"/>
        <v>0</v>
      </c>
      <c r="AW243" s="48">
        <f t="shared" ca="1" si="61"/>
        <v>0</v>
      </c>
      <c r="AX243" s="48">
        <f t="shared" ca="1" si="61"/>
        <v>0</v>
      </c>
      <c r="AY243" s="48">
        <f t="shared" ca="1" si="61"/>
        <v>0</v>
      </c>
    </row>
    <row r="244" spans="4:51" outlineLevel="1" x14ac:dyDescent="0.25">
      <c r="D244" t="s">
        <v>360</v>
      </c>
      <c r="E244" s="19" t="str">
        <f>Applied_currency &amp; "'000"</f>
        <v>EUR'000</v>
      </c>
      <c r="L244" s="101">
        <f t="shared" ca="1" si="60"/>
        <v>-60000.000000000022</v>
      </c>
      <c r="M244" s="48">
        <f t="shared" ca="1" si="62"/>
        <v>0</v>
      </c>
      <c r="N244" s="48">
        <f t="shared" ca="1" si="61"/>
        <v>0</v>
      </c>
      <c r="O244" s="48">
        <f t="shared" ca="1" si="61"/>
        <v>0</v>
      </c>
      <c r="P244" s="48">
        <f t="shared" ca="1" si="61"/>
        <v>-3157.8947368421054</v>
      </c>
      <c r="Q244" s="48">
        <f t="shared" ca="1" si="61"/>
        <v>-3157.8947368421054</v>
      </c>
      <c r="R244" s="48">
        <f t="shared" ca="1" si="61"/>
        <v>-3157.8947368421054</v>
      </c>
      <c r="S244" s="48">
        <f t="shared" ca="1" si="61"/>
        <v>-3157.8947368421054</v>
      </c>
      <c r="T244" s="48">
        <f t="shared" ca="1" si="61"/>
        <v>-3157.8947368421054</v>
      </c>
      <c r="U244" s="48">
        <f t="shared" ca="1" si="61"/>
        <v>-3157.8947368421054</v>
      </c>
      <c r="V244" s="48">
        <f t="shared" ca="1" si="61"/>
        <v>-3157.8947368421054</v>
      </c>
      <c r="W244" s="48">
        <f t="shared" ca="1" si="61"/>
        <v>-3157.8947368421054</v>
      </c>
      <c r="X244" s="48">
        <f t="shared" ca="1" si="61"/>
        <v>-3157.8947368421054</v>
      </c>
      <c r="Y244" s="48">
        <f t="shared" ca="1" si="61"/>
        <v>-3157.8947368421054</v>
      </c>
      <c r="Z244" s="48">
        <f t="shared" ca="1" si="61"/>
        <v>-3157.8947368421054</v>
      </c>
      <c r="AA244" s="48">
        <f t="shared" ca="1" si="61"/>
        <v>-3157.8947368421054</v>
      </c>
      <c r="AB244" s="48">
        <f t="shared" ca="1" si="61"/>
        <v>-3157.8947368421054</v>
      </c>
      <c r="AC244" s="48">
        <f t="shared" ca="1" si="61"/>
        <v>-3157.8947368421054</v>
      </c>
      <c r="AD244" s="48">
        <f t="shared" ca="1" si="61"/>
        <v>-3157.8947368421054</v>
      </c>
      <c r="AE244" s="48">
        <f t="shared" ca="1" si="61"/>
        <v>-3157.8947368421054</v>
      </c>
      <c r="AF244" s="48">
        <f t="shared" ca="1" si="61"/>
        <v>-3157.8947368421054</v>
      </c>
      <c r="AG244" s="48">
        <f t="shared" ca="1" si="61"/>
        <v>-3157.8947368421054</v>
      </c>
      <c r="AH244" s="48">
        <f t="shared" ca="1" si="61"/>
        <v>-3157.8947368421054</v>
      </c>
      <c r="AI244" s="48">
        <f t="shared" ca="1" si="61"/>
        <v>0</v>
      </c>
      <c r="AJ244" s="48">
        <f t="shared" ca="1" si="61"/>
        <v>0</v>
      </c>
      <c r="AK244" s="48">
        <f t="shared" ca="1" si="61"/>
        <v>0</v>
      </c>
      <c r="AL244" s="48">
        <f t="shared" ca="1" si="61"/>
        <v>0</v>
      </c>
      <c r="AM244" s="48">
        <f t="shared" ca="1" si="61"/>
        <v>0</v>
      </c>
      <c r="AN244" s="48">
        <f t="shared" ca="1" si="61"/>
        <v>0</v>
      </c>
      <c r="AO244" s="48">
        <f t="shared" ca="1" si="61"/>
        <v>0</v>
      </c>
      <c r="AP244" s="48">
        <f t="shared" ca="1" si="61"/>
        <v>0</v>
      </c>
      <c r="AQ244" s="48">
        <f t="shared" ca="1" si="61"/>
        <v>0</v>
      </c>
      <c r="AR244" s="48">
        <f t="shared" ca="1" si="61"/>
        <v>0</v>
      </c>
      <c r="AS244" s="48">
        <f t="shared" ca="1" si="61"/>
        <v>0</v>
      </c>
      <c r="AT244" s="48">
        <f t="shared" ca="1" si="61"/>
        <v>0</v>
      </c>
      <c r="AU244" s="48">
        <f t="shared" ca="1" si="61"/>
        <v>0</v>
      </c>
      <c r="AV244" s="48">
        <f t="shared" ca="1" si="61"/>
        <v>0</v>
      </c>
      <c r="AW244" s="48">
        <f t="shared" ca="1" si="61"/>
        <v>0</v>
      </c>
      <c r="AX244" s="48">
        <f t="shared" ca="1" si="61"/>
        <v>0</v>
      </c>
      <c r="AY244" s="48">
        <f t="shared" ca="1" si="61"/>
        <v>0</v>
      </c>
    </row>
    <row r="245" spans="4:51" outlineLevel="1" x14ac:dyDescent="0.25">
      <c r="D245" t="s">
        <v>243</v>
      </c>
      <c r="E245" s="19" t="str">
        <f>Applied_currency &amp; "'000"</f>
        <v>EUR'000</v>
      </c>
      <c r="L245" s="104">
        <f t="shared" ca="1" si="60"/>
        <v>-83999.999999999971</v>
      </c>
      <c r="M245" s="76">
        <f ca="1">SUM(M242:M244)</f>
        <v>0</v>
      </c>
      <c r="N245" s="81">
        <f t="shared" ref="N245:AY245" ca="1" si="63">SUM(N242:N244)</f>
        <v>0</v>
      </c>
      <c r="O245" s="81">
        <f t="shared" ca="1" si="63"/>
        <v>-3000</v>
      </c>
      <c r="P245" s="81">
        <f t="shared" ca="1" si="63"/>
        <v>-5257.894736842105</v>
      </c>
      <c r="Q245" s="81">
        <f t="shared" ca="1" si="63"/>
        <v>-5147.3684210526317</v>
      </c>
      <c r="R245" s="81">
        <f t="shared" ca="1" si="63"/>
        <v>-5036.8421052631584</v>
      </c>
      <c r="S245" s="81">
        <f t="shared" ca="1" si="63"/>
        <v>-4926.3157894736842</v>
      </c>
      <c r="T245" s="81">
        <f t="shared" ca="1" si="63"/>
        <v>-4815.7894736842109</v>
      </c>
      <c r="U245" s="81">
        <f t="shared" ca="1" si="63"/>
        <v>-4705.2631578947367</v>
      </c>
      <c r="V245" s="81">
        <f t="shared" ca="1" si="63"/>
        <v>-4594.7368421052633</v>
      </c>
      <c r="W245" s="81">
        <f t="shared" ca="1" si="63"/>
        <v>-4484.2105263157891</v>
      </c>
      <c r="X245" s="81">
        <f t="shared" ca="1" si="63"/>
        <v>-4373.6842105263158</v>
      </c>
      <c r="Y245" s="81">
        <f t="shared" ca="1" si="63"/>
        <v>-4263.1578947368416</v>
      </c>
      <c r="Z245" s="81">
        <f t="shared" ca="1" si="63"/>
        <v>-4152.6315789473683</v>
      </c>
      <c r="AA245" s="81">
        <f t="shared" ca="1" si="63"/>
        <v>-4042.1052631578941</v>
      </c>
      <c r="AB245" s="81">
        <f t="shared" ca="1" si="63"/>
        <v>-3931.5789473684208</v>
      </c>
      <c r="AC245" s="81">
        <f t="shared" ca="1" si="63"/>
        <v>-3821.0526315789471</v>
      </c>
      <c r="AD245" s="81">
        <f t="shared" ca="1" si="63"/>
        <v>-3710.5263157894733</v>
      </c>
      <c r="AE245" s="81">
        <f t="shared" ca="1" si="63"/>
        <v>-3599.9999999999995</v>
      </c>
      <c r="AF245" s="81">
        <f t="shared" ca="1" si="63"/>
        <v>-3489.4736842105258</v>
      </c>
      <c r="AG245" s="81">
        <f t="shared" ca="1" si="63"/>
        <v>-3378.947368421052</v>
      </c>
      <c r="AH245" s="81">
        <f t="shared" ca="1" si="63"/>
        <v>-3268.4210526315783</v>
      </c>
      <c r="AI245" s="81">
        <f t="shared" ca="1" si="63"/>
        <v>0</v>
      </c>
      <c r="AJ245" s="81">
        <f t="shared" ca="1" si="63"/>
        <v>0</v>
      </c>
      <c r="AK245" s="81">
        <f t="shared" ca="1" si="63"/>
        <v>0</v>
      </c>
      <c r="AL245" s="81">
        <f t="shared" ca="1" si="63"/>
        <v>0</v>
      </c>
      <c r="AM245" s="81">
        <f t="shared" ca="1" si="63"/>
        <v>0</v>
      </c>
      <c r="AN245" s="81">
        <f t="shared" ca="1" si="63"/>
        <v>0</v>
      </c>
      <c r="AO245" s="81">
        <f t="shared" ca="1" si="63"/>
        <v>0</v>
      </c>
      <c r="AP245" s="81">
        <f t="shared" ca="1" si="63"/>
        <v>0</v>
      </c>
      <c r="AQ245" s="81">
        <f t="shared" ca="1" si="63"/>
        <v>0</v>
      </c>
      <c r="AR245" s="81">
        <f t="shared" ca="1" si="63"/>
        <v>0</v>
      </c>
      <c r="AS245" s="81">
        <f t="shared" ca="1" si="63"/>
        <v>0</v>
      </c>
      <c r="AT245" s="81">
        <f t="shared" ca="1" si="63"/>
        <v>0</v>
      </c>
      <c r="AU245" s="81">
        <f t="shared" ca="1" si="63"/>
        <v>0</v>
      </c>
      <c r="AV245" s="81">
        <f t="shared" ca="1" si="63"/>
        <v>0</v>
      </c>
      <c r="AW245" s="81">
        <f t="shared" ca="1" si="63"/>
        <v>0</v>
      </c>
      <c r="AX245" s="81">
        <f t="shared" ca="1" si="63"/>
        <v>0</v>
      </c>
      <c r="AY245" s="81">
        <f t="shared" ca="1" si="63"/>
        <v>0</v>
      </c>
    </row>
    <row r="246" spans="4:51" outlineLevel="1" x14ac:dyDescent="0.25"/>
    <row r="247" spans="4:51" outlineLevel="1" x14ac:dyDescent="0.25">
      <c r="D247" s="15" t="s">
        <v>361</v>
      </c>
      <c r="E247" s="90" t="s">
        <v>326</v>
      </c>
      <c r="L247" s="104">
        <f t="shared" ref="L247" ca="1" si="64">SUM(M247:AY247)</f>
        <v>141825.04391920025</v>
      </c>
      <c r="M247" s="97">
        <f ca="1">M239+M245</f>
        <v>0</v>
      </c>
      <c r="N247" s="98">
        <f t="shared" ref="N247:AY247" ca="1" si="65">N239+N245</f>
        <v>0</v>
      </c>
      <c r="O247" s="98">
        <f t="shared" ca="1" si="65"/>
        <v>5129.9629423853557</v>
      </c>
      <c r="P247" s="98">
        <f t="shared" ca="1" si="65"/>
        <v>2363.5040844854366</v>
      </c>
      <c r="Q247" s="98">
        <f t="shared" ca="1" si="65"/>
        <v>2308.6024563373239</v>
      </c>
      <c r="R247" s="98">
        <f t="shared" ca="1" si="65"/>
        <v>2335.9705121140641</v>
      </c>
      <c r="S247" s="98">
        <f t="shared" ca="1" si="65"/>
        <v>2541.0875235272042</v>
      </c>
      <c r="T247" s="98">
        <f t="shared" ca="1" si="65"/>
        <v>2473.8666582453243</v>
      </c>
      <c r="U247" s="98">
        <f t="shared" ca="1" si="65"/>
        <v>2493.8787518332547</v>
      </c>
      <c r="V247" s="98">
        <f t="shared" ca="1" si="65"/>
        <v>2702.4457255080788</v>
      </c>
      <c r="W247" s="98">
        <f t="shared" ca="1" si="65"/>
        <v>2817.5471421319253</v>
      </c>
      <c r="X247" s="98">
        <f t="shared" ca="1" si="65"/>
        <v>2833.439711102078</v>
      </c>
      <c r="Y247" s="98">
        <f t="shared" ca="1" si="65"/>
        <v>2868.9782845283526</v>
      </c>
      <c r="Z247" s="98">
        <f t="shared" ca="1" si="65"/>
        <v>4015.6888268489756</v>
      </c>
      <c r="AA247" s="98">
        <f t="shared" ca="1" si="65"/>
        <v>3888.9409650443604</v>
      </c>
      <c r="AB247" s="98">
        <f t="shared" ca="1" si="65"/>
        <v>4110.8149948715636</v>
      </c>
      <c r="AC247" s="98">
        <f t="shared" ca="1" si="65"/>
        <v>3968.2197369962937</v>
      </c>
      <c r="AD247" s="98">
        <f t="shared" ca="1" si="65"/>
        <v>3813.683049123857</v>
      </c>
      <c r="AE247" s="98">
        <f t="shared" ca="1" si="65"/>
        <v>4219.8098406596946</v>
      </c>
      <c r="AF247" s="98">
        <f t="shared" ca="1" si="65"/>
        <v>4246.499180097936</v>
      </c>
      <c r="AG247" s="98">
        <f t="shared" ca="1" si="65"/>
        <v>4268.0796544406003</v>
      </c>
      <c r="AH247" s="98">
        <f t="shared" ca="1" si="65"/>
        <v>4487.0585633188866</v>
      </c>
      <c r="AI247" s="98">
        <f t="shared" ca="1" si="65"/>
        <v>6959.9338409147131</v>
      </c>
      <c r="AJ247" s="98">
        <f t="shared" ca="1" si="65"/>
        <v>6677.3805682076718</v>
      </c>
      <c r="AK247" s="98">
        <f t="shared" ca="1" si="65"/>
        <v>7026.0216738297449</v>
      </c>
      <c r="AL247" s="98">
        <f t="shared" ca="1" si="65"/>
        <v>7166.5421073063408</v>
      </c>
      <c r="AM247" s="98">
        <f t="shared" ca="1" si="65"/>
        <v>7533.656220878408</v>
      </c>
      <c r="AN247" s="98">
        <f t="shared" ca="1" si="65"/>
        <v>7227.8114715870579</v>
      </c>
      <c r="AO247" s="98">
        <f t="shared" ca="1" si="65"/>
        <v>7605.191816610346</v>
      </c>
      <c r="AP247" s="98">
        <f t="shared" ca="1" si="65"/>
        <v>7757.2956529425537</v>
      </c>
      <c r="AQ247" s="98">
        <f t="shared" ca="1" si="65"/>
        <v>7912.4415660014074</v>
      </c>
      <c r="AR247" s="98">
        <f t="shared" ca="1" si="65"/>
        <v>8070.6903973214357</v>
      </c>
      <c r="AS247" s="98">
        <f t="shared" ca="1" si="65"/>
        <v>0</v>
      </c>
      <c r="AT247" s="98">
        <f t="shared" ca="1" si="65"/>
        <v>0</v>
      </c>
      <c r="AU247" s="98">
        <f t="shared" ca="1" si="65"/>
        <v>0</v>
      </c>
      <c r="AV247" s="98">
        <f t="shared" ca="1" si="65"/>
        <v>0</v>
      </c>
      <c r="AW247" s="98">
        <f t="shared" ca="1" si="65"/>
        <v>0</v>
      </c>
      <c r="AX247" s="98">
        <f t="shared" ca="1" si="65"/>
        <v>0</v>
      </c>
      <c r="AY247" s="98">
        <f t="shared" ca="1" si="65"/>
        <v>0</v>
      </c>
    </row>
    <row r="248" spans="4:51" outlineLevel="1" x14ac:dyDescent="0.25"/>
    <row r="249" spans="4:51" outlineLevel="1" x14ac:dyDescent="0.25">
      <c r="D249" t="s">
        <v>379</v>
      </c>
      <c r="E249" s="19" t="str">
        <f>Applied_currency &amp; "'000"</f>
        <v>EUR'000</v>
      </c>
      <c r="L249" s="74">
        <f t="shared" ref="L249:L250" ca="1" si="66">SUM(M249:AY249)</f>
        <v>-141825.04391920025</v>
      </c>
      <c r="M249" s="48">
        <f ca="1">-M556</f>
        <v>0</v>
      </c>
      <c r="N249" s="48">
        <f t="shared" ref="N249:AY249" ca="1" si="67">-N556</f>
        <v>0</v>
      </c>
      <c r="O249" s="48">
        <f t="shared" ca="1" si="67"/>
        <v>-4616.9666481468203</v>
      </c>
      <c r="P249" s="48">
        <f t="shared" ca="1" si="67"/>
        <v>-2588.8503408515749</v>
      </c>
      <c r="Q249" s="48">
        <f t="shared" ca="1" si="67"/>
        <v>-2336.6272447887491</v>
      </c>
      <c r="R249" s="48">
        <f t="shared" ca="1" si="67"/>
        <v>-2336.0361853815325</v>
      </c>
      <c r="S249" s="48">
        <f t="shared" ca="1" si="67"/>
        <v>-2520.582389712637</v>
      </c>
      <c r="T249" s="48">
        <f t="shared" ca="1" si="67"/>
        <v>-2478.5382313920559</v>
      </c>
      <c r="U249" s="48">
        <f t="shared" ca="1" si="67"/>
        <v>-2492.3446997891347</v>
      </c>
      <c r="V249" s="48">
        <f t="shared" ca="1" si="67"/>
        <v>-2681.4356229361842</v>
      </c>
      <c r="W249" s="48">
        <f t="shared" ca="1" si="67"/>
        <v>-2803.9359902123515</v>
      </c>
      <c r="X249" s="48">
        <f t="shared" ca="1" si="67"/>
        <v>-2830.4893390131051</v>
      </c>
      <c r="Y249" s="48">
        <f t="shared" ca="1" si="67"/>
        <v>-2865.129389976828</v>
      </c>
      <c r="Z249" s="48">
        <f t="shared" ca="1" si="67"/>
        <v>-3900.6328831617607</v>
      </c>
      <c r="AA249" s="48">
        <f t="shared" ca="1" si="67"/>
        <v>-3890.1101568561012</v>
      </c>
      <c r="AB249" s="48">
        <f t="shared" ca="1" si="67"/>
        <v>-4088.7445110700169</v>
      </c>
      <c r="AC249" s="48">
        <f t="shared" ca="1" si="67"/>
        <v>-3980.2722144036661</v>
      </c>
      <c r="AD249" s="48">
        <f t="shared" ca="1" si="67"/>
        <v>-3830.3419656518377</v>
      </c>
      <c r="AE249" s="48">
        <f t="shared" ca="1" si="67"/>
        <v>-4180.8630531589097</v>
      </c>
      <c r="AF249" s="48">
        <f t="shared" ca="1" si="67"/>
        <v>-4239.9355674040326</v>
      </c>
      <c r="AG249" s="48">
        <f t="shared" ca="1" si="67"/>
        <v>-4265.2652457369431</v>
      </c>
      <c r="AH249" s="48">
        <f t="shared" ca="1" si="67"/>
        <v>-4464.8792315606925</v>
      </c>
      <c r="AI249" s="48">
        <f t="shared" ca="1" si="67"/>
        <v>-6710.428379979312</v>
      </c>
      <c r="AJ249" s="48">
        <f t="shared" ca="1" si="67"/>
        <v>-6680.6853493848348</v>
      </c>
      <c r="AK249" s="48">
        <f t="shared" ca="1" si="67"/>
        <v>-6991.4880413852543</v>
      </c>
      <c r="AL249" s="48">
        <f t="shared" ca="1" si="67"/>
        <v>-7149.0367007142322</v>
      </c>
      <c r="AM249" s="48">
        <f t="shared" ca="1" si="67"/>
        <v>-7495.1942688619902</v>
      </c>
      <c r="AN249" s="48">
        <f t="shared" ca="1" si="67"/>
        <v>-7254.5497513145519</v>
      </c>
      <c r="AO249" s="48">
        <f t="shared" ca="1" si="67"/>
        <v>-7570.1276100807654</v>
      </c>
      <c r="AP249" s="48">
        <f t="shared" ca="1" si="67"/>
        <v>-7738.5788486563761</v>
      </c>
      <c r="AQ249" s="48">
        <f t="shared" ca="1" si="67"/>
        <v>-7895.0552942669037</v>
      </c>
      <c r="AR249" s="48">
        <f t="shared" ca="1" si="67"/>
        <v>-8947.9187633510919</v>
      </c>
      <c r="AS249" s="48">
        <f t="shared" ca="1" si="67"/>
        <v>0</v>
      </c>
      <c r="AT249" s="48">
        <f t="shared" ca="1" si="67"/>
        <v>0</v>
      </c>
      <c r="AU249" s="48">
        <f t="shared" ca="1" si="67"/>
        <v>0</v>
      </c>
      <c r="AV249" s="48">
        <f t="shared" ca="1" si="67"/>
        <v>0</v>
      </c>
      <c r="AW249" s="48">
        <f t="shared" ca="1" si="67"/>
        <v>0</v>
      </c>
      <c r="AX249" s="48">
        <f t="shared" ca="1" si="67"/>
        <v>0</v>
      </c>
      <c r="AY249" s="48">
        <f t="shared" ca="1" si="67"/>
        <v>0</v>
      </c>
    </row>
    <row r="250" spans="4:51" outlineLevel="1" x14ac:dyDescent="0.25">
      <c r="D250" s="15" t="s">
        <v>380</v>
      </c>
      <c r="E250" s="90" t="str">
        <f>Applied_currency &amp; "'000"</f>
        <v>EUR'000</v>
      </c>
      <c r="F250" s="15"/>
      <c r="G250" s="15"/>
      <c r="H250" s="15"/>
      <c r="I250" s="15"/>
      <c r="J250" s="15"/>
      <c r="K250" s="15"/>
      <c r="L250" s="104">
        <f t="shared" ca="1" si="66"/>
        <v>-4.5474735088646412E-13</v>
      </c>
      <c r="M250" s="97">
        <f ca="1">M247+M249</f>
        <v>0</v>
      </c>
      <c r="N250" s="98">
        <f t="shared" ref="N250:AY250" ca="1" si="68">N247+N249</f>
        <v>0</v>
      </c>
      <c r="O250" s="98">
        <f t="shared" ca="1" si="68"/>
        <v>512.99629423853548</v>
      </c>
      <c r="P250" s="98">
        <f t="shared" ca="1" si="68"/>
        <v>-225.34625636613828</v>
      </c>
      <c r="Q250" s="98">
        <f t="shared" ca="1" si="68"/>
        <v>-28.024788451425138</v>
      </c>
      <c r="R250" s="98">
        <f t="shared" ca="1" si="68"/>
        <v>-6.5673267468355334E-2</v>
      </c>
      <c r="S250" s="98">
        <f t="shared" ca="1" si="68"/>
        <v>20.505133814567216</v>
      </c>
      <c r="T250" s="98">
        <f t="shared" ca="1" si="68"/>
        <v>-4.6715731467315891</v>
      </c>
      <c r="U250" s="98">
        <f t="shared" ca="1" si="68"/>
        <v>1.5340520441200169</v>
      </c>
      <c r="V250" s="98">
        <f t="shared" ca="1" si="68"/>
        <v>21.010102571894549</v>
      </c>
      <c r="W250" s="98">
        <f t="shared" ca="1" si="68"/>
        <v>13.611151919573786</v>
      </c>
      <c r="X250" s="98">
        <f t="shared" ca="1" si="68"/>
        <v>2.9503720889729266</v>
      </c>
      <c r="Y250" s="98">
        <f t="shared" ca="1" si="68"/>
        <v>3.8488945515246087</v>
      </c>
      <c r="Z250" s="98">
        <f t="shared" ca="1" si="68"/>
        <v>115.05594368721495</v>
      </c>
      <c r="AA250" s="98">
        <f t="shared" ca="1" si="68"/>
        <v>-1.1691918117408022</v>
      </c>
      <c r="AB250" s="98">
        <f t="shared" ca="1" si="68"/>
        <v>22.070483801546743</v>
      </c>
      <c r="AC250" s="98">
        <f t="shared" ca="1" si="68"/>
        <v>-12.052477407372407</v>
      </c>
      <c r="AD250" s="98">
        <f t="shared" ca="1" si="68"/>
        <v>-16.658916527980637</v>
      </c>
      <c r="AE250" s="98">
        <f t="shared" ca="1" si="68"/>
        <v>38.946787500784922</v>
      </c>
      <c r="AF250" s="98">
        <f t="shared" ca="1" si="68"/>
        <v>6.5636126939034511</v>
      </c>
      <c r="AG250" s="98">
        <f t="shared" ca="1" si="68"/>
        <v>2.8144087036571364</v>
      </c>
      <c r="AH250" s="98">
        <f t="shared" ca="1" si="68"/>
        <v>22.179331758194166</v>
      </c>
      <c r="AI250" s="98">
        <f t="shared" ca="1" si="68"/>
        <v>249.50546093540106</v>
      </c>
      <c r="AJ250" s="98">
        <f t="shared" ca="1" si="68"/>
        <v>-3.3047811771630222</v>
      </c>
      <c r="AK250" s="98">
        <f t="shared" ca="1" si="68"/>
        <v>34.53363244449065</v>
      </c>
      <c r="AL250" s="98">
        <f t="shared" ca="1" si="68"/>
        <v>17.505406592108557</v>
      </c>
      <c r="AM250" s="98">
        <f t="shared" ca="1" si="68"/>
        <v>38.461952016417854</v>
      </c>
      <c r="AN250" s="98">
        <f t="shared" ca="1" si="68"/>
        <v>-26.738279727494046</v>
      </c>
      <c r="AO250" s="98">
        <f t="shared" ca="1" si="68"/>
        <v>35.064206529580588</v>
      </c>
      <c r="AP250" s="98">
        <f t="shared" ca="1" si="68"/>
        <v>18.716804286177648</v>
      </c>
      <c r="AQ250" s="98">
        <f t="shared" ca="1" si="68"/>
        <v>17.38627173450368</v>
      </c>
      <c r="AR250" s="98">
        <f t="shared" ca="1" si="68"/>
        <v>-877.22836602965617</v>
      </c>
      <c r="AS250" s="98">
        <f t="shared" ca="1" si="68"/>
        <v>0</v>
      </c>
      <c r="AT250" s="98">
        <f t="shared" ca="1" si="68"/>
        <v>0</v>
      </c>
      <c r="AU250" s="98">
        <f t="shared" ca="1" si="68"/>
        <v>0</v>
      </c>
      <c r="AV250" s="98">
        <f t="shared" ca="1" si="68"/>
        <v>0</v>
      </c>
      <c r="AW250" s="98">
        <f t="shared" ca="1" si="68"/>
        <v>0</v>
      </c>
      <c r="AX250" s="98">
        <f t="shared" ca="1" si="68"/>
        <v>0</v>
      </c>
      <c r="AY250" s="98">
        <f t="shared" ca="1" si="68"/>
        <v>0</v>
      </c>
    </row>
    <row r="251" spans="4:51" outlineLevel="1" x14ac:dyDescent="0.25"/>
    <row r="252" spans="4:51" ht="15.75" outlineLevel="1" x14ac:dyDescent="0.25">
      <c r="D252" s="31" t="s">
        <v>381</v>
      </c>
    </row>
    <row r="253" spans="4:51" outlineLevel="1" x14ac:dyDescent="0.25">
      <c r="D253" t="s">
        <v>382</v>
      </c>
      <c r="E253" s="19" t="str">
        <f>Applied_currency &amp; "'000"</f>
        <v>EUR'000</v>
      </c>
      <c r="M253" s="75">
        <f>L255</f>
        <v>0</v>
      </c>
      <c r="N253" s="75">
        <f t="shared" ref="N253:AY253" ca="1" si="69">M255</f>
        <v>0</v>
      </c>
      <c r="O253" s="75">
        <f t="shared" ca="1" si="69"/>
        <v>0</v>
      </c>
      <c r="P253" s="75">
        <f t="shared" ca="1" si="69"/>
        <v>512.99629423853548</v>
      </c>
      <c r="Q253" s="75">
        <f t="shared" ca="1" si="69"/>
        <v>287.65003787239721</v>
      </c>
      <c r="R253" s="75">
        <f t="shared" ca="1" si="69"/>
        <v>259.62524942097207</v>
      </c>
      <c r="S253" s="75">
        <f t="shared" ca="1" si="69"/>
        <v>259.55957615350371</v>
      </c>
      <c r="T253" s="75">
        <f t="shared" ca="1" si="69"/>
        <v>280.06470996807093</v>
      </c>
      <c r="U253" s="75">
        <f t="shared" ca="1" si="69"/>
        <v>275.39313682133934</v>
      </c>
      <c r="V253" s="75">
        <f t="shared" ca="1" si="69"/>
        <v>276.92718886545936</v>
      </c>
      <c r="W253" s="75">
        <f t="shared" ca="1" si="69"/>
        <v>297.93729143735391</v>
      </c>
      <c r="X253" s="75">
        <f t="shared" ca="1" si="69"/>
        <v>311.54844335692769</v>
      </c>
      <c r="Y253" s="75">
        <f t="shared" ca="1" si="69"/>
        <v>314.49881544590062</v>
      </c>
      <c r="Z253" s="75">
        <f t="shared" ca="1" si="69"/>
        <v>318.34770999742523</v>
      </c>
      <c r="AA253" s="75">
        <f t="shared" ca="1" si="69"/>
        <v>433.40365368464018</v>
      </c>
      <c r="AB253" s="75">
        <f t="shared" ca="1" si="69"/>
        <v>432.23446187289937</v>
      </c>
      <c r="AC253" s="75">
        <f t="shared" ca="1" si="69"/>
        <v>454.30494567444612</v>
      </c>
      <c r="AD253" s="75">
        <f t="shared" ca="1" si="69"/>
        <v>442.25246826707371</v>
      </c>
      <c r="AE253" s="75">
        <f t="shared" ca="1" si="69"/>
        <v>425.59355173909307</v>
      </c>
      <c r="AF253" s="75">
        <f t="shared" ca="1" si="69"/>
        <v>464.54033923987799</v>
      </c>
      <c r="AG253" s="75">
        <f t="shared" ca="1" si="69"/>
        <v>471.10395193378145</v>
      </c>
      <c r="AH253" s="75">
        <f t="shared" ca="1" si="69"/>
        <v>473.91836063743858</v>
      </c>
      <c r="AI253" s="75">
        <f t="shared" ca="1" si="69"/>
        <v>496.09769239563275</v>
      </c>
      <c r="AJ253" s="75">
        <f t="shared" ca="1" si="69"/>
        <v>745.60315333103381</v>
      </c>
      <c r="AK253" s="75">
        <f t="shared" ca="1" si="69"/>
        <v>742.29837215387079</v>
      </c>
      <c r="AL253" s="75">
        <f t="shared" ca="1" si="69"/>
        <v>776.83200459836144</v>
      </c>
      <c r="AM253" s="75">
        <f t="shared" ca="1" si="69"/>
        <v>794.33741119046999</v>
      </c>
      <c r="AN253" s="75">
        <f t="shared" ca="1" si="69"/>
        <v>832.79936320688785</v>
      </c>
      <c r="AO253" s="75">
        <f t="shared" ca="1" si="69"/>
        <v>806.0610834793938</v>
      </c>
      <c r="AP253" s="75">
        <f t="shared" ca="1" si="69"/>
        <v>841.12529000897439</v>
      </c>
      <c r="AQ253" s="75">
        <f t="shared" ca="1" si="69"/>
        <v>859.84209429515204</v>
      </c>
      <c r="AR253" s="75">
        <f t="shared" ca="1" si="69"/>
        <v>877.22836602965572</v>
      </c>
      <c r="AS253" s="75">
        <f t="shared" ca="1" si="69"/>
        <v>0</v>
      </c>
      <c r="AT253" s="75">
        <f t="shared" ca="1" si="69"/>
        <v>0</v>
      </c>
      <c r="AU253" s="75">
        <f t="shared" ca="1" si="69"/>
        <v>0</v>
      </c>
      <c r="AV253" s="75">
        <f t="shared" ca="1" si="69"/>
        <v>0</v>
      </c>
      <c r="AW253" s="75">
        <f t="shared" ca="1" si="69"/>
        <v>0</v>
      </c>
      <c r="AX253" s="75">
        <f t="shared" ca="1" si="69"/>
        <v>0</v>
      </c>
      <c r="AY253" s="75">
        <f t="shared" ca="1" si="69"/>
        <v>0</v>
      </c>
    </row>
    <row r="254" spans="4:51" outlineLevel="1" x14ac:dyDescent="0.25">
      <c r="D254" t="s">
        <v>383</v>
      </c>
      <c r="E254" s="19" t="str">
        <f>Applied_currency &amp; "'000"</f>
        <v>EUR'000</v>
      </c>
      <c r="L254" s="74">
        <f t="shared" ref="L254:L256" ca="1" si="70">SUM(M254:AY254)</f>
        <v>-4.5474735088646412E-13</v>
      </c>
      <c r="M254" s="75">
        <f ca="1">M250</f>
        <v>0</v>
      </c>
      <c r="N254" s="75">
        <f t="shared" ref="N254:AY254" ca="1" si="71">N250</f>
        <v>0</v>
      </c>
      <c r="O254" s="75">
        <f t="shared" ca="1" si="71"/>
        <v>512.99629423853548</v>
      </c>
      <c r="P254" s="75">
        <f t="shared" ca="1" si="71"/>
        <v>-225.34625636613828</v>
      </c>
      <c r="Q254" s="75">
        <f t="shared" ca="1" si="71"/>
        <v>-28.024788451425138</v>
      </c>
      <c r="R254" s="75">
        <f t="shared" ca="1" si="71"/>
        <v>-6.5673267468355334E-2</v>
      </c>
      <c r="S254" s="75">
        <f t="shared" ca="1" si="71"/>
        <v>20.505133814567216</v>
      </c>
      <c r="T254" s="75">
        <f t="shared" ca="1" si="71"/>
        <v>-4.6715731467315891</v>
      </c>
      <c r="U254" s="75">
        <f t="shared" ca="1" si="71"/>
        <v>1.5340520441200169</v>
      </c>
      <c r="V254" s="75">
        <f t="shared" ca="1" si="71"/>
        <v>21.010102571894549</v>
      </c>
      <c r="W254" s="75">
        <f t="shared" ca="1" si="71"/>
        <v>13.611151919573786</v>
      </c>
      <c r="X254" s="75">
        <f t="shared" ca="1" si="71"/>
        <v>2.9503720889729266</v>
      </c>
      <c r="Y254" s="75">
        <f t="shared" ca="1" si="71"/>
        <v>3.8488945515246087</v>
      </c>
      <c r="Z254" s="75">
        <f t="shared" ca="1" si="71"/>
        <v>115.05594368721495</v>
      </c>
      <c r="AA254" s="75">
        <f t="shared" ca="1" si="71"/>
        <v>-1.1691918117408022</v>
      </c>
      <c r="AB254" s="75">
        <f t="shared" ca="1" si="71"/>
        <v>22.070483801546743</v>
      </c>
      <c r="AC254" s="75">
        <f t="shared" ca="1" si="71"/>
        <v>-12.052477407372407</v>
      </c>
      <c r="AD254" s="75">
        <f t="shared" ca="1" si="71"/>
        <v>-16.658916527980637</v>
      </c>
      <c r="AE254" s="75">
        <f t="shared" ca="1" si="71"/>
        <v>38.946787500784922</v>
      </c>
      <c r="AF254" s="75">
        <f t="shared" ca="1" si="71"/>
        <v>6.5636126939034511</v>
      </c>
      <c r="AG254" s="75">
        <f t="shared" ca="1" si="71"/>
        <v>2.8144087036571364</v>
      </c>
      <c r="AH254" s="75">
        <f t="shared" ca="1" si="71"/>
        <v>22.179331758194166</v>
      </c>
      <c r="AI254" s="75">
        <f t="shared" ca="1" si="71"/>
        <v>249.50546093540106</v>
      </c>
      <c r="AJ254" s="75">
        <f t="shared" ca="1" si="71"/>
        <v>-3.3047811771630222</v>
      </c>
      <c r="AK254" s="75">
        <f t="shared" ca="1" si="71"/>
        <v>34.53363244449065</v>
      </c>
      <c r="AL254" s="75">
        <f t="shared" ca="1" si="71"/>
        <v>17.505406592108557</v>
      </c>
      <c r="AM254" s="75">
        <f t="shared" ca="1" si="71"/>
        <v>38.461952016417854</v>
      </c>
      <c r="AN254" s="75">
        <f t="shared" ca="1" si="71"/>
        <v>-26.738279727494046</v>
      </c>
      <c r="AO254" s="75">
        <f t="shared" ca="1" si="71"/>
        <v>35.064206529580588</v>
      </c>
      <c r="AP254" s="75">
        <f t="shared" ca="1" si="71"/>
        <v>18.716804286177648</v>
      </c>
      <c r="AQ254" s="75">
        <f t="shared" ca="1" si="71"/>
        <v>17.38627173450368</v>
      </c>
      <c r="AR254" s="75">
        <f t="shared" ca="1" si="71"/>
        <v>-877.22836602965617</v>
      </c>
      <c r="AS254" s="75">
        <f t="shared" ca="1" si="71"/>
        <v>0</v>
      </c>
      <c r="AT254" s="75">
        <f t="shared" ca="1" si="71"/>
        <v>0</v>
      </c>
      <c r="AU254" s="75">
        <f t="shared" ca="1" si="71"/>
        <v>0</v>
      </c>
      <c r="AV254" s="75">
        <f t="shared" ca="1" si="71"/>
        <v>0</v>
      </c>
      <c r="AW254" s="75">
        <f t="shared" ca="1" si="71"/>
        <v>0</v>
      </c>
      <c r="AX254" s="75">
        <f t="shared" ca="1" si="71"/>
        <v>0</v>
      </c>
      <c r="AY254" s="75">
        <f t="shared" ca="1" si="71"/>
        <v>0</v>
      </c>
    </row>
    <row r="255" spans="4:51" ht="15.75" outlineLevel="1" thickBot="1" x14ac:dyDescent="0.3">
      <c r="D255" t="s">
        <v>384</v>
      </c>
      <c r="E255" s="19" t="str">
        <f>Applied_currency &amp; "'000"</f>
        <v>EUR'000</v>
      </c>
      <c r="L255" s="80"/>
      <c r="M255" s="79">
        <f ca="1">SUM(M253:M254)</f>
        <v>0</v>
      </c>
      <c r="N255" s="79">
        <f t="shared" ref="N255:AY255" ca="1" si="72">SUM(N253:N254)</f>
        <v>0</v>
      </c>
      <c r="O255" s="79">
        <f t="shared" ca="1" si="72"/>
        <v>512.99629423853548</v>
      </c>
      <c r="P255" s="79">
        <f t="shared" ca="1" si="72"/>
        <v>287.65003787239721</v>
      </c>
      <c r="Q255" s="79">
        <f t="shared" ca="1" si="72"/>
        <v>259.62524942097207</v>
      </c>
      <c r="R255" s="79">
        <f t="shared" ca="1" si="72"/>
        <v>259.55957615350371</v>
      </c>
      <c r="S255" s="79">
        <f t="shared" ca="1" si="72"/>
        <v>280.06470996807093</v>
      </c>
      <c r="T255" s="79">
        <f t="shared" ca="1" si="72"/>
        <v>275.39313682133934</v>
      </c>
      <c r="U255" s="79">
        <f t="shared" ca="1" si="72"/>
        <v>276.92718886545936</v>
      </c>
      <c r="V255" s="79">
        <f t="shared" ca="1" si="72"/>
        <v>297.93729143735391</v>
      </c>
      <c r="W255" s="79">
        <f t="shared" ca="1" si="72"/>
        <v>311.54844335692769</v>
      </c>
      <c r="X255" s="79">
        <f t="shared" ca="1" si="72"/>
        <v>314.49881544590062</v>
      </c>
      <c r="Y255" s="79">
        <f t="shared" ca="1" si="72"/>
        <v>318.34770999742523</v>
      </c>
      <c r="Z255" s="79">
        <f t="shared" ca="1" si="72"/>
        <v>433.40365368464018</v>
      </c>
      <c r="AA255" s="79">
        <f t="shared" ca="1" si="72"/>
        <v>432.23446187289937</v>
      </c>
      <c r="AB255" s="79">
        <f t="shared" ca="1" si="72"/>
        <v>454.30494567444612</v>
      </c>
      <c r="AC255" s="79">
        <f t="shared" ca="1" si="72"/>
        <v>442.25246826707371</v>
      </c>
      <c r="AD255" s="79">
        <f t="shared" ca="1" si="72"/>
        <v>425.59355173909307</v>
      </c>
      <c r="AE255" s="79">
        <f t="shared" ca="1" si="72"/>
        <v>464.54033923987799</v>
      </c>
      <c r="AF255" s="79">
        <f t="shared" ca="1" si="72"/>
        <v>471.10395193378145</v>
      </c>
      <c r="AG255" s="79">
        <f t="shared" ca="1" si="72"/>
        <v>473.91836063743858</v>
      </c>
      <c r="AH255" s="79">
        <f t="shared" ca="1" si="72"/>
        <v>496.09769239563275</v>
      </c>
      <c r="AI255" s="79">
        <f t="shared" ca="1" si="72"/>
        <v>745.60315333103381</v>
      </c>
      <c r="AJ255" s="79">
        <f t="shared" ca="1" si="72"/>
        <v>742.29837215387079</v>
      </c>
      <c r="AK255" s="79">
        <f t="shared" ca="1" si="72"/>
        <v>776.83200459836144</v>
      </c>
      <c r="AL255" s="79">
        <f t="shared" ca="1" si="72"/>
        <v>794.33741119046999</v>
      </c>
      <c r="AM255" s="79">
        <f t="shared" ca="1" si="72"/>
        <v>832.79936320688785</v>
      </c>
      <c r="AN255" s="79">
        <f t="shared" ca="1" si="72"/>
        <v>806.0610834793938</v>
      </c>
      <c r="AO255" s="79">
        <f t="shared" ca="1" si="72"/>
        <v>841.12529000897439</v>
      </c>
      <c r="AP255" s="79">
        <f t="shared" ca="1" si="72"/>
        <v>859.84209429515204</v>
      </c>
      <c r="AQ255" s="79">
        <f t="shared" ca="1" si="72"/>
        <v>877.22836602965572</v>
      </c>
      <c r="AR255" s="79">
        <f t="shared" ca="1" si="72"/>
        <v>0</v>
      </c>
      <c r="AS255" s="79">
        <f t="shared" ca="1" si="72"/>
        <v>0</v>
      </c>
      <c r="AT255" s="79">
        <f t="shared" ca="1" si="72"/>
        <v>0</v>
      </c>
      <c r="AU255" s="79">
        <f t="shared" ca="1" si="72"/>
        <v>0</v>
      </c>
      <c r="AV255" s="79">
        <f t="shared" ca="1" si="72"/>
        <v>0</v>
      </c>
      <c r="AW255" s="79">
        <f t="shared" ca="1" si="72"/>
        <v>0</v>
      </c>
      <c r="AX255" s="79">
        <f t="shared" ca="1" si="72"/>
        <v>0</v>
      </c>
      <c r="AY255" s="79">
        <f t="shared" ca="1" si="72"/>
        <v>0</v>
      </c>
    </row>
    <row r="256" spans="4:51" ht="15.75" outlineLevel="1" thickTop="1" x14ac:dyDescent="0.25">
      <c r="D256" t="s">
        <v>385</v>
      </c>
      <c r="E256" s="19" t="str">
        <f>Applied_currency &amp; "'000"</f>
        <v>EUR'000</v>
      </c>
      <c r="L256" s="74">
        <f t="shared" ca="1" si="70"/>
        <v>0</v>
      </c>
      <c r="M256" s="27">
        <f t="shared" ref="M256:AY256" ca="1" si="73">IF(ROUND(M255,Tolerance_checks)&lt;0,1,0)</f>
        <v>0</v>
      </c>
      <c r="N256" s="27">
        <f t="shared" ca="1" si="73"/>
        <v>0</v>
      </c>
      <c r="O256" s="27">
        <f t="shared" ca="1" si="73"/>
        <v>0</v>
      </c>
      <c r="P256" s="27">
        <f t="shared" ca="1" si="73"/>
        <v>0</v>
      </c>
      <c r="Q256" s="27">
        <f t="shared" ca="1" si="73"/>
        <v>0</v>
      </c>
      <c r="R256" s="27">
        <f t="shared" ca="1" si="73"/>
        <v>0</v>
      </c>
      <c r="S256" s="27">
        <f t="shared" ca="1" si="73"/>
        <v>0</v>
      </c>
      <c r="T256" s="27">
        <f t="shared" ca="1" si="73"/>
        <v>0</v>
      </c>
      <c r="U256" s="27">
        <f t="shared" ca="1" si="73"/>
        <v>0</v>
      </c>
      <c r="V256" s="27">
        <f t="shared" ca="1" si="73"/>
        <v>0</v>
      </c>
      <c r="W256" s="27">
        <f t="shared" ca="1" si="73"/>
        <v>0</v>
      </c>
      <c r="X256" s="27">
        <f t="shared" ca="1" si="73"/>
        <v>0</v>
      </c>
      <c r="Y256" s="27">
        <f t="shared" ca="1" si="73"/>
        <v>0</v>
      </c>
      <c r="Z256" s="27">
        <f t="shared" ca="1" si="73"/>
        <v>0</v>
      </c>
      <c r="AA256" s="27">
        <f t="shared" ca="1" si="73"/>
        <v>0</v>
      </c>
      <c r="AB256" s="27">
        <f t="shared" ca="1" si="73"/>
        <v>0</v>
      </c>
      <c r="AC256" s="27">
        <f t="shared" ca="1" si="73"/>
        <v>0</v>
      </c>
      <c r="AD256" s="27">
        <f t="shared" ca="1" si="73"/>
        <v>0</v>
      </c>
      <c r="AE256" s="27">
        <f t="shared" ca="1" si="73"/>
        <v>0</v>
      </c>
      <c r="AF256" s="27">
        <f t="shared" ca="1" si="73"/>
        <v>0</v>
      </c>
      <c r="AG256" s="27">
        <f t="shared" ca="1" si="73"/>
        <v>0</v>
      </c>
      <c r="AH256" s="27">
        <f t="shared" ca="1" si="73"/>
        <v>0</v>
      </c>
      <c r="AI256" s="27">
        <f t="shared" ca="1" si="73"/>
        <v>0</v>
      </c>
      <c r="AJ256" s="27">
        <f t="shared" ca="1" si="73"/>
        <v>0</v>
      </c>
      <c r="AK256" s="27">
        <f t="shared" ca="1" si="73"/>
        <v>0</v>
      </c>
      <c r="AL256" s="27">
        <f t="shared" ca="1" si="73"/>
        <v>0</v>
      </c>
      <c r="AM256" s="27">
        <f t="shared" ca="1" si="73"/>
        <v>0</v>
      </c>
      <c r="AN256" s="27">
        <f t="shared" ca="1" si="73"/>
        <v>0</v>
      </c>
      <c r="AO256" s="27">
        <f t="shared" ca="1" si="73"/>
        <v>0</v>
      </c>
      <c r="AP256" s="27">
        <f t="shared" ca="1" si="73"/>
        <v>0</v>
      </c>
      <c r="AQ256" s="27">
        <f t="shared" ca="1" si="73"/>
        <v>0</v>
      </c>
      <c r="AR256" s="27">
        <f t="shared" ca="1" si="73"/>
        <v>0</v>
      </c>
      <c r="AS256" s="27">
        <f t="shared" ca="1" si="73"/>
        <v>0</v>
      </c>
      <c r="AT256" s="27">
        <f t="shared" ca="1" si="73"/>
        <v>0</v>
      </c>
      <c r="AU256" s="27">
        <f t="shared" ca="1" si="73"/>
        <v>0</v>
      </c>
      <c r="AV256" s="27">
        <f t="shared" ca="1" si="73"/>
        <v>0</v>
      </c>
      <c r="AW256" s="27">
        <f t="shared" ca="1" si="73"/>
        <v>0</v>
      </c>
      <c r="AX256" s="27">
        <f t="shared" ca="1" si="73"/>
        <v>0</v>
      </c>
      <c r="AY256" s="27">
        <f t="shared" ca="1" si="73"/>
        <v>0</v>
      </c>
    </row>
    <row r="258" spans="2:51" ht="21" x14ac:dyDescent="0.35">
      <c r="B258" s="9" t="s">
        <v>125</v>
      </c>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row>
    <row r="259" spans="2:51" ht="15.75" outlineLevel="1" x14ac:dyDescent="0.25">
      <c r="D259" s="31" t="s">
        <v>125</v>
      </c>
    </row>
    <row r="260" spans="2:51" outlineLevel="1" x14ac:dyDescent="0.25">
      <c r="D260" t="s">
        <v>285</v>
      </c>
      <c r="E260" s="19" t="str">
        <f>Applied_currency &amp; "'000"</f>
        <v>EUR'000</v>
      </c>
      <c r="L260" s="74">
        <f t="shared" ref="L260:L262" ca="1" si="74">SUM(M260:AY260)</f>
        <v>302140.7700770442</v>
      </c>
      <c r="M260" s="75">
        <f t="shared" ref="M260:AY260" ca="1" si="75">M210</f>
        <v>0</v>
      </c>
      <c r="N260" s="75">
        <f t="shared" ca="1" si="75"/>
        <v>0</v>
      </c>
      <c r="O260" s="75">
        <f t="shared" ca="1" si="75"/>
        <v>9344.8787927039994</v>
      </c>
      <c r="P260" s="75">
        <f t="shared" ca="1" si="75"/>
        <v>8951.5459631001595</v>
      </c>
      <c r="Q260" s="75">
        <f t="shared" ca="1" si="75"/>
        <v>8787.6727309176422</v>
      </c>
      <c r="R260" s="75">
        <f t="shared" ca="1" si="75"/>
        <v>8730.4600762992886</v>
      </c>
      <c r="S260" s="75">
        <f t="shared" ca="1" si="75"/>
        <v>8903.2422932467143</v>
      </c>
      <c r="T260" s="75">
        <f t="shared" ca="1" si="75"/>
        <v>8724.670155651911</v>
      </c>
      <c r="U260" s="75">
        <f t="shared" ca="1" si="75"/>
        <v>8659.1937052004851</v>
      </c>
      <c r="V260" s="75">
        <f t="shared" ca="1" si="75"/>
        <v>8837.6944139402494</v>
      </c>
      <c r="W260" s="75">
        <f t="shared" ca="1" si="75"/>
        <v>8895.9075022190555</v>
      </c>
      <c r="X260" s="75">
        <f t="shared" ca="1" si="75"/>
        <v>8826.4233691883965</v>
      </c>
      <c r="Y260" s="75">
        <f t="shared" ca="1" si="75"/>
        <v>8884.4110365721644</v>
      </c>
      <c r="Z260" s="75">
        <f t="shared" ca="1" si="75"/>
        <v>10278.507335997478</v>
      </c>
      <c r="AA260" s="75">
        <f t="shared" ca="1" si="75"/>
        <v>10028.248026947103</v>
      </c>
      <c r="AB260" s="75">
        <f t="shared" ca="1" si="75"/>
        <v>10228.812987486046</v>
      </c>
      <c r="AC260" s="75">
        <f t="shared" ca="1" si="75"/>
        <v>9959.1442814523216</v>
      </c>
      <c r="AD260" s="75">
        <f t="shared" ca="1" si="75"/>
        <v>9674.5973019822577</v>
      </c>
      <c r="AE260" s="75">
        <f t="shared" ca="1" si="75"/>
        <v>10114.791479222451</v>
      </c>
      <c r="AF260" s="75">
        <f t="shared" ca="1" si="75"/>
        <v>10065.451032982342</v>
      </c>
      <c r="AG260" s="75">
        <f t="shared" ca="1" si="75"/>
        <v>10010.091052300939</v>
      </c>
      <c r="AH260" s="75">
        <f t="shared" ca="1" si="75"/>
        <v>10210.292873346958</v>
      </c>
      <c r="AI260" s="75">
        <f t="shared" ca="1" si="75"/>
        <v>10681.537159809126</v>
      </c>
      <c r="AJ260" s="75">
        <f t="shared" ca="1" si="75"/>
        <v>10350.409507855044</v>
      </c>
      <c r="AK260" s="75">
        <f t="shared" ca="1" si="75"/>
        <v>10835.244479538778</v>
      </c>
      <c r="AL260" s="75">
        <f t="shared" ca="1" si="75"/>
        <v>11051.949369129554</v>
      </c>
      <c r="AM260" s="75">
        <f t="shared" ca="1" si="75"/>
        <v>11562.039340012456</v>
      </c>
      <c r="AN260" s="75">
        <f t="shared" ca="1" si="75"/>
        <v>11203.616120472072</v>
      </c>
      <c r="AO260" s="75">
        <f t="shared" ca="1" si="75"/>
        <v>11728.417086115236</v>
      </c>
      <c r="AP260" s="75">
        <f t="shared" ca="1" si="75"/>
        <v>11962.985427837541</v>
      </c>
      <c r="AQ260" s="75">
        <f t="shared" ca="1" si="75"/>
        <v>12202.245136394295</v>
      </c>
      <c r="AR260" s="75">
        <f t="shared" ca="1" si="75"/>
        <v>12446.290039122181</v>
      </c>
      <c r="AS260" s="75">
        <f t="shared" ca="1" si="75"/>
        <v>0</v>
      </c>
      <c r="AT260" s="75">
        <f t="shared" ca="1" si="75"/>
        <v>0</v>
      </c>
      <c r="AU260" s="75">
        <f t="shared" ca="1" si="75"/>
        <v>0</v>
      </c>
      <c r="AV260" s="75">
        <f t="shared" ca="1" si="75"/>
        <v>0</v>
      </c>
      <c r="AW260" s="75">
        <f t="shared" ca="1" si="75"/>
        <v>0</v>
      </c>
      <c r="AX260" s="75">
        <f t="shared" ca="1" si="75"/>
        <v>0</v>
      </c>
      <c r="AY260" s="75">
        <f t="shared" ca="1" si="75"/>
        <v>0</v>
      </c>
    </row>
    <row r="261" spans="2:51" outlineLevel="1" x14ac:dyDescent="0.25">
      <c r="D261" t="s">
        <v>290</v>
      </c>
      <c r="E261" s="19" t="str">
        <f>Applied_currency &amp; "'000"</f>
        <v>EUR'000</v>
      </c>
      <c r="L261" s="101">
        <f t="shared" ca="1" si="74"/>
        <v>-48424.258786917359</v>
      </c>
      <c r="M261" s="48">
        <f t="shared" ref="M261:AY261" ca="1" si="76">M233</f>
        <v>0</v>
      </c>
      <c r="N261" s="48">
        <f t="shared" ca="1" si="76"/>
        <v>0</v>
      </c>
      <c r="O261" s="48">
        <f t="shared" ca="1" si="76"/>
        <v>-1139.1662074060798</v>
      </c>
      <c r="P261" s="48">
        <f t="shared" ca="1" si="76"/>
        <v>-1150.3449234450432</v>
      </c>
      <c r="Q261" s="48">
        <f t="shared" ca="1" si="76"/>
        <v>-1166.4937388850535</v>
      </c>
      <c r="R261" s="48">
        <f t="shared" ca="1" si="76"/>
        <v>-1185.1642914780207</v>
      </c>
      <c r="S261" s="48">
        <f t="shared" ca="1" si="76"/>
        <v>-1208.8310376160098</v>
      </c>
      <c r="T261" s="48">
        <f t="shared" ca="1" si="76"/>
        <v>-1225.8749186991354</v>
      </c>
      <c r="U261" s="48">
        <f t="shared" ca="1" si="76"/>
        <v>-1245.5930200018286</v>
      </c>
      <c r="V261" s="48">
        <f t="shared" ca="1" si="76"/>
        <v>-1270.6112170945803</v>
      </c>
      <c r="W261" s="48">
        <f t="shared" ca="1" si="76"/>
        <v>-1293.6526254364719</v>
      </c>
      <c r="X261" s="48">
        <f t="shared" ca="1" si="76"/>
        <v>-1314.5776322837007</v>
      </c>
      <c r="Y261" s="48">
        <f t="shared" ca="1" si="76"/>
        <v>-1438.1060794743171</v>
      </c>
      <c r="Z261" s="48">
        <f t="shared" ca="1" si="76"/>
        <v>-1491.196362637681</v>
      </c>
      <c r="AA261" s="48">
        <f t="shared" ca="1" si="76"/>
        <v>-1511.9037007750283</v>
      </c>
      <c r="AB261" s="48">
        <f t="shared" ca="1" si="76"/>
        <v>-1542.1417747905286</v>
      </c>
      <c r="AC261" s="48">
        <f t="shared" ca="1" si="76"/>
        <v>-1563.4997109706705</v>
      </c>
      <c r="AD261" s="48">
        <f t="shared" ca="1" si="76"/>
        <v>-1585.0951078881017</v>
      </c>
      <c r="AE261" s="48">
        <f t="shared" ca="1" si="76"/>
        <v>-1621.7310546698743</v>
      </c>
      <c r="AF261" s="48">
        <f t="shared" ca="1" si="76"/>
        <v>-1649.1329502467809</v>
      </c>
      <c r="AG261" s="48">
        <f t="shared" ca="1" si="76"/>
        <v>-1676.9822292248955</v>
      </c>
      <c r="AH261" s="48">
        <f t="shared" ca="1" si="76"/>
        <v>-1710.521873809394</v>
      </c>
      <c r="AI261" s="48">
        <f t="shared" ca="1" si="76"/>
        <v>-1871.4943232082237</v>
      </c>
      <c r="AJ261" s="48">
        <f t="shared" ca="1" si="76"/>
        <v>-1898.029041769383</v>
      </c>
      <c r="AK261" s="48">
        <f t="shared" ca="1" si="76"/>
        <v>-1941.5461582353032</v>
      </c>
      <c r="AL261" s="48">
        <f t="shared" ca="1" si="76"/>
        <v>-1980.3770814000093</v>
      </c>
      <c r="AM261" s="48">
        <f t="shared" ca="1" si="76"/>
        <v>-2025.7656426980161</v>
      </c>
      <c r="AN261" s="48">
        <f t="shared" ca="1" si="76"/>
        <v>-2054.4876754251636</v>
      </c>
      <c r="AO261" s="48">
        <f t="shared" ca="1" si="76"/>
        <v>-2101.5920017983417</v>
      </c>
      <c r="AP261" s="48">
        <f t="shared" ca="1" si="76"/>
        <v>-2143.6238418343082</v>
      </c>
      <c r="AQ261" s="48">
        <f t="shared" ca="1" si="76"/>
        <v>-2186.4963186709942</v>
      </c>
      <c r="AR261" s="48">
        <f t="shared" ca="1" si="76"/>
        <v>-2230.2262450444146</v>
      </c>
      <c r="AS261" s="48">
        <f t="shared" ca="1" si="76"/>
        <v>0</v>
      </c>
      <c r="AT261" s="48">
        <f t="shared" ca="1" si="76"/>
        <v>0</v>
      </c>
      <c r="AU261" s="48">
        <f t="shared" ca="1" si="76"/>
        <v>0</v>
      </c>
      <c r="AV261" s="48">
        <f t="shared" ca="1" si="76"/>
        <v>0</v>
      </c>
      <c r="AW261" s="48">
        <f t="shared" ca="1" si="76"/>
        <v>0</v>
      </c>
      <c r="AX261" s="48">
        <f t="shared" ca="1" si="76"/>
        <v>0</v>
      </c>
      <c r="AY261" s="48">
        <f t="shared" ca="1" si="76"/>
        <v>0</v>
      </c>
    </row>
    <row r="262" spans="2:51" outlineLevel="1" x14ac:dyDescent="0.25">
      <c r="D262" s="102" t="s">
        <v>291</v>
      </c>
      <c r="E262" s="103" t="str">
        <f>Applied_currency &amp; "'000"</f>
        <v>EUR'000</v>
      </c>
      <c r="F262" s="102"/>
      <c r="G262" s="102"/>
      <c r="H262" s="102"/>
      <c r="I262" s="102"/>
      <c r="J262" s="102"/>
      <c r="K262" s="102"/>
      <c r="L262" s="104">
        <f t="shared" ca="1" si="74"/>
        <v>253716.51129012689</v>
      </c>
      <c r="M262" s="100">
        <f ca="1">SUM(M260:M261)</f>
        <v>0</v>
      </c>
      <c r="N262" s="100">
        <f t="shared" ref="N262:AY262" ca="1" si="77">SUM(N260:N261)</f>
        <v>0</v>
      </c>
      <c r="O262" s="100">
        <f t="shared" ca="1" si="77"/>
        <v>8205.7125852979188</v>
      </c>
      <c r="P262" s="100">
        <f t="shared" ca="1" si="77"/>
        <v>7801.2010396551159</v>
      </c>
      <c r="Q262" s="100">
        <f t="shared" ca="1" si="77"/>
        <v>7621.1789920325882</v>
      </c>
      <c r="R262" s="100">
        <f t="shared" ca="1" si="77"/>
        <v>7545.2957848212682</v>
      </c>
      <c r="S262" s="100">
        <f t="shared" ca="1" si="77"/>
        <v>7694.4112556307045</v>
      </c>
      <c r="T262" s="100">
        <f t="shared" ca="1" si="77"/>
        <v>7498.7952369527757</v>
      </c>
      <c r="U262" s="100">
        <f t="shared" ca="1" si="77"/>
        <v>7413.6006851986567</v>
      </c>
      <c r="V262" s="100">
        <f t="shared" ca="1" si="77"/>
        <v>7567.0831968456696</v>
      </c>
      <c r="W262" s="100">
        <f t="shared" ca="1" si="77"/>
        <v>7602.2548767825838</v>
      </c>
      <c r="X262" s="100">
        <f t="shared" ca="1" si="77"/>
        <v>7511.8457369046955</v>
      </c>
      <c r="Y262" s="100">
        <f t="shared" ca="1" si="77"/>
        <v>7446.3049570978474</v>
      </c>
      <c r="Z262" s="100">
        <f t="shared" ca="1" si="77"/>
        <v>8787.3109733597958</v>
      </c>
      <c r="AA262" s="100">
        <f t="shared" ca="1" si="77"/>
        <v>8516.3443261720749</v>
      </c>
      <c r="AB262" s="100">
        <f t="shared" ca="1" si="77"/>
        <v>8686.6712126955172</v>
      </c>
      <c r="AC262" s="100">
        <f t="shared" ca="1" si="77"/>
        <v>8395.6445704816506</v>
      </c>
      <c r="AD262" s="100">
        <f t="shared" ca="1" si="77"/>
        <v>8089.502194094156</v>
      </c>
      <c r="AE262" s="100">
        <f t="shared" ca="1" si="77"/>
        <v>8493.0604245525774</v>
      </c>
      <c r="AF262" s="100">
        <f t="shared" ca="1" si="77"/>
        <v>8416.3180827355609</v>
      </c>
      <c r="AG262" s="100">
        <f t="shared" ca="1" si="77"/>
        <v>8333.1088230760433</v>
      </c>
      <c r="AH262" s="100">
        <f t="shared" ca="1" si="77"/>
        <v>8499.7709995375644</v>
      </c>
      <c r="AI262" s="100">
        <f t="shared" ca="1" si="77"/>
        <v>8810.0428366009019</v>
      </c>
      <c r="AJ262" s="100">
        <f t="shared" ca="1" si="77"/>
        <v>8452.3804660856604</v>
      </c>
      <c r="AK262" s="100">
        <f t="shared" ca="1" si="77"/>
        <v>8893.6983213034746</v>
      </c>
      <c r="AL262" s="100">
        <f t="shared" ca="1" si="77"/>
        <v>9071.5722877295448</v>
      </c>
      <c r="AM262" s="100">
        <f t="shared" ca="1" si="77"/>
        <v>9536.2736973144401</v>
      </c>
      <c r="AN262" s="100">
        <f t="shared" ca="1" si="77"/>
        <v>9149.1284450469084</v>
      </c>
      <c r="AO262" s="100">
        <f t="shared" ca="1" si="77"/>
        <v>9626.8250843168935</v>
      </c>
      <c r="AP262" s="100">
        <f t="shared" ca="1" si="77"/>
        <v>9819.3615860032332</v>
      </c>
      <c r="AQ262" s="100">
        <f t="shared" ca="1" si="77"/>
        <v>10015.748817723301</v>
      </c>
      <c r="AR262" s="100">
        <f t="shared" ca="1" si="77"/>
        <v>10216.063794077767</v>
      </c>
      <c r="AS262" s="100">
        <f t="shared" ca="1" si="77"/>
        <v>0</v>
      </c>
      <c r="AT262" s="100">
        <f t="shared" ca="1" si="77"/>
        <v>0</v>
      </c>
      <c r="AU262" s="100">
        <f t="shared" ca="1" si="77"/>
        <v>0</v>
      </c>
      <c r="AV262" s="100">
        <f t="shared" ca="1" si="77"/>
        <v>0</v>
      </c>
      <c r="AW262" s="100">
        <f t="shared" ca="1" si="77"/>
        <v>0</v>
      </c>
      <c r="AX262" s="100">
        <f t="shared" ca="1" si="77"/>
        <v>0</v>
      </c>
      <c r="AY262" s="100">
        <f t="shared" ca="1" si="77"/>
        <v>0</v>
      </c>
    </row>
    <row r="263" spans="2:51" outlineLevel="1" x14ac:dyDescent="0.25"/>
    <row r="264" spans="2:51" outlineLevel="1" x14ac:dyDescent="0.25">
      <c r="D264" t="s">
        <v>292</v>
      </c>
      <c r="E264" s="19" t="str">
        <f>Applied_currency &amp; "'000"</f>
        <v>EUR'000</v>
      </c>
      <c r="L264" s="101">
        <f t="shared" ref="L264:L265" ca="1" si="78">SUM(M264:AY264)</f>
        <v>-96900</v>
      </c>
      <c r="M264" s="75">
        <f ca="1">M478</f>
        <v>0</v>
      </c>
      <c r="N264" s="75">
        <f t="shared" ref="N264:AY264" ca="1" si="79">N478</f>
        <v>0</v>
      </c>
      <c r="O264" s="75">
        <f t="shared" ca="1" si="79"/>
        <v>-4845</v>
      </c>
      <c r="P264" s="75">
        <f t="shared" ca="1" si="79"/>
        <v>-4845</v>
      </c>
      <c r="Q264" s="75">
        <f t="shared" ca="1" si="79"/>
        <v>-4845</v>
      </c>
      <c r="R264" s="75">
        <f t="shared" ca="1" si="79"/>
        <v>-4845</v>
      </c>
      <c r="S264" s="75">
        <f t="shared" ca="1" si="79"/>
        <v>-4845</v>
      </c>
      <c r="T264" s="75">
        <f t="shared" ca="1" si="79"/>
        <v>-4845</v>
      </c>
      <c r="U264" s="75">
        <f t="shared" ca="1" si="79"/>
        <v>-4845</v>
      </c>
      <c r="V264" s="75">
        <f t="shared" ca="1" si="79"/>
        <v>-4845</v>
      </c>
      <c r="W264" s="75">
        <f t="shared" ca="1" si="79"/>
        <v>-4845</v>
      </c>
      <c r="X264" s="75">
        <f t="shared" ca="1" si="79"/>
        <v>-4845</v>
      </c>
      <c r="Y264" s="75">
        <f t="shared" ca="1" si="79"/>
        <v>-4845</v>
      </c>
      <c r="Z264" s="75">
        <f t="shared" ca="1" si="79"/>
        <v>-4845</v>
      </c>
      <c r="AA264" s="75">
        <f t="shared" ca="1" si="79"/>
        <v>-4845</v>
      </c>
      <c r="AB264" s="75">
        <f t="shared" ca="1" si="79"/>
        <v>-4845</v>
      </c>
      <c r="AC264" s="75">
        <f t="shared" ca="1" si="79"/>
        <v>-4845</v>
      </c>
      <c r="AD264" s="75">
        <f t="shared" ca="1" si="79"/>
        <v>-4845</v>
      </c>
      <c r="AE264" s="75">
        <f t="shared" ca="1" si="79"/>
        <v>-4845</v>
      </c>
      <c r="AF264" s="75">
        <f t="shared" ca="1" si="79"/>
        <v>-4845</v>
      </c>
      <c r="AG264" s="75">
        <f t="shared" ca="1" si="79"/>
        <v>-4845</v>
      </c>
      <c r="AH264" s="75">
        <f t="shared" ca="1" si="79"/>
        <v>-4845</v>
      </c>
      <c r="AI264" s="75">
        <f t="shared" ca="1" si="79"/>
        <v>0</v>
      </c>
      <c r="AJ264" s="75">
        <f t="shared" ca="1" si="79"/>
        <v>0</v>
      </c>
      <c r="AK264" s="75">
        <f t="shared" ca="1" si="79"/>
        <v>0</v>
      </c>
      <c r="AL264" s="75">
        <f t="shared" ca="1" si="79"/>
        <v>0</v>
      </c>
      <c r="AM264" s="75">
        <f t="shared" ca="1" si="79"/>
        <v>0</v>
      </c>
      <c r="AN264" s="75">
        <f t="shared" ca="1" si="79"/>
        <v>0</v>
      </c>
      <c r="AO264" s="75">
        <f t="shared" ca="1" si="79"/>
        <v>0</v>
      </c>
      <c r="AP264" s="75">
        <f t="shared" ca="1" si="79"/>
        <v>0</v>
      </c>
      <c r="AQ264" s="75">
        <f t="shared" ca="1" si="79"/>
        <v>0</v>
      </c>
      <c r="AR264" s="75">
        <f t="shared" ca="1" si="79"/>
        <v>0</v>
      </c>
      <c r="AS264" s="75">
        <f t="shared" ca="1" si="79"/>
        <v>0</v>
      </c>
      <c r="AT264" s="75">
        <f t="shared" ca="1" si="79"/>
        <v>0</v>
      </c>
      <c r="AU264" s="75">
        <f t="shared" ca="1" si="79"/>
        <v>0</v>
      </c>
      <c r="AV264" s="75">
        <f t="shared" ca="1" si="79"/>
        <v>0</v>
      </c>
      <c r="AW264" s="75">
        <f t="shared" ca="1" si="79"/>
        <v>0</v>
      </c>
      <c r="AX264" s="75">
        <f t="shared" ca="1" si="79"/>
        <v>0</v>
      </c>
      <c r="AY264" s="75">
        <f t="shared" ca="1" si="79"/>
        <v>0</v>
      </c>
    </row>
    <row r="265" spans="2:51" outlineLevel="1" x14ac:dyDescent="0.25">
      <c r="D265" s="102" t="s">
        <v>293</v>
      </c>
      <c r="E265" s="103" t="str">
        <f>Applied_currency &amp; "'000"</f>
        <v>EUR'000</v>
      </c>
      <c r="F265" s="102"/>
      <c r="G265" s="102"/>
      <c r="H265" s="102"/>
      <c r="I265" s="102"/>
      <c r="J265" s="102"/>
      <c r="K265" s="102"/>
      <c r="L265" s="104">
        <f t="shared" ca="1" si="78"/>
        <v>156816.51129012689</v>
      </c>
      <c r="M265" s="100">
        <f ca="1">M262+M264</f>
        <v>0</v>
      </c>
      <c r="N265" s="100">
        <f t="shared" ref="N265:AY265" ca="1" si="80">N262+N264</f>
        <v>0</v>
      </c>
      <c r="O265" s="100">
        <f t="shared" ca="1" si="80"/>
        <v>3360.7125852979188</v>
      </c>
      <c r="P265" s="100">
        <f t="shared" ca="1" si="80"/>
        <v>2956.2010396551159</v>
      </c>
      <c r="Q265" s="100">
        <f t="shared" ca="1" si="80"/>
        <v>2776.1789920325882</v>
      </c>
      <c r="R265" s="100">
        <f t="shared" ca="1" si="80"/>
        <v>2700.2957848212682</v>
      </c>
      <c r="S265" s="100">
        <f t="shared" ca="1" si="80"/>
        <v>2849.4112556307045</v>
      </c>
      <c r="T265" s="100">
        <f t="shared" ca="1" si="80"/>
        <v>2653.7952369527757</v>
      </c>
      <c r="U265" s="100">
        <f t="shared" ca="1" si="80"/>
        <v>2568.6006851986567</v>
      </c>
      <c r="V265" s="100">
        <f t="shared" ca="1" si="80"/>
        <v>2722.0831968456696</v>
      </c>
      <c r="W265" s="100">
        <f t="shared" ca="1" si="80"/>
        <v>2757.2548767825838</v>
      </c>
      <c r="X265" s="100">
        <f t="shared" ca="1" si="80"/>
        <v>2666.8457369046955</v>
      </c>
      <c r="Y265" s="100">
        <f t="shared" ca="1" si="80"/>
        <v>2601.3049570978474</v>
      </c>
      <c r="Z265" s="100">
        <f t="shared" ca="1" si="80"/>
        <v>3942.3109733597958</v>
      </c>
      <c r="AA265" s="100">
        <f t="shared" ca="1" si="80"/>
        <v>3671.3443261720749</v>
      </c>
      <c r="AB265" s="100">
        <f t="shared" ca="1" si="80"/>
        <v>3841.6712126955172</v>
      </c>
      <c r="AC265" s="100">
        <f t="shared" ca="1" si="80"/>
        <v>3550.6445704816506</v>
      </c>
      <c r="AD265" s="100">
        <f t="shared" ca="1" si="80"/>
        <v>3244.502194094156</v>
      </c>
      <c r="AE265" s="100">
        <f t="shared" ca="1" si="80"/>
        <v>3648.0604245525774</v>
      </c>
      <c r="AF265" s="100">
        <f t="shared" ca="1" si="80"/>
        <v>3571.3180827355609</v>
      </c>
      <c r="AG265" s="100">
        <f t="shared" ca="1" si="80"/>
        <v>3488.1088230760433</v>
      </c>
      <c r="AH265" s="100">
        <f t="shared" ca="1" si="80"/>
        <v>3654.7709995375644</v>
      </c>
      <c r="AI265" s="100">
        <f t="shared" ca="1" si="80"/>
        <v>8810.0428366009019</v>
      </c>
      <c r="AJ265" s="100">
        <f t="shared" ca="1" si="80"/>
        <v>8452.3804660856604</v>
      </c>
      <c r="AK265" s="100">
        <f t="shared" ca="1" si="80"/>
        <v>8893.6983213034746</v>
      </c>
      <c r="AL265" s="100">
        <f t="shared" ca="1" si="80"/>
        <v>9071.5722877295448</v>
      </c>
      <c r="AM265" s="100">
        <f t="shared" ca="1" si="80"/>
        <v>9536.2736973144401</v>
      </c>
      <c r="AN265" s="100">
        <f t="shared" ca="1" si="80"/>
        <v>9149.1284450469084</v>
      </c>
      <c r="AO265" s="100">
        <f t="shared" ca="1" si="80"/>
        <v>9626.8250843168935</v>
      </c>
      <c r="AP265" s="100">
        <f t="shared" ca="1" si="80"/>
        <v>9819.3615860032332</v>
      </c>
      <c r="AQ265" s="100">
        <f t="shared" ca="1" si="80"/>
        <v>10015.748817723301</v>
      </c>
      <c r="AR265" s="100">
        <f t="shared" ca="1" si="80"/>
        <v>10216.063794077767</v>
      </c>
      <c r="AS265" s="100">
        <f t="shared" ca="1" si="80"/>
        <v>0</v>
      </c>
      <c r="AT265" s="100">
        <f t="shared" ca="1" si="80"/>
        <v>0</v>
      </c>
      <c r="AU265" s="100">
        <f t="shared" ca="1" si="80"/>
        <v>0</v>
      </c>
      <c r="AV265" s="100">
        <f t="shared" ca="1" si="80"/>
        <v>0</v>
      </c>
      <c r="AW265" s="100">
        <f t="shared" ca="1" si="80"/>
        <v>0</v>
      </c>
      <c r="AX265" s="100">
        <f t="shared" ca="1" si="80"/>
        <v>0</v>
      </c>
      <c r="AY265" s="100">
        <f t="shared" ca="1" si="80"/>
        <v>0</v>
      </c>
    </row>
    <row r="266" spans="2:51" outlineLevel="1" x14ac:dyDescent="0.2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5"/>
      <c r="AP266" s="75"/>
      <c r="AQ266" s="75"/>
      <c r="AR266" s="75"/>
      <c r="AS266" s="75"/>
      <c r="AT266" s="75"/>
      <c r="AU266" s="75"/>
      <c r="AV266" s="75"/>
      <c r="AW266" s="75"/>
      <c r="AX266" s="75"/>
      <c r="AY266" s="75"/>
    </row>
    <row r="267" spans="2:51" outlineLevel="1" x14ac:dyDescent="0.25">
      <c r="D267" t="s">
        <v>294</v>
      </c>
      <c r="E267" s="19" t="str">
        <f>Applied_currency &amp; "'000"</f>
        <v>EUR'000</v>
      </c>
      <c r="L267" s="101">
        <f t="shared" ref="L267:L268" ca="1" si="81">SUM(M267:AY267)</f>
        <v>-23999.999999999993</v>
      </c>
      <c r="M267" s="75">
        <f t="shared" ref="M267:AY267" ca="1" si="82">SUM(M242:M243)</f>
        <v>0</v>
      </c>
      <c r="N267" s="75">
        <f t="shared" ca="1" si="82"/>
        <v>0</v>
      </c>
      <c r="O267" s="75">
        <f t="shared" ca="1" si="82"/>
        <v>-3000</v>
      </c>
      <c r="P267" s="75">
        <f t="shared" ca="1" si="82"/>
        <v>-2100</v>
      </c>
      <c r="Q267" s="75">
        <f t="shared" ca="1" si="82"/>
        <v>-1989.4736842105265</v>
      </c>
      <c r="R267" s="75">
        <f t="shared" ca="1" si="82"/>
        <v>-1878.9473684210527</v>
      </c>
      <c r="S267" s="75">
        <f t="shared" ca="1" si="82"/>
        <v>-1768.421052631579</v>
      </c>
      <c r="T267" s="75">
        <f t="shared" ca="1" si="82"/>
        <v>-1657.8947368421052</v>
      </c>
      <c r="U267" s="75">
        <f t="shared" ca="1" si="82"/>
        <v>-1547.3684210526314</v>
      </c>
      <c r="V267" s="75">
        <f t="shared" ca="1" si="82"/>
        <v>-1436.8421052631577</v>
      </c>
      <c r="W267" s="75">
        <f t="shared" ca="1" si="82"/>
        <v>-1326.3157894736839</v>
      </c>
      <c r="X267" s="75">
        <f t="shared" ca="1" si="82"/>
        <v>-1215.7894736842102</v>
      </c>
      <c r="Y267" s="75">
        <f t="shared" ca="1" si="82"/>
        <v>-1105.2631578947364</v>
      </c>
      <c r="Z267" s="75">
        <f t="shared" ca="1" si="82"/>
        <v>-994.73684210526267</v>
      </c>
      <c r="AA267" s="75">
        <f t="shared" ca="1" si="82"/>
        <v>-884.21052631578891</v>
      </c>
      <c r="AB267" s="75">
        <f t="shared" ca="1" si="82"/>
        <v>-773.68421052631527</v>
      </c>
      <c r="AC267" s="75">
        <f t="shared" ca="1" si="82"/>
        <v>-663.15789473684151</v>
      </c>
      <c r="AD267" s="75">
        <f t="shared" ca="1" si="82"/>
        <v>-552.63157894736776</v>
      </c>
      <c r="AE267" s="75">
        <f t="shared" ca="1" si="82"/>
        <v>-442.10526315789411</v>
      </c>
      <c r="AF267" s="75">
        <f t="shared" ca="1" si="82"/>
        <v>-331.57894736842042</v>
      </c>
      <c r="AG267" s="75">
        <f t="shared" ca="1" si="82"/>
        <v>-221.05263157894674</v>
      </c>
      <c r="AH267" s="75">
        <f t="shared" ca="1" si="82"/>
        <v>-110.52631578947303</v>
      </c>
      <c r="AI267" s="75">
        <f t="shared" ca="1" si="82"/>
        <v>0</v>
      </c>
      <c r="AJ267" s="75">
        <f t="shared" ca="1" si="82"/>
        <v>0</v>
      </c>
      <c r="AK267" s="75">
        <f t="shared" ca="1" si="82"/>
        <v>0</v>
      </c>
      <c r="AL267" s="75">
        <f t="shared" ca="1" si="82"/>
        <v>0</v>
      </c>
      <c r="AM267" s="75">
        <f t="shared" ca="1" si="82"/>
        <v>0</v>
      </c>
      <c r="AN267" s="75">
        <f t="shared" ca="1" si="82"/>
        <v>0</v>
      </c>
      <c r="AO267" s="75">
        <f t="shared" ca="1" si="82"/>
        <v>0</v>
      </c>
      <c r="AP267" s="75">
        <f t="shared" ca="1" si="82"/>
        <v>0</v>
      </c>
      <c r="AQ267" s="75">
        <f t="shared" ca="1" si="82"/>
        <v>0</v>
      </c>
      <c r="AR267" s="75">
        <f t="shared" ca="1" si="82"/>
        <v>0</v>
      </c>
      <c r="AS267" s="75">
        <f t="shared" ca="1" si="82"/>
        <v>0</v>
      </c>
      <c r="AT267" s="75">
        <f t="shared" ca="1" si="82"/>
        <v>0</v>
      </c>
      <c r="AU267" s="75">
        <f t="shared" ca="1" si="82"/>
        <v>0</v>
      </c>
      <c r="AV267" s="75">
        <f t="shared" ca="1" si="82"/>
        <v>0</v>
      </c>
      <c r="AW267" s="75">
        <f t="shared" ca="1" si="82"/>
        <v>0</v>
      </c>
      <c r="AX267" s="75">
        <f t="shared" ca="1" si="82"/>
        <v>0</v>
      </c>
      <c r="AY267" s="75">
        <f t="shared" ca="1" si="82"/>
        <v>0</v>
      </c>
    </row>
    <row r="268" spans="2:51" outlineLevel="1" x14ac:dyDescent="0.25">
      <c r="D268" s="102" t="s">
        <v>295</v>
      </c>
      <c r="E268" s="103" t="str">
        <f>Applied_currency &amp; "'000"</f>
        <v>EUR'000</v>
      </c>
      <c r="F268" s="102"/>
      <c r="G268" s="102"/>
      <c r="H268" s="102"/>
      <c r="I268" s="102"/>
      <c r="J268" s="102"/>
      <c r="K268" s="102"/>
      <c r="L268" s="104">
        <f t="shared" ca="1" si="81"/>
        <v>132816.51129012689</v>
      </c>
      <c r="M268" s="100">
        <f ca="1">M265+M267</f>
        <v>0</v>
      </c>
      <c r="N268" s="100">
        <f t="shared" ref="N268:AY268" ca="1" si="83">N265+N267</f>
        <v>0</v>
      </c>
      <c r="O268" s="100">
        <f t="shared" ca="1" si="83"/>
        <v>360.71258529791885</v>
      </c>
      <c r="P268" s="100">
        <f t="shared" ca="1" si="83"/>
        <v>856.20103965511589</v>
      </c>
      <c r="Q268" s="100">
        <f t="shared" ca="1" si="83"/>
        <v>786.70530782206174</v>
      </c>
      <c r="R268" s="100">
        <f t="shared" ca="1" si="83"/>
        <v>821.34841640021546</v>
      </c>
      <c r="S268" s="100">
        <f t="shared" ca="1" si="83"/>
        <v>1080.9902029991256</v>
      </c>
      <c r="T268" s="100">
        <f t="shared" ca="1" si="83"/>
        <v>995.90050011067046</v>
      </c>
      <c r="U268" s="100">
        <f t="shared" ca="1" si="83"/>
        <v>1021.2322641460253</v>
      </c>
      <c r="V268" s="100">
        <f t="shared" ca="1" si="83"/>
        <v>1285.2410915825119</v>
      </c>
      <c r="W268" s="100">
        <f t="shared" ca="1" si="83"/>
        <v>1430.9390873088998</v>
      </c>
      <c r="X268" s="100">
        <f t="shared" ca="1" si="83"/>
        <v>1451.0562632204853</v>
      </c>
      <c r="Y268" s="100">
        <f t="shared" ca="1" si="83"/>
        <v>1496.0417992031109</v>
      </c>
      <c r="Z268" s="100">
        <f t="shared" ca="1" si="83"/>
        <v>2947.5741312545333</v>
      </c>
      <c r="AA268" s="100">
        <f t="shared" ca="1" si="83"/>
        <v>2787.1337998562858</v>
      </c>
      <c r="AB268" s="100">
        <f t="shared" ca="1" si="83"/>
        <v>3067.9870021692018</v>
      </c>
      <c r="AC268" s="100">
        <f t="shared" ca="1" si="83"/>
        <v>2887.486675744809</v>
      </c>
      <c r="AD268" s="100">
        <f t="shared" ca="1" si="83"/>
        <v>2691.8706151467882</v>
      </c>
      <c r="AE268" s="100">
        <f t="shared" ca="1" si="83"/>
        <v>3205.9551613946833</v>
      </c>
      <c r="AF268" s="100">
        <f t="shared" ca="1" si="83"/>
        <v>3239.7391353671405</v>
      </c>
      <c r="AG268" s="100">
        <f t="shared" ca="1" si="83"/>
        <v>3267.0561914970967</v>
      </c>
      <c r="AH268" s="100">
        <f t="shared" ca="1" si="83"/>
        <v>3544.2446837480916</v>
      </c>
      <c r="AI268" s="100">
        <f t="shared" ca="1" si="83"/>
        <v>8810.0428366009019</v>
      </c>
      <c r="AJ268" s="100">
        <f t="shared" ca="1" si="83"/>
        <v>8452.3804660856604</v>
      </c>
      <c r="AK268" s="100">
        <f t="shared" ca="1" si="83"/>
        <v>8893.6983213034746</v>
      </c>
      <c r="AL268" s="100">
        <f t="shared" ca="1" si="83"/>
        <v>9071.5722877295448</v>
      </c>
      <c r="AM268" s="100">
        <f t="shared" ca="1" si="83"/>
        <v>9536.2736973144401</v>
      </c>
      <c r="AN268" s="100">
        <f t="shared" ca="1" si="83"/>
        <v>9149.1284450469084</v>
      </c>
      <c r="AO268" s="100">
        <f t="shared" ca="1" si="83"/>
        <v>9626.8250843168935</v>
      </c>
      <c r="AP268" s="100">
        <f t="shared" ca="1" si="83"/>
        <v>9819.3615860032332</v>
      </c>
      <c r="AQ268" s="100">
        <f t="shared" ca="1" si="83"/>
        <v>10015.748817723301</v>
      </c>
      <c r="AR268" s="100">
        <f t="shared" ca="1" si="83"/>
        <v>10216.063794077767</v>
      </c>
      <c r="AS268" s="100">
        <f t="shared" ca="1" si="83"/>
        <v>0</v>
      </c>
      <c r="AT268" s="100">
        <f t="shared" ca="1" si="83"/>
        <v>0</v>
      </c>
      <c r="AU268" s="100">
        <f t="shared" ca="1" si="83"/>
        <v>0</v>
      </c>
      <c r="AV268" s="100">
        <f t="shared" ca="1" si="83"/>
        <v>0</v>
      </c>
      <c r="AW268" s="100">
        <f t="shared" ca="1" si="83"/>
        <v>0</v>
      </c>
      <c r="AX268" s="100">
        <f t="shared" ca="1" si="83"/>
        <v>0</v>
      </c>
      <c r="AY268" s="100">
        <f t="shared" ca="1" si="83"/>
        <v>0</v>
      </c>
    </row>
    <row r="269" spans="2:51" outlineLevel="1" x14ac:dyDescent="0.2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R269" s="75"/>
      <c r="AS269" s="75"/>
      <c r="AT269" s="75"/>
      <c r="AU269" s="75"/>
      <c r="AV269" s="75"/>
      <c r="AW269" s="75"/>
      <c r="AX269" s="75"/>
      <c r="AY269" s="75"/>
    </row>
    <row r="270" spans="2:51" outlineLevel="1" x14ac:dyDescent="0.25">
      <c r="D270" t="s">
        <v>296</v>
      </c>
      <c r="E270" s="19" t="str">
        <f>Applied_currency &amp; "'000"</f>
        <v>EUR'000</v>
      </c>
      <c r="L270" s="101">
        <f t="shared" ref="L270:L271" ca="1" si="84">SUM(M270:AY270)</f>
        <v>-27891.46737092665</v>
      </c>
      <c r="M270" s="75">
        <f ca="1">-M503</f>
        <v>0</v>
      </c>
      <c r="N270" s="75">
        <f t="shared" ref="N270:AY270" ca="1" si="85">-N503</f>
        <v>0</v>
      </c>
      <c r="O270" s="75">
        <f t="shared" ca="1" si="85"/>
        <v>-75.749642912562962</v>
      </c>
      <c r="P270" s="75">
        <f t="shared" ca="1" si="85"/>
        <v>-179.80221832757434</v>
      </c>
      <c r="Q270" s="75">
        <f t="shared" ca="1" si="85"/>
        <v>-165.20811464263295</v>
      </c>
      <c r="R270" s="75">
        <f t="shared" ca="1" si="85"/>
        <v>-172.48316744404525</v>
      </c>
      <c r="S270" s="75">
        <f t="shared" ca="1" si="85"/>
        <v>-227.00794262981637</v>
      </c>
      <c r="T270" s="75">
        <f t="shared" ca="1" si="85"/>
        <v>-209.1391050232408</v>
      </c>
      <c r="U270" s="75">
        <f t="shared" ca="1" si="85"/>
        <v>-214.4587754706653</v>
      </c>
      <c r="V270" s="75">
        <f t="shared" ca="1" si="85"/>
        <v>-269.9006292323275</v>
      </c>
      <c r="W270" s="75">
        <f t="shared" ca="1" si="85"/>
        <v>-300.49720833486896</v>
      </c>
      <c r="X270" s="75">
        <f t="shared" ca="1" si="85"/>
        <v>-304.72181527630192</v>
      </c>
      <c r="Y270" s="75">
        <f t="shared" ca="1" si="85"/>
        <v>-314.16877783265329</v>
      </c>
      <c r="Z270" s="75">
        <f t="shared" ca="1" si="85"/>
        <v>-618.99056756345192</v>
      </c>
      <c r="AA270" s="75">
        <f t="shared" ca="1" si="85"/>
        <v>-585.29809796981999</v>
      </c>
      <c r="AB270" s="75">
        <f t="shared" ca="1" si="85"/>
        <v>-644.2772704555324</v>
      </c>
      <c r="AC270" s="75">
        <f t="shared" ca="1" si="85"/>
        <v>-606.37220190640983</v>
      </c>
      <c r="AD270" s="75">
        <f t="shared" ca="1" si="85"/>
        <v>-565.29282918082549</v>
      </c>
      <c r="AE270" s="75">
        <f t="shared" ca="1" si="85"/>
        <v>-673.25058389288347</v>
      </c>
      <c r="AF270" s="75">
        <f t="shared" ca="1" si="85"/>
        <v>-680.34521842709944</v>
      </c>
      <c r="AG270" s="75">
        <f t="shared" ca="1" si="85"/>
        <v>-686.08180021439034</v>
      </c>
      <c r="AH270" s="75">
        <f t="shared" ca="1" si="85"/>
        <v>-744.29138358709918</v>
      </c>
      <c r="AI270" s="75">
        <f t="shared" ca="1" si="85"/>
        <v>-1850.1089956861892</v>
      </c>
      <c r="AJ270" s="75">
        <f t="shared" ca="1" si="85"/>
        <v>-1774.9998978779886</v>
      </c>
      <c r="AK270" s="75">
        <f t="shared" ca="1" si="85"/>
        <v>-1867.6766474737296</v>
      </c>
      <c r="AL270" s="75">
        <f t="shared" ca="1" si="85"/>
        <v>-1905.0301804232042</v>
      </c>
      <c r="AM270" s="75">
        <f t="shared" ca="1" si="85"/>
        <v>-2002.6174764360323</v>
      </c>
      <c r="AN270" s="75">
        <f t="shared" ca="1" si="85"/>
        <v>-1921.3169734598507</v>
      </c>
      <c r="AO270" s="75">
        <f t="shared" ca="1" si="85"/>
        <v>-2021.6332677065475</v>
      </c>
      <c r="AP270" s="75">
        <f t="shared" ca="1" si="85"/>
        <v>-2062.0659330606791</v>
      </c>
      <c r="AQ270" s="75">
        <f t="shared" ca="1" si="85"/>
        <v>-2103.307251721893</v>
      </c>
      <c r="AR270" s="75">
        <f t="shared" ca="1" si="85"/>
        <v>-2145.3733967563312</v>
      </c>
      <c r="AS270" s="75">
        <f t="shared" ca="1" si="85"/>
        <v>0</v>
      </c>
      <c r="AT270" s="75">
        <f t="shared" ca="1" si="85"/>
        <v>0</v>
      </c>
      <c r="AU270" s="75">
        <f t="shared" ca="1" si="85"/>
        <v>0</v>
      </c>
      <c r="AV270" s="75">
        <f t="shared" ca="1" si="85"/>
        <v>0</v>
      </c>
      <c r="AW270" s="75">
        <f t="shared" ca="1" si="85"/>
        <v>0</v>
      </c>
      <c r="AX270" s="75">
        <f t="shared" ca="1" si="85"/>
        <v>0</v>
      </c>
      <c r="AY270" s="75">
        <f t="shared" ca="1" si="85"/>
        <v>0</v>
      </c>
    </row>
    <row r="271" spans="2:51" outlineLevel="1" x14ac:dyDescent="0.25">
      <c r="D271" s="105" t="s">
        <v>297</v>
      </c>
      <c r="E271" s="106" t="str">
        <f>Applied_currency &amp; "'000"</f>
        <v>EUR'000</v>
      </c>
      <c r="F271" s="105"/>
      <c r="G271" s="105"/>
      <c r="H271" s="105"/>
      <c r="I271" s="105"/>
      <c r="J271" s="105"/>
      <c r="K271" s="105"/>
      <c r="L271" s="107">
        <f t="shared" ca="1" si="84"/>
        <v>104925.04391920024</v>
      </c>
      <c r="M271" s="108">
        <f ca="1">M268+M270</f>
        <v>0</v>
      </c>
      <c r="N271" s="108">
        <f t="shared" ref="N271:AY271" ca="1" si="86">N268+N270</f>
        <v>0</v>
      </c>
      <c r="O271" s="108">
        <f t="shared" ca="1" si="86"/>
        <v>284.96294238535586</v>
      </c>
      <c r="P271" s="108">
        <f t="shared" ca="1" si="86"/>
        <v>676.39882132754155</v>
      </c>
      <c r="Q271" s="108">
        <f t="shared" ca="1" si="86"/>
        <v>621.49719317942879</v>
      </c>
      <c r="R271" s="108">
        <f t="shared" ca="1" si="86"/>
        <v>648.86524895617026</v>
      </c>
      <c r="S271" s="108">
        <f t="shared" ca="1" si="86"/>
        <v>853.98226036930919</v>
      </c>
      <c r="T271" s="108">
        <f t="shared" ca="1" si="86"/>
        <v>786.76139508742972</v>
      </c>
      <c r="U271" s="108">
        <f t="shared" ca="1" si="86"/>
        <v>806.77348867536</v>
      </c>
      <c r="V271" s="108">
        <f t="shared" ca="1" si="86"/>
        <v>1015.3404623501845</v>
      </c>
      <c r="W271" s="108">
        <f t="shared" ca="1" si="86"/>
        <v>1130.4418789740309</v>
      </c>
      <c r="X271" s="108">
        <f t="shared" ca="1" si="86"/>
        <v>1146.3344479441835</v>
      </c>
      <c r="Y271" s="108">
        <f t="shared" ca="1" si="86"/>
        <v>1181.8730213704575</v>
      </c>
      <c r="Z271" s="108">
        <f t="shared" ca="1" si="86"/>
        <v>2328.5835636910815</v>
      </c>
      <c r="AA271" s="108">
        <f t="shared" ca="1" si="86"/>
        <v>2201.8357018864658</v>
      </c>
      <c r="AB271" s="108">
        <f t="shared" ca="1" si="86"/>
        <v>2423.7097317136695</v>
      </c>
      <c r="AC271" s="108">
        <f t="shared" ca="1" si="86"/>
        <v>2281.1144738383991</v>
      </c>
      <c r="AD271" s="108">
        <f t="shared" ca="1" si="86"/>
        <v>2126.5777859659629</v>
      </c>
      <c r="AE271" s="108">
        <f t="shared" ca="1" si="86"/>
        <v>2532.7045775017996</v>
      </c>
      <c r="AF271" s="108">
        <f t="shared" ca="1" si="86"/>
        <v>2559.393916940041</v>
      </c>
      <c r="AG271" s="108">
        <f t="shared" ca="1" si="86"/>
        <v>2580.9743912827062</v>
      </c>
      <c r="AH271" s="108">
        <f t="shared" ca="1" si="86"/>
        <v>2799.9533001609925</v>
      </c>
      <c r="AI271" s="108">
        <f t="shared" ca="1" si="86"/>
        <v>6959.9338409147131</v>
      </c>
      <c r="AJ271" s="108">
        <f t="shared" ca="1" si="86"/>
        <v>6677.3805682076718</v>
      </c>
      <c r="AK271" s="108">
        <f t="shared" ca="1" si="86"/>
        <v>7026.0216738297449</v>
      </c>
      <c r="AL271" s="108">
        <f t="shared" ca="1" si="86"/>
        <v>7166.5421073063408</v>
      </c>
      <c r="AM271" s="108">
        <f t="shared" ca="1" si="86"/>
        <v>7533.656220878408</v>
      </c>
      <c r="AN271" s="108">
        <f t="shared" ca="1" si="86"/>
        <v>7227.8114715870579</v>
      </c>
      <c r="AO271" s="108">
        <f t="shared" ca="1" si="86"/>
        <v>7605.191816610346</v>
      </c>
      <c r="AP271" s="108">
        <f t="shared" ca="1" si="86"/>
        <v>7757.2956529425537</v>
      </c>
      <c r="AQ271" s="108">
        <f t="shared" ca="1" si="86"/>
        <v>7912.4415660014074</v>
      </c>
      <c r="AR271" s="108">
        <f t="shared" ca="1" si="86"/>
        <v>8070.6903973214357</v>
      </c>
      <c r="AS271" s="108">
        <f t="shared" ca="1" si="86"/>
        <v>0</v>
      </c>
      <c r="AT271" s="108">
        <f t="shared" ca="1" si="86"/>
        <v>0</v>
      </c>
      <c r="AU271" s="108">
        <f t="shared" ca="1" si="86"/>
        <v>0</v>
      </c>
      <c r="AV271" s="108">
        <f t="shared" ca="1" si="86"/>
        <v>0</v>
      </c>
      <c r="AW271" s="108">
        <f t="shared" ca="1" si="86"/>
        <v>0</v>
      </c>
      <c r="AX271" s="108">
        <f t="shared" ca="1" si="86"/>
        <v>0</v>
      </c>
      <c r="AY271" s="108">
        <f t="shared" ca="1" si="86"/>
        <v>0</v>
      </c>
    </row>
    <row r="272" spans="2:51" outlineLevel="1" x14ac:dyDescent="0.2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c r="AY272" s="75"/>
    </row>
    <row r="273" spans="2:51" outlineLevel="1" x14ac:dyDescent="0.25">
      <c r="D273" t="s">
        <v>298</v>
      </c>
      <c r="E273" s="19" t="str">
        <f>Applied_currency &amp; "'000"</f>
        <v>EUR'000</v>
      </c>
      <c r="L273" s="74">
        <f t="shared" ref="L273:L274" ca="1" si="87">SUM(M273:AY273)</f>
        <v>-141825.04391920025</v>
      </c>
      <c r="M273" s="75">
        <f ca="1">M249</f>
        <v>0</v>
      </c>
      <c r="N273" s="75">
        <f t="shared" ref="N273:AY273" ca="1" si="88">N249</f>
        <v>0</v>
      </c>
      <c r="O273" s="75">
        <f t="shared" ca="1" si="88"/>
        <v>-4616.9666481468203</v>
      </c>
      <c r="P273" s="75">
        <f t="shared" ca="1" si="88"/>
        <v>-2588.8503408515749</v>
      </c>
      <c r="Q273" s="75">
        <f t="shared" ca="1" si="88"/>
        <v>-2336.6272447887491</v>
      </c>
      <c r="R273" s="75">
        <f t="shared" ca="1" si="88"/>
        <v>-2336.0361853815325</v>
      </c>
      <c r="S273" s="75">
        <f t="shared" ca="1" si="88"/>
        <v>-2520.582389712637</v>
      </c>
      <c r="T273" s="75">
        <f t="shared" ca="1" si="88"/>
        <v>-2478.5382313920559</v>
      </c>
      <c r="U273" s="75">
        <f t="shared" ca="1" si="88"/>
        <v>-2492.3446997891347</v>
      </c>
      <c r="V273" s="75">
        <f t="shared" ca="1" si="88"/>
        <v>-2681.4356229361842</v>
      </c>
      <c r="W273" s="75">
        <f t="shared" ca="1" si="88"/>
        <v>-2803.9359902123515</v>
      </c>
      <c r="X273" s="75">
        <f t="shared" ca="1" si="88"/>
        <v>-2830.4893390131051</v>
      </c>
      <c r="Y273" s="75">
        <f t="shared" ca="1" si="88"/>
        <v>-2865.129389976828</v>
      </c>
      <c r="Z273" s="75">
        <f t="shared" ca="1" si="88"/>
        <v>-3900.6328831617607</v>
      </c>
      <c r="AA273" s="75">
        <f t="shared" ca="1" si="88"/>
        <v>-3890.1101568561012</v>
      </c>
      <c r="AB273" s="75">
        <f t="shared" ca="1" si="88"/>
        <v>-4088.7445110700169</v>
      </c>
      <c r="AC273" s="75">
        <f t="shared" ca="1" si="88"/>
        <v>-3980.2722144036661</v>
      </c>
      <c r="AD273" s="75">
        <f t="shared" ca="1" si="88"/>
        <v>-3830.3419656518377</v>
      </c>
      <c r="AE273" s="75">
        <f t="shared" ca="1" si="88"/>
        <v>-4180.8630531589097</v>
      </c>
      <c r="AF273" s="75">
        <f t="shared" ca="1" si="88"/>
        <v>-4239.9355674040326</v>
      </c>
      <c r="AG273" s="75">
        <f t="shared" ca="1" si="88"/>
        <v>-4265.2652457369431</v>
      </c>
      <c r="AH273" s="75">
        <f t="shared" ca="1" si="88"/>
        <v>-4464.8792315606925</v>
      </c>
      <c r="AI273" s="75">
        <f t="shared" ca="1" si="88"/>
        <v>-6710.428379979312</v>
      </c>
      <c r="AJ273" s="75">
        <f t="shared" ca="1" si="88"/>
        <v>-6680.6853493848348</v>
      </c>
      <c r="AK273" s="75">
        <f t="shared" ca="1" si="88"/>
        <v>-6991.4880413852543</v>
      </c>
      <c r="AL273" s="75">
        <f t="shared" ca="1" si="88"/>
        <v>-7149.0367007142322</v>
      </c>
      <c r="AM273" s="75">
        <f t="shared" ca="1" si="88"/>
        <v>-7495.1942688619902</v>
      </c>
      <c r="AN273" s="75">
        <f t="shared" ca="1" si="88"/>
        <v>-7254.5497513145519</v>
      </c>
      <c r="AO273" s="75">
        <f t="shared" ca="1" si="88"/>
        <v>-7570.1276100807654</v>
      </c>
      <c r="AP273" s="75">
        <f t="shared" ca="1" si="88"/>
        <v>-7738.5788486563761</v>
      </c>
      <c r="AQ273" s="75">
        <f t="shared" ca="1" si="88"/>
        <v>-7895.0552942669037</v>
      </c>
      <c r="AR273" s="75">
        <f t="shared" ca="1" si="88"/>
        <v>-8947.9187633510919</v>
      </c>
      <c r="AS273" s="75">
        <f t="shared" ca="1" si="88"/>
        <v>0</v>
      </c>
      <c r="AT273" s="75">
        <f t="shared" ca="1" si="88"/>
        <v>0</v>
      </c>
      <c r="AU273" s="75">
        <f t="shared" ca="1" si="88"/>
        <v>0</v>
      </c>
      <c r="AV273" s="75">
        <f t="shared" ca="1" si="88"/>
        <v>0</v>
      </c>
      <c r="AW273" s="75">
        <f t="shared" ca="1" si="88"/>
        <v>0</v>
      </c>
      <c r="AX273" s="75">
        <f t="shared" ca="1" si="88"/>
        <v>0</v>
      </c>
      <c r="AY273" s="75">
        <f t="shared" ca="1" si="88"/>
        <v>0</v>
      </c>
    </row>
    <row r="274" spans="2:51" outlineLevel="1" x14ac:dyDescent="0.25">
      <c r="D274" t="s">
        <v>299</v>
      </c>
      <c r="E274" s="19" t="str">
        <f>Applied_currency &amp; "'000"</f>
        <v>EUR'000</v>
      </c>
      <c r="L274" s="74">
        <f t="shared" ca="1" si="87"/>
        <v>-36900</v>
      </c>
      <c r="M274" s="77">
        <f ca="1">M271+M273</f>
        <v>0</v>
      </c>
      <c r="N274" s="78">
        <f t="shared" ref="N274:AY274" ca="1" si="89">N271+N273</f>
        <v>0</v>
      </c>
      <c r="O274" s="78">
        <f t="shared" ca="1" si="89"/>
        <v>-4332.0037057614645</v>
      </c>
      <c r="P274" s="78">
        <f t="shared" ca="1" si="89"/>
        <v>-1912.4515195240333</v>
      </c>
      <c r="Q274" s="78">
        <f t="shared" ca="1" si="89"/>
        <v>-1715.1300516093202</v>
      </c>
      <c r="R274" s="78">
        <f t="shared" ca="1" si="89"/>
        <v>-1687.1709364253622</v>
      </c>
      <c r="S274" s="78">
        <f t="shared" ca="1" si="89"/>
        <v>-1666.6001293433278</v>
      </c>
      <c r="T274" s="78">
        <f t="shared" ca="1" si="89"/>
        <v>-1691.7768363046262</v>
      </c>
      <c r="U274" s="78">
        <f t="shared" ca="1" si="89"/>
        <v>-1685.5712111137746</v>
      </c>
      <c r="V274" s="78">
        <f t="shared" ca="1" si="89"/>
        <v>-1666.0951605859998</v>
      </c>
      <c r="W274" s="78">
        <f t="shared" ca="1" si="89"/>
        <v>-1673.4941112383206</v>
      </c>
      <c r="X274" s="78">
        <f t="shared" ca="1" si="89"/>
        <v>-1684.1548910689216</v>
      </c>
      <c r="Y274" s="78">
        <f t="shared" ca="1" si="89"/>
        <v>-1683.2563686063704</v>
      </c>
      <c r="Z274" s="78">
        <f t="shared" ca="1" si="89"/>
        <v>-1572.0493194706792</v>
      </c>
      <c r="AA274" s="78">
        <f t="shared" ca="1" si="89"/>
        <v>-1688.2744549696354</v>
      </c>
      <c r="AB274" s="78">
        <f t="shared" ca="1" si="89"/>
        <v>-1665.0347793563474</v>
      </c>
      <c r="AC274" s="78">
        <f t="shared" ca="1" si="89"/>
        <v>-1699.157740565267</v>
      </c>
      <c r="AD274" s="78">
        <f t="shared" ca="1" si="89"/>
        <v>-1703.7641796858748</v>
      </c>
      <c r="AE274" s="78">
        <f t="shared" ca="1" si="89"/>
        <v>-1648.1584756571101</v>
      </c>
      <c r="AF274" s="78">
        <f t="shared" ca="1" si="89"/>
        <v>-1680.5416504639916</v>
      </c>
      <c r="AG274" s="78">
        <f t="shared" ca="1" si="89"/>
        <v>-1684.290854454237</v>
      </c>
      <c r="AH274" s="78">
        <f t="shared" ca="1" si="89"/>
        <v>-1664.9259313996999</v>
      </c>
      <c r="AI274" s="78">
        <f t="shared" ca="1" si="89"/>
        <v>249.50546093540106</v>
      </c>
      <c r="AJ274" s="78">
        <f t="shared" ca="1" si="89"/>
        <v>-3.3047811771630222</v>
      </c>
      <c r="AK274" s="78">
        <f t="shared" ca="1" si="89"/>
        <v>34.53363244449065</v>
      </c>
      <c r="AL274" s="78">
        <f t="shared" ca="1" si="89"/>
        <v>17.505406592108557</v>
      </c>
      <c r="AM274" s="78">
        <f t="shared" ca="1" si="89"/>
        <v>38.461952016417854</v>
      </c>
      <c r="AN274" s="78">
        <f t="shared" ca="1" si="89"/>
        <v>-26.738279727494046</v>
      </c>
      <c r="AO274" s="78">
        <f t="shared" ca="1" si="89"/>
        <v>35.064206529580588</v>
      </c>
      <c r="AP274" s="78">
        <f t="shared" ca="1" si="89"/>
        <v>18.716804286177648</v>
      </c>
      <c r="AQ274" s="78">
        <f t="shared" ca="1" si="89"/>
        <v>17.38627173450368</v>
      </c>
      <c r="AR274" s="78">
        <f t="shared" ca="1" si="89"/>
        <v>-877.22836602965617</v>
      </c>
      <c r="AS274" s="78">
        <f t="shared" ca="1" si="89"/>
        <v>0</v>
      </c>
      <c r="AT274" s="78">
        <f t="shared" ca="1" si="89"/>
        <v>0</v>
      </c>
      <c r="AU274" s="78">
        <f t="shared" ca="1" si="89"/>
        <v>0</v>
      </c>
      <c r="AV274" s="78">
        <f t="shared" ca="1" si="89"/>
        <v>0</v>
      </c>
      <c r="AW274" s="78">
        <f t="shared" ca="1" si="89"/>
        <v>0</v>
      </c>
      <c r="AX274" s="78">
        <f t="shared" ca="1" si="89"/>
        <v>0</v>
      </c>
      <c r="AY274" s="78">
        <f t="shared" ca="1" si="89"/>
        <v>0</v>
      </c>
    </row>
    <row r="275" spans="2:51" outlineLevel="1" x14ac:dyDescent="0.2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c r="AL275" s="75"/>
      <c r="AM275" s="75"/>
      <c r="AN275" s="75"/>
      <c r="AO275" s="75"/>
      <c r="AP275" s="75"/>
      <c r="AQ275" s="75"/>
      <c r="AR275" s="75"/>
      <c r="AS275" s="75"/>
      <c r="AT275" s="75"/>
      <c r="AU275" s="75"/>
      <c r="AV275" s="75"/>
      <c r="AW275" s="75"/>
      <c r="AX275" s="75"/>
      <c r="AY275" s="75"/>
    </row>
    <row r="276" spans="2:51" ht="15.75" outlineLevel="1" x14ac:dyDescent="0.25">
      <c r="D276" s="31" t="s">
        <v>300</v>
      </c>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c r="AK276" s="75"/>
      <c r="AL276" s="75"/>
      <c r="AM276" s="75"/>
      <c r="AN276" s="75"/>
      <c r="AO276" s="75"/>
      <c r="AP276" s="75"/>
      <c r="AQ276" s="75"/>
      <c r="AR276" s="75"/>
      <c r="AS276" s="75"/>
      <c r="AT276" s="75"/>
      <c r="AU276" s="75"/>
      <c r="AV276" s="75"/>
      <c r="AW276" s="75"/>
      <c r="AX276" s="75"/>
      <c r="AY276" s="75"/>
    </row>
    <row r="277" spans="2:51" outlineLevel="1" x14ac:dyDescent="0.25">
      <c r="D277" t="s">
        <v>301</v>
      </c>
      <c r="E277" s="19" t="str">
        <f>Applied_currency &amp; "'000"</f>
        <v>EUR'000</v>
      </c>
      <c r="M277" s="75">
        <f>L279</f>
        <v>0</v>
      </c>
      <c r="N277" s="75">
        <f t="shared" ref="N277:AY277" ca="1" si="90">M279</f>
        <v>0</v>
      </c>
      <c r="O277" s="75">
        <f t="shared" ca="1" si="90"/>
        <v>0</v>
      </c>
      <c r="P277" s="75">
        <f t="shared" ca="1" si="90"/>
        <v>-4332.0037057614645</v>
      </c>
      <c r="Q277" s="75">
        <f t="shared" ca="1" si="90"/>
        <v>-6244.4552252854974</v>
      </c>
      <c r="R277" s="75">
        <f t="shared" ca="1" si="90"/>
        <v>-7959.5852768948171</v>
      </c>
      <c r="S277" s="75">
        <f t="shared" ca="1" si="90"/>
        <v>-9646.7562133201791</v>
      </c>
      <c r="T277" s="75">
        <f t="shared" ca="1" si="90"/>
        <v>-11313.356342663506</v>
      </c>
      <c r="U277" s="75">
        <f t="shared" ca="1" si="90"/>
        <v>-13005.133178968132</v>
      </c>
      <c r="V277" s="75">
        <f t="shared" ca="1" si="90"/>
        <v>-14690.704390081906</v>
      </c>
      <c r="W277" s="75">
        <f t="shared" ca="1" si="90"/>
        <v>-16356.799550667905</v>
      </c>
      <c r="X277" s="75">
        <f t="shared" ca="1" si="90"/>
        <v>-18030.293661906227</v>
      </c>
      <c r="Y277" s="75">
        <f t="shared" ca="1" si="90"/>
        <v>-19714.448552975147</v>
      </c>
      <c r="Z277" s="75">
        <f t="shared" ca="1" si="90"/>
        <v>-21397.704921581517</v>
      </c>
      <c r="AA277" s="75">
        <f t="shared" ca="1" si="90"/>
        <v>-22969.754241052196</v>
      </c>
      <c r="AB277" s="75">
        <f t="shared" ca="1" si="90"/>
        <v>-24658.028696021833</v>
      </c>
      <c r="AC277" s="75">
        <f t="shared" ca="1" si="90"/>
        <v>-26323.063475378181</v>
      </c>
      <c r="AD277" s="75">
        <f t="shared" ca="1" si="90"/>
        <v>-28022.221215943449</v>
      </c>
      <c r="AE277" s="75">
        <f t="shared" ca="1" si="90"/>
        <v>-29725.985395629323</v>
      </c>
      <c r="AF277" s="75">
        <f t="shared" ca="1" si="90"/>
        <v>-31374.143871286433</v>
      </c>
      <c r="AG277" s="75">
        <f t="shared" ca="1" si="90"/>
        <v>-33054.685521750427</v>
      </c>
      <c r="AH277" s="75">
        <f t="shared" ca="1" si="90"/>
        <v>-34738.976376204664</v>
      </c>
      <c r="AI277" s="75">
        <f t="shared" ca="1" si="90"/>
        <v>-36403.902307604367</v>
      </c>
      <c r="AJ277" s="75">
        <f t="shared" ca="1" si="90"/>
        <v>-36154.396846668969</v>
      </c>
      <c r="AK277" s="75">
        <f t="shared" ca="1" si="90"/>
        <v>-36157.701627846131</v>
      </c>
      <c r="AL277" s="75">
        <f t="shared" ca="1" si="90"/>
        <v>-36123.167995401644</v>
      </c>
      <c r="AM277" s="75">
        <f t="shared" ca="1" si="90"/>
        <v>-36105.662588809537</v>
      </c>
      <c r="AN277" s="75">
        <f t="shared" ca="1" si="90"/>
        <v>-36067.200636793117</v>
      </c>
      <c r="AO277" s="75">
        <f t="shared" ca="1" si="90"/>
        <v>-36093.938916520608</v>
      </c>
      <c r="AP277" s="75">
        <f t="shared" ca="1" si="90"/>
        <v>-36058.874709991025</v>
      </c>
      <c r="AQ277" s="75">
        <f t="shared" ca="1" si="90"/>
        <v>-36040.157905704851</v>
      </c>
      <c r="AR277" s="75">
        <f t="shared" ca="1" si="90"/>
        <v>-36022.771633970347</v>
      </c>
      <c r="AS277" s="75">
        <f t="shared" ca="1" si="90"/>
        <v>-36900</v>
      </c>
      <c r="AT277" s="75">
        <f t="shared" ca="1" si="90"/>
        <v>-36900</v>
      </c>
      <c r="AU277" s="75">
        <f t="shared" ca="1" si="90"/>
        <v>-36900</v>
      </c>
      <c r="AV277" s="75">
        <f t="shared" ca="1" si="90"/>
        <v>-36900</v>
      </c>
      <c r="AW277" s="75">
        <f t="shared" ca="1" si="90"/>
        <v>-36900</v>
      </c>
      <c r="AX277" s="75">
        <f t="shared" ca="1" si="90"/>
        <v>-36900</v>
      </c>
      <c r="AY277" s="75">
        <f t="shared" ca="1" si="90"/>
        <v>-36900</v>
      </c>
    </row>
    <row r="278" spans="2:51" outlineLevel="1" x14ac:dyDescent="0.25">
      <c r="D278" t="s">
        <v>302</v>
      </c>
      <c r="E278" s="19" t="str">
        <f>Applied_currency &amp; "'000"</f>
        <v>EUR'000</v>
      </c>
      <c r="L278" s="74">
        <f t="shared" ref="L278" ca="1" si="91">SUM(M278:AY278)</f>
        <v>-36900</v>
      </c>
      <c r="M278" s="75">
        <f ca="1">M274</f>
        <v>0</v>
      </c>
      <c r="N278" s="75">
        <f t="shared" ref="N278:AY278" ca="1" si="92">N274</f>
        <v>0</v>
      </c>
      <c r="O278" s="75">
        <f t="shared" ca="1" si="92"/>
        <v>-4332.0037057614645</v>
      </c>
      <c r="P278" s="75">
        <f t="shared" ca="1" si="92"/>
        <v>-1912.4515195240333</v>
      </c>
      <c r="Q278" s="75">
        <f t="shared" ca="1" si="92"/>
        <v>-1715.1300516093202</v>
      </c>
      <c r="R278" s="75">
        <f t="shared" ca="1" si="92"/>
        <v>-1687.1709364253622</v>
      </c>
      <c r="S278" s="75">
        <f t="shared" ca="1" si="92"/>
        <v>-1666.6001293433278</v>
      </c>
      <c r="T278" s="75">
        <f t="shared" ca="1" si="92"/>
        <v>-1691.7768363046262</v>
      </c>
      <c r="U278" s="75">
        <f t="shared" ca="1" si="92"/>
        <v>-1685.5712111137746</v>
      </c>
      <c r="V278" s="75">
        <f t="shared" ca="1" si="92"/>
        <v>-1666.0951605859998</v>
      </c>
      <c r="W278" s="75">
        <f t="shared" ca="1" si="92"/>
        <v>-1673.4941112383206</v>
      </c>
      <c r="X278" s="75">
        <f t="shared" ca="1" si="92"/>
        <v>-1684.1548910689216</v>
      </c>
      <c r="Y278" s="75">
        <f t="shared" ca="1" si="92"/>
        <v>-1683.2563686063704</v>
      </c>
      <c r="Z278" s="75">
        <f t="shared" ca="1" si="92"/>
        <v>-1572.0493194706792</v>
      </c>
      <c r="AA278" s="75">
        <f t="shared" ca="1" si="92"/>
        <v>-1688.2744549696354</v>
      </c>
      <c r="AB278" s="75">
        <f t="shared" ca="1" si="92"/>
        <v>-1665.0347793563474</v>
      </c>
      <c r="AC278" s="75">
        <f t="shared" ca="1" si="92"/>
        <v>-1699.157740565267</v>
      </c>
      <c r="AD278" s="75">
        <f t="shared" ca="1" si="92"/>
        <v>-1703.7641796858748</v>
      </c>
      <c r="AE278" s="75">
        <f t="shared" ca="1" si="92"/>
        <v>-1648.1584756571101</v>
      </c>
      <c r="AF278" s="75">
        <f t="shared" ca="1" si="92"/>
        <v>-1680.5416504639916</v>
      </c>
      <c r="AG278" s="75">
        <f t="shared" ca="1" si="92"/>
        <v>-1684.290854454237</v>
      </c>
      <c r="AH278" s="75">
        <f t="shared" ca="1" si="92"/>
        <v>-1664.9259313996999</v>
      </c>
      <c r="AI278" s="75">
        <f t="shared" ca="1" si="92"/>
        <v>249.50546093540106</v>
      </c>
      <c r="AJ278" s="75">
        <f t="shared" ca="1" si="92"/>
        <v>-3.3047811771630222</v>
      </c>
      <c r="AK278" s="75">
        <f t="shared" ca="1" si="92"/>
        <v>34.53363244449065</v>
      </c>
      <c r="AL278" s="75">
        <f t="shared" ca="1" si="92"/>
        <v>17.505406592108557</v>
      </c>
      <c r="AM278" s="75">
        <f t="shared" ca="1" si="92"/>
        <v>38.461952016417854</v>
      </c>
      <c r="AN278" s="75">
        <f t="shared" ca="1" si="92"/>
        <v>-26.738279727494046</v>
      </c>
      <c r="AO278" s="75">
        <f t="shared" ca="1" si="92"/>
        <v>35.064206529580588</v>
      </c>
      <c r="AP278" s="75">
        <f t="shared" ca="1" si="92"/>
        <v>18.716804286177648</v>
      </c>
      <c r="AQ278" s="75">
        <f t="shared" ca="1" si="92"/>
        <v>17.38627173450368</v>
      </c>
      <c r="AR278" s="75">
        <f t="shared" ca="1" si="92"/>
        <v>-877.22836602965617</v>
      </c>
      <c r="AS278" s="75">
        <f t="shared" ca="1" si="92"/>
        <v>0</v>
      </c>
      <c r="AT278" s="75">
        <f t="shared" ca="1" si="92"/>
        <v>0</v>
      </c>
      <c r="AU278" s="75">
        <f t="shared" ca="1" si="92"/>
        <v>0</v>
      </c>
      <c r="AV278" s="75">
        <f t="shared" ca="1" si="92"/>
        <v>0</v>
      </c>
      <c r="AW278" s="75">
        <f t="shared" ca="1" si="92"/>
        <v>0</v>
      </c>
      <c r="AX278" s="75">
        <f t="shared" ca="1" si="92"/>
        <v>0</v>
      </c>
      <c r="AY278" s="75">
        <f t="shared" ca="1" si="92"/>
        <v>0</v>
      </c>
    </row>
    <row r="279" spans="2:51" ht="15.75" outlineLevel="1" thickBot="1" x14ac:dyDescent="0.3">
      <c r="D279" t="s">
        <v>303</v>
      </c>
      <c r="E279" s="19" t="str">
        <f>Applied_currency &amp; "'000"</f>
        <v>EUR'000</v>
      </c>
      <c r="L279" s="80"/>
      <c r="M279" s="79">
        <f ca="1">SUM(M277:M278)</f>
        <v>0</v>
      </c>
      <c r="N279" s="79">
        <f t="shared" ref="N279:AY279" ca="1" si="93">SUM(N277:N278)</f>
        <v>0</v>
      </c>
      <c r="O279" s="79">
        <f t="shared" ca="1" si="93"/>
        <v>-4332.0037057614645</v>
      </c>
      <c r="P279" s="79">
        <f t="shared" ca="1" si="93"/>
        <v>-6244.4552252854974</v>
      </c>
      <c r="Q279" s="79">
        <f t="shared" ca="1" si="93"/>
        <v>-7959.5852768948171</v>
      </c>
      <c r="R279" s="79">
        <f t="shared" ca="1" si="93"/>
        <v>-9646.7562133201791</v>
      </c>
      <c r="S279" s="79">
        <f t="shared" ca="1" si="93"/>
        <v>-11313.356342663506</v>
      </c>
      <c r="T279" s="79">
        <f t="shared" ca="1" si="93"/>
        <v>-13005.133178968132</v>
      </c>
      <c r="U279" s="79">
        <f t="shared" ca="1" si="93"/>
        <v>-14690.704390081906</v>
      </c>
      <c r="V279" s="79">
        <f t="shared" ca="1" si="93"/>
        <v>-16356.799550667905</v>
      </c>
      <c r="W279" s="79">
        <f t="shared" ca="1" si="93"/>
        <v>-18030.293661906227</v>
      </c>
      <c r="X279" s="79">
        <f t="shared" ca="1" si="93"/>
        <v>-19714.448552975147</v>
      </c>
      <c r="Y279" s="79">
        <f t="shared" ca="1" si="93"/>
        <v>-21397.704921581517</v>
      </c>
      <c r="Z279" s="79">
        <f t="shared" ca="1" si="93"/>
        <v>-22969.754241052196</v>
      </c>
      <c r="AA279" s="79">
        <f t="shared" ca="1" si="93"/>
        <v>-24658.028696021833</v>
      </c>
      <c r="AB279" s="79">
        <f t="shared" ca="1" si="93"/>
        <v>-26323.063475378181</v>
      </c>
      <c r="AC279" s="79">
        <f t="shared" ca="1" si="93"/>
        <v>-28022.221215943449</v>
      </c>
      <c r="AD279" s="79">
        <f t="shared" ca="1" si="93"/>
        <v>-29725.985395629323</v>
      </c>
      <c r="AE279" s="79">
        <f t="shared" ca="1" si="93"/>
        <v>-31374.143871286433</v>
      </c>
      <c r="AF279" s="79">
        <f t="shared" ca="1" si="93"/>
        <v>-33054.685521750427</v>
      </c>
      <c r="AG279" s="79">
        <f t="shared" ca="1" si="93"/>
        <v>-34738.976376204664</v>
      </c>
      <c r="AH279" s="79">
        <f t="shared" ca="1" si="93"/>
        <v>-36403.902307604367</v>
      </c>
      <c r="AI279" s="79">
        <f t="shared" ca="1" si="93"/>
        <v>-36154.396846668969</v>
      </c>
      <c r="AJ279" s="79">
        <f t="shared" ca="1" si="93"/>
        <v>-36157.701627846131</v>
      </c>
      <c r="AK279" s="79">
        <f t="shared" ca="1" si="93"/>
        <v>-36123.167995401644</v>
      </c>
      <c r="AL279" s="79">
        <f t="shared" ca="1" si="93"/>
        <v>-36105.662588809537</v>
      </c>
      <c r="AM279" s="79">
        <f t="shared" ca="1" si="93"/>
        <v>-36067.200636793117</v>
      </c>
      <c r="AN279" s="79">
        <f t="shared" ca="1" si="93"/>
        <v>-36093.938916520608</v>
      </c>
      <c r="AO279" s="79">
        <f t="shared" ca="1" si="93"/>
        <v>-36058.874709991025</v>
      </c>
      <c r="AP279" s="79">
        <f t="shared" ca="1" si="93"/>
        <v>-36040.157905704851</v>
      </c>
      <c r="AQ279" s="79">
        <f t="shared" ca="1" si="93"/>
        <v>-36022.771633970347</v>
      </c>
      <c r="AR279" s="79">
        <f t="shared" ca="1" si="93"/>
        <v>-36900</v>
      </c>
      <c r="AS279" s="79">
        <f t="shared" ca="1" si="93"/>
        <v>-36900</v>
      </c>
      <c r="AT279" s="79">
        <f t="shared" ca="1" si="93"/>
        <v>-36900</v>
      </c>
      <c r="AU279" s="79">
        <f t="shared" ca="1" si="93"/>
        <v>-36900</v>
      </c>
      <c r="AV279" s="79">
        <f t="shared" ca="1" si="93"/>
        <v>-36900</v>
      </c>
      <c r="AW279" s="79">
        <f t="shared" ca="1" si="93"/>
        <v>-36900</v>
      </c>
      <c r="AX279" s="79">
        <f t="shared" ca="1" si="93"/>
        <v>-36900</v>
      </c>
      <c r="AY279" s="79">
        <f t="shared" ca="1" si="93"/>
        <v>-36900</v>
      </c>
    </row>
    <row r="280" spans="2:51" ht="15.75" thickTop="1" x14ac:dyDescent="0.25"/>
    <row r="281" spans="2:51" ht="21" x14ac:dyDescent="0.35">
      <c r="B281" s="9" t="s">
        <v>126</v>
      </c>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row>
    <row r="282" spans="2:51" ht="15.75" outlineLevel="1" x14ac:dyDescent="0.25">
      <c r="D282" s="31" t="s">
        <v>304</v>
      </c>
    </row>
    <row r="283" spans="2:51" outlineLevel="1" x14ac:dyDescent="0.25">
      <c r="D283" t="s">
        <v>305</v>
      </c>
      <c r="E283" s="19" t="str">
        <f>Applied_currency &amp; "'000"</f>
        <v>EUR'000</v>
      </c>
      <c r="M283" s="75">
        <f ca="1">M479</f>
        <v>22780</v>
      </c>
      <c r="N283" s="75">
        <f t="shared" ref="N283:AY283" ca="1" si="94">N479</f>
        <v>96900</v>
      </c>
      <c r="O283" s="75">
        <f t="shared" ca="1" si="94"/>
        <v>92055</v>
      </c>
      <c r="P283" s="75">
        <f t="shared" ca="1" si="94"/>
        <v>87210</v>
      </c>
      <c r="Q283" s="75">
        <f t="shared" ca="1" si="94"/>
        <v>82365</v>
      </c>
      <c r="R283" s="75">
        <f t="shared" ca="1" si="94"/>
        <v>77520</v>
      </c>
      <c r="S283" s="75">
        <f t="shared" ca="1" si="94"/>
        <v>72675</v>
      </c>
      <c r="T283" s="75">
        <f t="shared" ca="1" si="94"/>
        <v>67830</v>
      </c>
      <c r="U283" s="75">
        <f t="shared" ca="1" si="94"/>
        <v>62985</v>
      </c>
      <c r="V283" s="75">
        <f t="shared" ca="1" si="94"/>
        <v>58140</v>
      </c>
      <c r="W283" s="75">
        <f t="shared" ca="1" si="94"/>
        <v>53295</v>
      </c>
      <c r="X283" s="75">
        <f t="shared" ca="1" si="94"/>
        <v>48450</v>
      </c>
      <c r="Y283" s="75">
        <f t="shared" ca="1" si="94"/>
        <v>43605</v>
      </c>
      <c r="Z283" s="75">
        <f t="shared" ca="1" si="94"/>
        <v>38760</v>
      </c>
      <c r="AA283" s="75">
        <f t="shared" ca="1" si="94"/>
        <v>33915</v>
      </c>
      <c r="AB283" s="75">
        <f t="shared" ca="1" si="94"/>
        <v>29070</v>
      </c>
      <c r="AC283" s="75">
        <f t="shared" ca="1" si="94"/>
        <v>24225</v>
      </c>
      <c r="AD283" s="75">
        <f t="shared" ca="1" si="94"/>
        <v>19380</v>
      </c>
      <c r="AE283" s="75">
        <f t="shared" ca="1" si="94"/>
        <v>14535</v>
      </c>
      <c r="AF283" s="75">
        <f t="shared" ca="1" si="94"/>
        <v>9690</v>
      </c>
      <c r="AG283" s="75">
        <f t="shared" ca="1" si="94"/>
        <v>4845</v>
      </c>
      <c r="AH283" s="75">
        <f t="shared" ca="1" si="94"/>
        <v>0</v>
      </c>
      <c r="AI283" s="75">
        <f t="shared" ca="1" si="94"/>
        <v>0</v>
      </c>
      <c r="AJ283" s="75">
        <f t="shared" ca="1" si="94"/>
        <v>0</v>
      </c>
      <c r="AK283" s="75">
        <f t="shared" ca="1" si="94"/>
        <v>0</v>
      </c>
      <c r="AL283" s="75">
        <f t="shared" ca="1" si="94"/>
        <v>0</v>
      </c>
      <c r="AM283" s="75">
        <f t="shared" ca="1" si="94"/>
        <v>0</v>
      </c>
      <c r="AN283" s="75">
        <f t="shared" ca="1" si="94"/>
        <v>0</v>
      </c>
      <c r="AO283" s="75">
        <f t="shared" ca="1" si="94"/>
        <v>0</v>
      </c>
      <c r="AP283" s="75">
        <f t="shared" ca="1" si="94"/>
        <v>0</v>
      </c>
      <c r="AQ283" s="75">
        <f t="shared" ca="1" si="94"/>
        <v>0</v>
      </c>
      <c r="AR283" s="75">
        <f t="shared" ca="1" si="94"/>
        <v>0</v>
      </c>
      <c r="AS283" s="75">
        <f t="shared" ca="1" si="94"/>
        <v>0</v>
      </c>
      <c r="AT283" s="75">
        <f t="shared" ca="1" si="94"/>
        <v>0</v>
      </c>
      <c r="AU283" s="75">
        <f t="shared" ca="1" si="94"/>
        <v>0</v>
      </c>
      <c r="AV283" s="75">
        <f t="shared" ca="1" si="94"/>
        <v>0</v>
      </c>
      <c r="AW283" s="75">
        <f t="shared" ca="1" si="94"/>
        <v>0</v>
      </c>
      <c r="AX283" s="75">
        <f t="shared" ca="1" si="94"/>
        <v>0</v>
      </c>
      <c r="AY283" s="75">
        <f t="shared" ca="1" si="94"/>
        <v>0</v>
      </c>
    </row>
    <row r="284" spans="2:51" outlineLevel="1" x14ac:dyDescent="0.25">
      <c r="D284" t="s">
        <v>388</v>
      </c>
      <c r="E284" s="19" t="str">
        <f>Applied_currency &amp; "'000"</f>
        <v>EUR'000</v>
      </c>
      <c r="M284" s="75">
        <f ca="1">M492</f>
        <v>3000</v>
      </c>
      <c r="N284" s="75">
        <f t="shared" ref="N284:AY284" ca="1" si="95">N492</f>
        <v>3000</v>
      </c>
      <c r="O284" s="75">
        <f t="shared" ca="1" si="95"/>
        <v>3000</v>
      </c>
      <c r="P284" s="75">
        <f t="shared" ca="1" si="95"/>
        <v>3000</v>
      </c>
      <c r="Q284" s="75">
        <f t="shared" ca="1" si="95"/>
        <v>3000</v>
      </c>
      <c r="R284" s="75">
        <f t="shared" ca="1" si="95"/>
        <v>3000</v>
      </c>
      <c r="S284" s="75">
        <f t="shared" ca="1" si="95"/>
        <v>3000</v>
      </c>
      <c r="T284" s="75">
        <f t="shared" ca="1" si="95"/>
        <v>3000</v>
      </c>
      <c r="U284" s="75">
        <f t="shared" ca="1" si="95"/>
        <v>3000</v>
      </c>
      <c r="V284" s="75">
        <f t="shared" ca="1" si="95"/>
        <v>3000</v>
      </c>
      <c r="W284" s="75">
        <f t="shared" ca="1" si="95"/>
        <v>3000</v>
      </c>
      <c r="X284" s="75">
        <f t="shared" ca="1" si="95"/>
        <v>3000</v>
      </c>
      <c r="Y284" s="75">
        <f t="shared" ca="1" si="95"/>
        <v>3000</v>
      </c>
      <c r="Z284" s="75">
        <f t="shared" ca="1" si="95"/>
        <v>3000</v>
      </c>
      <c r="AA284" s="75">
        <f t="shared" ca="1" si="95"/>
        <v>3000</v>
      </c>
      <c r="AB284" s="75">
        <f t="shared" ca="1" si="95"/>
        <v>3000</v>
      </c>
      <c r="AC284" s="75">
        <f t="shared" ca="1" si="95"/>
        <v>3000</v>
      </c>
      <c r="AD284" s="75">
        <f t="shared" ca="1" si="95"/>
        <v>3000</v>
      </c>
      <c r="AE284" s="75">
        <f t="shared" ca="1" si="95"/>
        <v>3000</v>
      </c>
      <c r="AF284" s="75">
        <f t="shared" ca="1" si="95"/>
        <v>3000</v>
      </c>
      <c r="AG284" s="75">
        <f t="shared" ca="1" si="95"/>
        <v>3000</v>
      </c>
      <c r="AH284" s="75">
        <f t="shared" ca="1" si="95"/>
        <v>3000</v>
      </c>
      <c r="AI284" s="75">
        <f t="shared" ca="1" si="95"/>
        <v>3000</v>
      </c>
      <c r="AJ284" s="75">
        <f t="shared" ca="1" si="95"/>
        <v>3000</v>
      </c>
      <c r="AK284" s="75">
        <f t="shared" ca="1" si="95"/>
        <v>3000</v>
      </c>
      <c r="AL284" s="75">
        <f t="shared" ca="1" si="95"/>
        <v>3000</v>
      </c>
      <c r="AM284" s="75">
        <f t="shared" ca="1" si="95"/>
        <v>3000</v>
      </c>
      <c r="AN284" s="75">
        <f t="shared" ca="1" si="95"/>
        <v>3000</v>
      </c>
      <c r="AO284" s="75">
        <f t="shared" ca="1" si="95"/>
        <v>3000</v>
      </c>
      <c r="AP284" s="75">
        <f t="shared" ca="1" si="95"/>
        <v>3000</v>
      </c>
      <c r="AQ284" s="75">
        <f t="shared" ca="1" si="95"/>
        <v>3000</v>
      </c>
      <c r="AR284" s="75">
        <f t="shared" ca="1" si="95"/>
        <v>3000</v>
      </c>
      <c r="AS284" s="75">
        <f t="shared" ca="1" si="95"/>
        <v>3000</v>
      </c>
      <c r="AT284" s="75">
        <f t="shared" ca="1" si="95"/>
        <v>3000</v>
      </c>
      <c r="AU284" s="75">
        <f t="shared" ca="1" si="95"/>
        <v>3000</v>
      </c>
      <c r="AV284" s="75">
        <f t="shared" ca="1" si="95"/>
        <v>3000</v>
      </c>
      <c r="AW284" s="75">
        <f t="shared" ca="1" si="95"/>
        <v>3000</v>
      </c>
      <c r="AX284" s="75">
        <f t="shared" ca="1" si="95"/>
        <v>3000</v>
      </c>
      <c r="AY284" s="75">
        <f t="shared" ca="1" si="95"/>
        <v>3000</v>
      </c>
    </row>
    <row r="285" spans="2:51" outlineLevel="1" x14ac:dyDescent="0.25">
      <c r="D285" s="102" t="s">
        <v>243</v>
      </c>
      <c r="E285" s="103" t="str">
        <f>Applied_currency &amp; "'000"</f>
        <v>EUR'000</v>
      </c>
      <c r="F285" s="102"/>
      <c r="G285" s="102"/>
      <c r="H285" s="102"/>
      <c r="I285" s="102"/>
      <c r="J285" s="102"/>
      <c r="K285" s="102"/>
      <c r="L285" s="102"/>
      <c r="M285" s="100">
        <f ca="1">SUM(M283:M284)</f>
        <v>25780</v>
      </c>
      <c r="N285" s="100">
        <f t="shared" ref="N285:AY285" ca="1" si="96">SUM(N283:N284)</f>
        <v>99900</v>
      </c>
      <c r="O285" s="100">
        <f t="shared" ca="1" si="96"/>
        <v>95055</v>
      </c>
      <c r="P285" s="100">
        <f t="shared" ca="1" si="96"/>
        <v>90210</v>
      </c>
      <c r="Q285" s="100">
        <f t="shared" ca="1" si="96"/>
        <v>85365</v>
      </c>
      <c r="R285" s="100">
        <f t="shared" ca="1" si="96"/>
        <v>80520</v>
      </c>
      <c r="S285" s="100">
        <f t="shared" ca="1" si="96"/>
        <v>75675</v>
      </c>
      <c r="T285" s="100">
        <f t="shared" ca="1" si="96"/>
        <v>70830</v>
      </c>
      <c r="U285" s="100">
        <f t="shared" ca="1" si="96"/>
        <v>65985</v>
      </c>
      <c r="V285" s="100">
        <f t="shared" ca="1" si="96"/>
        <v>61140</v>
      </c>
      <c r="W285" s="100">
        <f t="shared" ca="1" si="96"/>
        <v>56295</v>
      </c>
      <c r="X285" s="100">
        <f t="shared" ca="1" si="96"/>
        <v>51450</v>
      </c>
      <c r="Y285" s="100">
        <f t="shared" ca="1" si="96"/>
        <v>46605</v>
      </c>
      <c r="Z285" s="100">
        <f t="shared" ca="1" si="96"/>
        <v>41760</v>
      </c>
      <c r="AA285" s="100">
        <f t="shared" ca="1" si="96"/>
        <v>36915</v>
      </c>
      <c r="AB285" s="100">
        <f t="shared" ca="1" si="96"/>
        <v>32070</v>
      </c>
      <c r="AC285" s="100">
        <f t="shared" ca="1" si="96"/>
        <v>27225</v>
      </c>
      <c r="AD285" s="100">
        <f t="shared" ca="1" si="96"/>
        <v>22380</v>
      </c>
      <c r="AE285" s="100">
        <f t="shared" ca="1" si="96"/>
        <v>17535</v>
      </c>
      <c r="AF285" s="100">
        <f t="shared" ca="1" si="96"/>
        <v>12690</v>
      </c>
      <c r="AG285" s="100">
        <f t="shared" ca="1" si="96"/>
        <v>7845</v>
      </c>
      <c r="AH285" s="100">
        <f t="shared" ca="1" si="96"/>
        <v>3000</v>
      </c>
      <c r="AI285" s="100">
        <f t="shared" ca="1" si="96"/>
        <v>3000</v>
      </c>
      <c r="AJ285" s="100">
        <f t="shared" ca="1" si="96"/>
        <v>3000</v>
      </c>
      <c r="AK285" s="100">
        <f t="shared" ca="1" si="96"/>
        <v>3000</v>
      </c>
      <c r="AL285" s="100">
        <f t="shared" ca="1" si="96"/>
        <v>3000</v>
      </c>
      <c r="AM285" s="100">
        <f t="shared" ca="1" si="96"/>
        <v>3000</v>
      </c>
      <c r="AN285" s="100">
        <f t="shared" ca="1" si="96"/>
        <v>3000</v>
      </c>
      <c r="AO285" s="100">
        <f t="shared" ca="1" si="96"/>
        <v>3000</v>
      </c>
      <c r="AP285" s="100">
        <f t="shared" ca="1" si="96"/>
        <v>3000</v>
      </c>
      <c r="AQ285" s="100">
        <f t="shared" ca="1" si="96"/>
        <v>3000</v>
      </c>
      <c r="AR285" s="100">
        <f t="shared" ca="1" si="96"/>
        <v>3000</v>
      </c>
      <c r="AS285" s="100">
        <f t="shared" ca="1" si="96"/>
        <v>3000</v>
      </c>
      <c r="AT285" s="100">
        <f t="shared" ca="1" si="96"/>
        <v>3000</v>
      </c>
      <c r="AU285" s="100">
        <f t="shared" ca="1" si="96"/>
        <v>3000</v>
      </c>
      <c r="AV285" s="100">
        <f t="shared" ca="1" si="96"/>
        <v>3000</v>
      </c>
      <c r="AW285" s="100">
        <f t="shared" ca="1" si="96"/>
        <v>3000</v>
      </c>
      <c r="AX285" s="100">
        <f t="shared" ca="1" si="96"/>
        <v>3000</v>
      </c>
      <c r="AY285" s="100">
        <f t="shared" ca="1" si="96"/>
        <v>3000</v>
      </c>
    </row>
    <row r="286" spans="2:51" outlineLevel="1" x14ac:dyDescent="0.2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c r="AK286" s="75"/>
      <c r="AL286" s="75"/>
      <c r="AM286" s="75"/>
      <c r="AN286" s="75"/>
      <c r="AO286" s="75"/>
      <c r="AP286" s="75"/>
      <c r="AQ286" s="75"/>
      <c r="AR286" s="75"/>
      <c r="AS286" s="75"/>
      <c r="AT286" s="75"/>
      <c r="AU286" s="75"/>
      <c r="AV286" s="75"/>
      <c r="AW286" s="75"/>
      <c r="AX286" s="75"/>
      <c r="AY286" s="75"/>
    </row>
    <row r="287" spans="2:51" ht="15.75" outlineLevel="1" x14ac:dyDescent="0.25">
      <c r="D287" s="31" t="s">
        <v>306</v>
      </c>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c r="AK287" s="75"/>
      <c r="AL287" s="75"/>
      <c r="AM287" s="75"/>
      <c r="AN287" s="75"/>
      <c r="AO287" s="75"/>
      <c r="AP287" s="75"/>
      <c r="AQ287" s="75"/>
      <c r="AR287" s="75"/>
      <c r="AS287" s="75"/>
      <c r="AT287" s="75"/>
      <c r="AU287" s="75"/>
      <c r="AV287" s="75"/>
      <c r="AW287" s="75"/>
      <c r="AX287" s="75"/>
      <c r="AY287" s="75"/>
    </row>
    <row r="288" spans="2:51" outlineLevel="1" x14ac:dyDescent="0.25">
      <c r="D288" t="s">
        <v>307</v>
      </c>
      <c r="E288" s="19" t="str">
        <f>Applied_currency &amp; "'000"</f>
        <v>EUR'000</v>
      </c>
      <c r="M288" s="75">
        <f ca="1">M255</f>
        <v>0</v>
      </c>
      <c r="N288" s="75">
        <f t="shared" ref="N288:AY288" ca="1" si="97">N255</f>
        <v>0</v>
      </c>
      <c r="O288" s="75">
        <f t="shared" ca="1" si="97"/>
        <v>512.99629423853548</v>
      </c>
      <c r="P288" s="75">
        <f t="shared" ca="1" si="97"/>
        <v>287.65003787239721</v>
      </c>
      <c r="Q288" s="75">
        <f t="shared" ca="1" si="97"/>
        <v>259.62524942097207</v>
      </c>
      <c r="R288" s="75">
        <f t="shared" ca="1" si="97"/>
        <v>259.55957615350371</v>
      </c>
      <c r="S288" s="75">
        <f t="shared" ca="1" si="97"/>
        <v>280.06470996807093</v>
      </c>
      <c r="T288" s="75">
        <f t="shared" ca="1" si="97"/>
        <v>275.39313682133934</v>
      </c>
      <c r="U288" s="75">
        <f t="shared" ca="1" si="97"/>
        <v>276.92718886545936</v>
      </c>
      <c r="V288" s="75">
        <f t="shared" ca="1" si="97"/>
        <v>297.93729143735391</v>
      </c>
      <c r="W288" s="75">
        <f t="shared" ca="1" si="97"/>
        <v>311.54844335692769</v>
      </c>
      <c r="X288" s="75">
        <f t="shared" ca="1" si="97"/>
        <v>314.49881544590062</v>
      </c>
      <c r="Y288" s="75">
        <f t="shared" ca="1" si="97"/>
        <v>318.34770999742523</v>
      </c>
      <c r="Z288" s="75">
        <f t="shared" ca="1" si="97"/>
        <v>433.40365368464018</v>
      </c>
      <c r="AA288" s="75">
        <f t="shared" ca="1" si="97"/>
        <v>432.23446187289937</v>
      </c>
      <c r="AB288" s="75">
        <f t="shared" ca="1" si="97"/>
        <v>454.30494567444612</v>
      </c>
      <c r="AC288" s="75">
        <f t="shared" ca="1" si="97"/>
        <v>442.25246826707371</v>
      </c>
      <c r="AD288" s="75">
        <f t="shared" ca="1" si="97"/>
        <v>425.59355173909307</v>
      </c>
      <c r="AE288" s="75">
        <f t="shared" ca="1" si="97"/>
        <v>464.54033923987799</v>
      </c>
      <c r="AF288" s="75">
        <f t="shared" ca="1" si="97"/>
        <v>471.10395193378145</v>
      </c>
      <c r="AG288" s="75">
        <f t="shared" ca="1" si="97"/>
        <v>473.91836063743858</v>
      </c>
      <c r="AH288" s="75">
        <f t="shared" ca="1" si="97"/>
        <v>496.09769239563275</v>
      </c>
      <c r="AI288" s="75">
        <f t="shared" ca="1" si="97"/>
        <v>745.60315333103381</v>
      </c>
      <c r="AJ288" s="75">
        <f t="shared" ca="1" si="97"/>
        <v>742.29837215387079</v>
      </c>
      <c r="AK288" s="75">
        <f t="shared" ca="1" si="97"/>
        <v>776.83200459836144</v>
      </c>
      <c r="AL288" s="75">
        <f t="shared" ca="1" si="97"/>
        <v>794.33741119046999</v>
      </c>
      <c r="AM288" s="75">
        <f t="shared" ca="1" si="97"/>
        <v>832.79936320688785</v>
      </c>
      <c r="AN288" s="75">
        <f t="shared" ca="1" si="97"/>
        <v>806.0610834793938</v>
      </c>
      <c r="AO288" s="75">
        <f t="shared" ca="1" si="97"/>
        <v>841.12529000897439</v>
      </c>
      <c r="AP288" s="75">
        <f t="shared" ca="1" si="97"/>
        <v>859.84209429515204</v>
      </c>
      <c r="AQ288" s="75">
        <f t="shared" ca="1" si="97"/>
        <v>877.22836602965572</v>
      </c>
      <c r="AR288" s="75">
        <f t="shared" ca="1" si="97"/>
        <v>0</v>
      </c>
      <c r="AS288" s="75">
        <f t="shared" ca="1" si="97"/>
        <v>0</v>
      </c>
      <c r="AT288" s="75">
        <f t="shared" ca="1" si="97"/>
        <v>0</v>
      </c>
      <c r="AU288" s="75">
        <f t="shared" ca="1" si="97"/>
        <v>0</v>
      </c>
      <c r="AV288" s="75">
        <f t="shared" ca="1" si="97"/>
        <v>0</v>
      </c>
      <c r="AW288" s="75">
        <f t="shared" ca="1" si="97"/>
        <v>0</v>
      </c>
      <c r="AX288" s="75">
        <f t="shared" ca="1" si="97"/>
        <v>0</v>
      </c>
      <c r="AY288" s="75">
        <f t="shared" ca="1" si="97"/>
        <v>0</v>
      </c>
    </row>
    <row r="289" spans="4:51" outlineLevel="1" x14ac:dyDescent="0.25">
      <c r="D289" s="102" t="s">
        <v>243</v>
      </c>
      <c r="E289" s="103" t="str">
        <f>Applied_currency &amp; "'000"</f>
        <v>EUR'000</v>
      </c>
      <c r="F289" s="102"/>
      <c r="G289" s="102"/>
      <c r="H289" s="102"/>
      <c r="I289" s="102"/>
      <c r="J289" s="102"/>
      <c r="K289" s="102"/>
      <c r="L289" s="102"/>
      <c r="M289" s="100">
        <f ca="1">SUM(M288)</f>
        <v>0</v>
      </c>
      <c r="N289" s="100">
        <f t="shared" ref="N289:AY289" ca="1" si="98">SUM(N288)</f>
        <v>0</v>
      </c>
      <c r="O289" s="100">
        <f t="shared" ca="1" si="98"/>
        <v>512.99629423853548</v>
      </c>
      <c r="P289" s="100">
        <f t="shared" ca="1" si="98"/>
        <v>287.65003787239721</v>
      </c>
      <c r="Q289" s="100">
        <f t="shared" ca="1" si="98"/>
        <v>259.62524942097207</v>
      </c>
      <c r="R289" s="100">
        <f t="shared" ca="1" si="98"/>
        <v>259.55957615350371</v>
      </c>
      <c r="S289" s="100">
        <f t="shared" ca="1" si="98"/>
        <v>280.06470996807093</v>
      </c>
      <c r="T289" s="100">
        <f t="shared" ca="1" si="98"/>
        <v>275.39313682133934</v>
      </c>
      <c r="U289" s="100">
        <f t="shared" ca="1" si="98"/>
        <v>276.92718886545936</v>
      </c>
      <c r="V289" s="100">
        <f t="shared" ca="1" si="98"/>
        <v>297.93729143735391</v>
      </c>
      <c r="W289" s="100">
        <f t="shared" ca="1" si="98"/>
        <v>311.54844335692769</v>
      </c>
      <c r="X289" s="100">
        <f t="shared" ca="1" si="98"/>
        <v>314.49881544590062</v>
      </c>
      <c r="Y289" s="100">
        <f t="shared" ca="1" si="98"/>
        <v>318.34770999742523</v>
      </c>
      <c r="Z289" s="100">
        <f t="shared" ca="1" si="98"/>
        <v>433.40365368464018</v>
      </c>
      <c r="AA289" s="100">
        <f t="shared" ca="1" si="98"/>
        <v>432.23446187289937</v>
      </c>
      <c r="AB289" s="100">
        <f t="shared" ca="1" si="98"/>
        <v>454.30494567444612</v>
      </c>
      <c r="AC289" s="100">
        <f t="shared" ca="1" si="98"/>
        <v>442.25246826707371</v>
      </c>
      <c r="AD289" s="100">
        <f t="shared" ca="1" si="98"/>
        <v>425.59355173909307</v>
      </c>
      <c r="AE289" s="100">
        <f t="shared" ca="1" si="98"/>
        <v>464.54033923987799</v>
      </c>
      <c r="AF289" s="100">
        <f t="shared" ca="1" si="98"/>
        <v>471.10395193378145</v>
      </c>
      <c r="AG289" s="100">
        <f t="shared" ca="1" si="98"/>
        <v>473.91836063743858</v>
      </c>
      <c r="AH289" s="100">
        <f t="shared" ca="1" si="98"/>
        <v>496.09769239563275</v>
      </c>
      <c r="AI289" s="100">
        <f t="shared" ca="1" si="98"/>
        <v>745.60315333103381</v>
      </c>
      <c r="AJ289" s="100">
        <f t="shared" ca="1" si="98"/>
        <v>742.29837215387079</v>
      </c>
      <c r="AK289" s="100">
        <f t="shared" ca="1" si="98"/>
        <v>776.83200459836144</v>
      </c>
      <c r="AL289" s="100">
        <f t="shared" ca="1" si="98"/>
        <v>794.33741119046999</v>
      </c>
      <c r="AM289" s="100">
        <f t="shared" ca="1" si="98"/>
        <v>832.79936320688785</v>
      </c>
      <c r="AN289" s="100">
        <f t="shared" ca="1" si="98"/>
        <v>806.0610834793938</v>
      </c>
      <c r="AO289" s="100">
        <f t="shared" ca="1" si="98"/>
        <v>841.12529000897439</v>
      </c>
      <c r="AP289" s="100">
        <f t="shared" ca="1" si="98"/>
        <v>859.84209429515204</v>
      </c>
      <c r="AQ289" s="100">
        <f t="shared" ca="1" si="98"/>
        <v>877.22836602965572</v>
      </c>
      <c r="AR289" s="100">
        <f t="shared" ca="1" si="98"/>
        <v>0</v>
      </c>
      <c r="AS289" s="100">
        <f t="shared" ca="1" si="98"/>
        <v>0</v>
      </c>
      <c r="AT289" s="100">
        <f t="shared" ca="1" si="98"/>
        <v>0</v>
      </c>
      <c r="AU289" s="100">
        <f t="shared" ca="1" si="98"/>
        <v>0</v>
      </c>
      <c r="AV289" s="100">
        <f t="shared" ca="1" si="98"/>
        <v>0</v>
      </c>
      <c r="AW289" s="100">
        <f t="shared" ca="1" si="98"/>
        <v>0</v>
      </c>
      <c r="AX289" s="100">
        <f t="shared" ca="1" si="98"/>
        <v>0</v>
      </c>
      <c r="AY289" s="100">
        <f t="shared" ca="1" si="98"/>
        <v>0</v>
      </c>
    </row>
    <row r="290" spans="4:51" outlineLevel="1" x14ac:dyDescent="0.2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c r="AK290" s="75"/>
      <c r="AL290" s="75"/>
      <c r="AM290" s="75"/>
      <c r="AN290" s="75"/>
      <c r="AO290" s="75"/>
      <c r="AP290" s="75"/>
      <c r="AQ290" s="75"/>
      <c r="AR290" s="75"/>
      <c r="AS290" s="75"/>
      <c r="AT290" s="75"/>
      <c r="AU290" s="75"/>
      <c r="AV290" s="75"/>
      <c r="AW290" s="75"/>
      <c r="AX290" s="75"/>
      <c r="AY290" s="75"/>
    </row>
    <row r="291" spans="4:51" outlineLevel="1" x14ac:dyDescent="0.25">
      <c r="D291" s="105" t="s">
        <v>308</v>
      </c>
      <c r="E291" s="106" t="str">
        <f>Applied_currency &amp; "'000"</f>
        <v>EUR'000</v>
      </c>
      <c r="F291" s="105"/>
      <c r="G291" s="105"/>
      <c r="H291" s="105"/>
      <c r="I291" s="105"/>
      <c r="J291" s="105"/>
      <c r="K291" s="105"/>
      <c r="L291" s="105"/>
      <c r="M291" s="108">
        <f ca="1">M285+M289</f>
        <v>25780</v>
      </c>
      <c r="N291" s="108">
        <f t="shared" ref="N291:AY291" ca="1" si="99">N285+N289</f>
        <v>99900</v>
      </c>
      <c r="O291" s="108">
        <f t="shared" ca="1" si="99"/>
        <v>95567.996294238532</v>
      </c>
      <c r="P291" s="108">
        <f t="shared" ca="1" si="99"/>
        <v>90497.650037872401</v>
      </c>
      <c r="Q291" s="108">
        <f t="shared" ca="1" si="99"/>
        <v>85624.625249420977</v>
      </c>
      <c r="R291" s="108">
        <f t="shared" ca="1" si="99"/>
        <v>80779.559576153508</v>
      </c>
      <c r="S291" s="108">
        <f t="shared" ca="1" si="99"/>
        <v>75955.064709968065</v>
      </c>
      <c r="T291" s="108">
        <f t="shared" ca="1" si="99"/>
        <v>71105.393136821338</v>
      </c>
      <c r="U291" s="108">
        <f t="shared" ca="1" si="99"/>
        <v>66261.927188865462</v>
      </c>
      <c r="V291" s="108">
        <f t="shared" ca="1" si="99"/>
        <v>61437.937291437353</v>
      </c>
      <c r="W291" s="108">
        <f t="shared" ca="1" si="99"/>
        <v>56606.548443356929</v>
      </c>
      <c r="X291" s="108">
        <f t="shared" ca="1" si="99"/>
        <v>51764.498815445899</v>
      </c>
      <c r="Y291" s="108">
        <f t="shared" ca="1" si="99"/>
        <v>46923.347709997426</v>
      </c>
      <c r="Z291" s="108">
        <f t="shared" ca="1" si="99"/>
        <v>42193.40365368464</v>
      </c>
      <c r="AA291" s="108">
        <f t="shared" ca="1" si="99"/>
        <v>37347.234461872897</v>
      </c>
      <c r="AB291" s="108">
        <f t="shared" ca="1" si="99"/>
        <v>32524.304945674445</v>
      </c>
      <c r="AC291" s="108">
        <f t="shared" ca="1" si="99"/>
        <v>27667.252468267074</v>
      </c>
      <c r="AD291" s="108">
        <f t="shared" ca="1" si="99"/>
        <v>22805.593551739094</v>
      </c>
      <c r="AE291" s="108">
        <f t="shared" ca="1" si="99"/>
        <v>17999.540339239877</v>
      </c>
      <c r="AF291" s="108">
        <f t="shared" ca="1" si="99"/>
        <v>13161.103951933781</v>
      </c>
      <c r="AG291" s="108">
        <f t="shared" ca="1" si="99"/>
        <v>8318.918360637439</v>
      </c>
      <c r="AH291" s="108">
        <f t="shared" ca="1" si="99"/>
        <v>3496.0976923956327</v>
      </c>
      <c r="AI291" s="108">
        <f t="shared" ca="1" si="99"/>
        <v>3745.6031533310338</v>
      </c>
      <c r="AJ291" s="108">
        <f t="shared" ca="1" si="99"/>
        <v>3742.2983721538708</v>
      </c>
      <c r="AK291" s="108">
        <f t="shared" ca="1" si="99"/>
        <v>3776.8320045983614</v>
      </c>
      <c r="AL291" s="108">
        <f t="shared" ca="1" si="99"/>
        <v>3794.33741119047</v>
      </c>
      <c r="AM291" s="108">
        <f t="shared" ca="1" si="99"/>
        <v>3832.7993632068878</v>
      </c>
      <c r="AN291" s="108">
        <f t="shared" ca="1" si="99"/>
        <v>3806.0610834793938</v>
      </c>
      <c r="AO291" s="108">
        <f t="shared" ca="1" si="99"/>
        <v>3841.1252900089744</v>
      </c>
      <c r="AP291" s="108">
        <f t="shared" ca="1" si="99"/>
        <v>3859.842094295152</v>
      </c>
      <c r="AQ291" s="108">
        <f t="shared" ca="1" si="99"/>
        <v>3877.2283660296557</v>
      </c>
      <c r="AR291" s="108">
        <f t="shared" ca="1" si="99"/>
        <v>3000</v>
      </c>
      <c r="AS291" s="108">
        <f t="shared" ca="1" si="99"/>
        <v>3000</v>
      </c>
      <c r="AT291" s="108">
        <f t="shared" ca="1" si="99"/>
        <v>3000</v>
      </c>
      <c r="AU291" s="108">
        <f t="shared" ca="1" si="99"/>
        <v>3000</v>
      </c>
      <c r="AV291" s="108">
        <f t="shared" ca="1" si="99"/>
        <v>3000</v>
      </c>
      <c r="AW291" s="108">
        <f t="shared" ca="1" si="99"/>
        <v>3000</v>
      </c>
      <c r="AX291" s="108">
        <f t="shared" ca="1" si="99"/>
        <v>3000</v>
      </c>
      <c r="AY291" s="108">
        <f t="shared" ca="1" si="99"/>
        <v>3000</v>
      </c>
    </row>
    <row r="292" spans="4:51" outlineLevel="1" x14ac:dyDescent="0.2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c r="AK292" s="75"/>
      <c r="AL292" s="75"/>
      <c r="AM292" s="75"/>
      <c r="AN292" s="75"/>
      <c r="AO292" s="75"/>
      <c r="AP292" s="75"/>
      <c r="AQ292" s="75"/>
      <c r="AR292" s="75"/>
      <c r="AS292" s="75"/>
      <c r="AT292" s="75"/>
      <c r="AU292" s="75"/>
      <c r="AV292" s="75"/>
      <c r="AW292" s="75"/>
      <c r="AX292" s="75"/>
      <c r="AY292" s="75"/>
    </row>
    <row r="293" spans="4:51" ht="15.75" outlineLevel="1" x14ac:dyDescent="0.25">
      <c r="D293" s="31" t="s">
        <v>309</v>
      </c>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c r="AK293" s="75"/>
      <c r="AL293" s="75"/>
      <c r="AM293" s="75"/>
      <c r="AN293" s="75"/>
      <c r="AO293" s="75"/>
      <c r="AP293" s="75"/>
      <c r="AQ293" s="75"/>
      <c r="AR293" s="75"/>
      <c r="AS293" s="75"/>
      <c r="AT293" s="75"/>
      <c r="AU293" s="75"/>
      <c r="AV293" s="75"/>
      <c r="AW293" s="75"/>
      <c r="AX293" s="75"/>
      <c r="AY293" s="75"/>
    </row>
    <row r="294" spans="4:51" outlineLevel="1" x14ac:dyDescent="0.25">
      <c r="D294" t="s">
        <v>225</v>
      </c>
      <c r="E294" s="19" t="str">
        <f>Applied_currency &amp; "'000"</f>
        <v>EUR'000</v>
      </c>
      <c r="M294" s="75">
        <f ca="1">-M519</f>
        <v>0</v>
      </c>
      <c r="N294" s="75">
        <f t="shared" ref="N294:AY294" ca="1" si="100">-N519</f>
        <v>-60000</v>
      </c>
      <c r="O294" s="75">
        <f t="shared" ca="1" si="100"/>
        <v>-60000</v>
      </c>
      <c r="P294" s="75">
        <f t="shared" ca="1" si="100"/>
        <v>-56842.105263157893</v>
      </c>
      <c r="Q294" s="75">
        <f t="shared" ca="1" si="100"/>
        <v>-53684.210526315786</v>
      </c>
      <c r="R294" s="75">
        <f t="shared" ca="1" si="100"/>
        <v>-50526.31578947368</v>
      </c>
      <c r="S294" s="75">
        <f t="shared" ca="1" si="100"/>
        <v>-47368.421052631573</v>
      </c>
      <c r="T294" s="75">
        <f t="shared" ca="1" si="100"/>
        <v>-44210.526315789466</v>
      </c>
      <c r="U294" s="75">
        <f t="shared" ca="1" si="100"/>
        <v>-41052.631578947359</v>
      </c>
      <c r="V294" s="75">
        <f t="shared" ca="1" si="100"/>
        <v>-37894.736842105252</v>
      </c>
      <c r="W294" s="75">
        <f t="shared" ca="1" si="100"/>
        <v>-34736.842105263146</v>
      </c>
      <c r="X294" s="75">
        <f t="shared" ca="1" si="100"/>
        <v>-31578.947368421039</v>
      </c>
      <c r="Y294" s="75">
        <f t="shared" ca="1" si="100"/>
        <v>-28421.052631578932</v>
      </c>
      <c r="Z294" s="75">
        <f t="shared" ca="1" si="100"/>
        <v>-25263.157894736825</v>
      </c>
      <c r="AA294" s="75">
        <f t="shared" ca="1" si="100"/>
        <v>-22105.263157894718</v>
      </c>
      <c r="AB294" s="75">
        <f t="shared" ca="1" si="100"/>
        <v>-18947.368421052612</v>
      </c>
      <c r="AC294" s="75">
        <f t="shared" ca="1" si="100"/>
        <v>-15789.473684210507</v>
      </c>
      <c r="AD294" s="75">
        <f t="shared" ca="1" si="100"/>
        <v>-12631.578947368402</v>
      </c>
      <c r="AE294" s="75">
        <f t="shared" ca="1" si="100"/>
        <v>-9473.6842105262967</v>
      </c>
      <c r="AF294" s="75">
        <f t="shared" ca="1" si="100"/>
        <v>-6315.7894736841918</v>
      </c>
      <c r="AG294" s="75">
        <f t="shared" ca="1" si="100"/>
        <v>-3157.8947368420863</v>
      </c>
      <c r="AH294" s="75">
        <f t="shared" ca="1" si="100"/>
        <v>1.9099388737231493E-11</v>
      </c>
      <c r="AI294" s="75">
        <f t="shared" ca="1" si="100"/>
        <v>1.9099388737231493E-11</v>
      </c>
      <c r="AJ294" s="75">
        <f t="shared" ca="1" si="100"/>
        <v>1.9099388737231493E-11</v>
      </c>
      <c r="AK294" s="75">
        <f t="shared" ca="1" si="100"/>
        <v>1.9099388737231493E-11</v>
      </c>
      <c r="AL294" s="75">
        <f t="shared" ca="1" si="100"/>
        <v>1.9099388737231493E-11</v>
      </c>
      <c r="AM294" s="75">
        <f t="shared" ca="1" si="100"/>
        <v>1.9099388737231493E-11</v>
      </c>
      <c r="AN294" s="75">
        <f t="shared" ca="1" si="100"/>
        <v>1.9099388737231493E-11</v>
      </c>
      <c r="AO294" s="75">
        <f t="shared" ca="1" si="100"/>
        <v>1.9099388737231493E-11</v>
      </c>
      <c r="AP294" s="75">
        <f t="shared" ca="1" si="100"/>
        <v>1.9099388737231493E-11</v>
      </c>
      <c r="AQ294" s="75">
        <f t="shared" ca="1" si="100"/>
        <v>1.9099388737231493E-11</v>
      </c>
      <c r="AR294" s="75">
        <f t="shared" ca="1" si="100"/>
        <v>1.9099388737231493E-11</v>
      </c>
      <c r="AS294" s="75">
        <f t="shared" ca="1" si="100"/>
        <v>1.9099388737231493E-11</v>
      </c>
      <c r="AT294" s="75">
        <f t="shared" ca="1" si="100"/>
        <v>1.9099388737231493E-11</v>
      </c>
      <c r="AU294" s="75">
        <f t="shared" ca="1" si="100"/>
        <v>1.9099388737231493E-11</v>
      </c>
      <c r="AV294" s="75">
        <f t="shared" ca="1" si="100"/>
        <v>1.9099388737231493E-11</v>
      </c>
      <c r="AW294" s="75">
        <f t="shared" ca="1" si="100"/>
        <v>1.9099388737231493E-11</v>
      </c>
      <c r="AX294" s="75">
        <f t="shared" ca="1" si="100"/>
        <v>1.9099388737231493E-11</v>
      </c>
      <c r="AY294" s="75">
        <f t="shared" ca="1" si="100"/>
        <v>1.9099388737231493E-11</v>
      </c>
    </row>
    <row r="295" spans="4:51" outlineLevel="1" x14ac:dyDescent="0.25">
      <c r="D295" s="105" t="s">
        <v>310</v>
      </c>
      <c r="E295" s="106" t="str">
        <f>Applied_currency &amp; "'000"</f>
        <v>EUR'000</v>
      </c>
      <c r="F295" s="105"/>
      <c r="G295" s="105"/>
      <c r="H295" s="105"/>
      <c r="I295" s="105"/>
      <c r="J295" s="105"/>
      <c r="K295" s="105"/>
      <c r="L295" s="105"/>
      <c r="M295" s="108">
        <f ca="1">SUM(M294)</f>
        <v>0</v>
      </c>
      <c r="N295" s="108">
        <f t="shared" ref="N295:AY295" ca="1" si="101">SUM(N294)</f>
        <v>-60000</v>
      </c>
      <c r="O295" s="108">
        <f t="shared" ca="1" si="101"/>
        <v>-60000</v>
      </c>
      <c r="P295" s="108">
        <f t="shared" ca="1" si="101"/>
        <v>-56842.105263157893</v>
      </c>
      <c r="Q295" s="108">
        <f t="shared" ca="1" si="101"/>
        <v>-53684.210526315786</v>
      </c>
      <c r="R295" s="108">
        <f t="shared" ca="1" si="101"/>
        <v>-50526.31578947368</v>
      </c>
      <c r="S295" s="108">
        <f t="shared" ca="1" si="101"/>
        <v>-47368.421052631573</v>
      </c>
      <c r="T295" s="108">
        <f t="shared" ca="1" si="101"/>
        <v>-44210.526315789466</v>
      </c>
      <c r="U295" s="108">
        <f t="shared" ca="1" si="101"/>
        <v>-41052.631578947359</v>
      </c>
      <c r="V295" s="108">
        <f t="shared" ca="1" si="101"/>
        <v>-37894.736842105252</v>
      </c>
      <c r="W295" s="108">
        <f t="shared" ca="1" si="101"/>
        <v>-34736.842105263146</v>
      </c>
      <c r="X295" s="108">
        <f t="shared" ca="1" si="101"/>
        <v>-31578.947368421039</v>
      </c>
      <c r="Y295" s="108">
        <f t="shared" ca="1" si="101"/>
        <v>-28421.052631578932</v>
      </c>
      <c r="Z295" s="108">
        <f t="shared" ca="1" si="101"/>
        <v>-25263.157894736825</v>
      </c>
      <c r="AA295" s="108">
        <f t="shared" ca="1" si="101"/>
        <v>-22105.263157894718</v>
      </c>
      <c r="AB295" s="108">
        <f t="shared" ca="1" si="101"/>
        <v>-18947.368421052612</v>
      </c>
      <c r="AC295" s="108">
        <f t="shared" ca="1" si="101"/>
        <v>-15789.473684210507</v>
      </c>
      <c r="AD295" s="108">
        <f t="shared" ca="1" si="101"/>
        <v>-12631.578947368402</v>
      </c>
      <c r="AE295" s="108">
        <f t="shared" ca="1" si="101"/>
        <v>-9473.6842105262967</v>
      </c>
      <c r="AF295" s="108">
        <f t="shared" ca="1" si="101"/>
        <v>-6315.7894736841918</v>
      </c>
      <c r="AG295" s="108">
        <f t="shared" ca="1" si="101"/>
        <v>-3157.8947368420863</v>
      </c>
      <c r="AH295" s="108">
        <f t="shared" ca="1" si="101"/>
        <v>1.9099388737231493E-11</v>
      </c>
      <c r="AI295" s="108">
        <f t="shared" ca="1" si="101"/>
        <v>1.9099388737231493E-11</v>
      </c>
      <c r="AJ295" s="108">
        <f t="shared" ca="1" si="101"/>
        <v>1.9099388737231493E-11</v>
      </c>
      <c r="AK295" s="108">
        <f t="shared" ca="1" si="101"/>
        <v>1.9099388737231493E-11</v>
      </c>
      <c r="AL295" s="108">
        <f t="shared" ca="1" si="101"/>
        <v>1.9099388737231493E-11</v>
      </c>
      <c r="AM295" s="108">
        <f t="shared" ca="1" si="101"/>
        <v>1.9099388737231493E-11</v>
      </c>
      <c r="AN295" s="108">
        <f t="shared" ca="1" si="101"/>
        <v>1.9099388737231493E-11</v>
      </c>
      <c r="AO295" s="108">
        <f t="shared" ca="1" si="101"/>
        <v>1.9099388737231493E-11</v>
      </c>
      <c r="AP295" s="108">
        <f t="shared" ca="1" si="101"/>
        <v>1.9099388737231493E-11</v>
      </c>
      <c r="AQ295" s="108">
        <f t="shared" ca="1" si="101"/>
        <v>1.9099388737231493E-11</v>
      </c>
      <c r="AR295" s="108">
        <f t="shared" ca="1" si="101"/>
        <v>1.9099388737231493E-11</v>
      </c>
      <c r="AS295" s="108">
        <f t="shared" ca="1" si="101"/>
        <v>1.9099388737231493E-11</v>
      </c>
      <c r="AT295" s="108">
        <f t="shared" ca="1" si="101"/>
        <v>1.9099388737231493E-11</v>
      </c>
      <c r="AU295" s="108">
        <f t="shared" ca="1" si="101"/>
        <v>1.9099388737231493E-11</v>
      </c>
      <c r="AV295" s="108">
        <f t="shared" ca="1" si="101"/>
        <v>1.9099388737231493E-11</v>
      </c>
      <c r="AW295" s="108">
        <f t="shared" ca="1" si="101"/>
        <v>1.9099388737231493E-11</v>
      </c>
      <c r="AX295" s="108">
        <f t="shared" ca="1" si="101"/>
        <v>1.9099388737231493E-11</v>
      </c>
      <c r="AY295" s="108">
        <f t="shared" ca="1" si="101"/>
        <v>1.9099388737231493E-11</v>
      </c>
    </row>
    <row r="296" spans="4:51" outlineLevel="1" x14ac:dyDescent="0.2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c r="AK296" s="75"/>
      <c r="AL296" s="75"/>
      <c r="AM296" s="75"/>
      <c r="AN296" s="75"/>
      <c r="AO296" s="75"/>
      <c r="AP296" s="75"/>
      <c r="AQ296" s="75"/>
      <c r="AR296" s="75"/>
      <c r="AS296" s="75"/>
      <c r="AT296" s="75"/>
      <c r="AU296" s="75"/>
      <c r="AV296" s="75"/>
      <c r="AW296" s="75"/>
      <c r="AX296" s="75"/>
      <c r="AY296" s="75"/>
    </row>
    <row r="297" spans="4:51" outlineLevel="1" x14ac:dyDescent="0.25">
      <c r="D297" s="105" t="s">
        <v>311</v>
      </c>
      <c r="E297" s="106" t="str">
        <f>Applied_currency &amp; "'000"</f>
        <v>EUR'000</v>
      </c>
      <c r="F297" s="105"/>
      <c r="G297" s="105"/>
      <c r="H297" s="105"/>
      <c r="I297" s="105"/>
      <c r="J297" s="105"/>
      <c r="K297" s="105"/>
      <c r="L297" s="105"/>
      <c r="M297" s="108">
        <f ca="1">M291+M295</f>
        <v>25780</v>
      </c>
      <c r="N297" s="108">
        <f t="shared" ref="N297:AY297" ca="1" si="102">N291+N295</f>
        <v>39900</v>
      </c>
      <c r="O297" s="108">
        <f t="shared" ca="1" si="102"/>
        <v>35567.996294238532</v>
      </c>
      <c r="P297" s="108">
        <f t="shared" ca="1" si="102"/>
        <v>33655.544774714508</v>
      </c>
      <c r="Q297" s="108">
        <f t="shared" ca="1" si="102"/>
        <v>31940.41472310519</v>
      </c>
      <c r="R297" s="108">
        <f t="shared" ca="1" si="102"/>
        <v>30253.243786679828</v>
      </c>
      <c r="S297" s="108">
        <f t="shared" ca="1" si="102"/>
        <v>28586.643657336492</v>
      </c>
      <c r="T297" s="108">
        <f t="shared" ca="1" si="102"/>
        <v>26894.866821031872</v>
      </c>
      <c r="U297" s="108">
        <f t="shared" ca="1" si="102"/>
        <v>25209.295609918103</v>
      </c>
      <c r="V297" s="108">
        <f t="shared" ca="1" si="102"/>
        <v>23543.2004493321</v>
      </c>
      <c r="W297" s="108">
        <f t="shared" ca="1" si="102"/>
        <v>21869.706338093783</v>
      </c>
      <c r="X297" s="108">
        <f t="shared" ca="1" si="102"/>
        <v>20185.55144702486</v>
      </c>
      <c r="Y297" s="108">
        <f t="shared" ca="1" si="102"/>
        <v>18502.295078418494</v>
      </c>
      <c r="Z297" s="108">
        <f t="shared" ca="1" si="102"/>
        <v>16930.245758947814</v>
      </c>
      <c r="AA297" s="108">
        <f t="shared" ca="1" si="102"/>
        <v>15241.971303978178</v>
      </c>
      <c r="AB297" s="108">
        <f t="shared" ca="1" si="102"/>
        <v>13576.936524621833</v>
      </c>
      <c r="AC297" s="108">
        <f t="shared" ca="1" si="102"/>
        <v>11877.778784056567</v>
      </c>
      <c r="AD297" s="108">
        <f t="shared" ca="1" si="102"/>
        <v>10174.014604370692</v>
      </c>
      <c r="AE297" s="108">
        <f t="shared" ca="1" si="102"/>
        <v>8525.8561287135799</v>
      </c>
      <c r="AF297" s="108">
        <f t="shared" ca="1" si="102"/>
        <v>6845.3144782495892</v>
      </c>
      <c r="AG297" s="108">
        <f t="shared" ca="1" si="102"/>
        <v>5161.0236237953523</v>
      </c>
      <c r="AH297" s="108">
        <f t="shared" ca="1" si="102"/>
        <v>3496.0976923956518</v>
      </c>
      <c r="AI297" s="108">
        <f t="shared" ca="1" si="102"/>
        <v>3745.6031533310529</v>
      </c>
      <c r="AJ297" s="108">
        <f t="shared" ca="1" si="102"/>
        <v>3742.2983721538899</v>
      </c>
      <c r="AK297" s="108">
        <f t="shared" ca="1" si="102"/>
        <v>3776.8320045983805</v>
      </c>
      <c r="AL297" s="108">
        <f t="shared" ca="1" si="102"/>
        <v>3794.3374111904891</v>
      </c>
      <c r="AM297" s="108">
        <f t="shared" ca="1" si="102"/>
        <v>3832.7993632069069</v>
      </c>
      <c r="AN297" s="108">
        <f t="shared" ca="1" si="102"/>
        <v>3806.0610834794129</v>
      </c>
      <c r="AO297" s="108">
        <f t="shared" ca="1" si="102"/>
        <v>3841.1252900089935</v>
      </c>
      <c r="AP297" s="108">
        <f t="shared" ca="1" si="102"/>
        <v>3859.8420942951711</v>
      </c>
      <c r="AQ297" s="108">
        <f t="shared" ca="1" si="102"/>
        <v>3877.2283660296748</v>
      </c>
      <c r="AR297" s="108">
        <f t="shared" ca="1" si="102"/>
        <v>3000.0000000000191</v>
      </c>
      <c r="AS297" s="108">
        <f t="shared" ca="1" si="102"/>
        <v>3000.0000000000191</v>
      </c>
      <c r="AT297" s="108">
        <f t="shared" ca="1" si="102"/>
        <v>3000.0000000000191</v>
      </c>
      <c r="AU297" s="108">
        <f t="shared" ca="1" si="102"/>
        <v>3000.0000000000191</v>
      </c>
      <c r="AV297" s="108">
        <f t="shared" ca="1" si="102"/>
        <v>3000.0000000000191</v>
      </c>
      <c r="AW297" s="108">
        <f t="shared" ca="1" si="102"/>
        <v>3000.0000000000191</v>
      </c>
      <c r="AX297" s="108">
        <f t="shared" ca="1" si="102"/>
        <v>3000.0000000000191</v>
      </c>
      <c r="AY297" s="108">
        <f t="shared" ca="1" si="102"/>
        <v>3000.0000000000191</v>
      </c>
    </row>
    <row r="298" spans="4:51" outlineLevel="1" x14ac:dyDescent="0.2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c r="AK298" s="75"/>
      <c r="AL298" s="75"/>
      <c r="AM298" s="75"/>
      <c r="AN298" s="75"/>
      <c r="AO298" s="75"/>
      <c r="AP298" s="75"/>
      <c r="AQ298" s="75"/>
      <c r="AR298" s="75"/>
      <c r="AS298" s="75"/>
      <c r="AT298" s="75"/>
      <c r="AU298" s="75"/>
      <c r="AV298" s="75"/>
      <c r="AW298" s="75"/>
      <c r="AX298" s="75"/>
      <c r="AY298" s="75"/>
    </row>
    <row r="299" spans="4:51" ht="15.75" outlineLevel="1" x14ac:dyDescent="0.25">
      <c r="D299" s="31" t="s">
        <v>233</v>
      </c>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c r="AK299" s="75"/>
      <c r="AL299" s="75"/>
      <c r="AM299" s="75"/>
      <c r="AN299" s="75"/>
      <c r="AO299" s="75"/>
      <c r="AP299" s="75"/>
      <c r="AQ299" s="75"/>
      <c r="AR299" s="75"/>
      <c r="AS299" s="75"/>
      <c r="AT299" s="75"/>
      <c r="AU299" s="75"/>
      <c r="AV299" s="75"/>
      <c r="AW299" s="75"/>
      <c r="AX299" s="75"/>
      <c r="AY299" s="75"/>
    </row>
    <row r="300" spans="4:51" outlineLevel="1" x14ac:dyDescent="0.25">
      <c r="D300" t="s">
        <v>312</v>
      </c>
      <c r="E300" s="19" t="str">
        <f>Applied_currency &amp; "'000"</f>
        <v>EUR'000</v>
      </c>
      <c r="M300" s="75">
        <f ca="1">M546</f>
        <v>25780</v>
      </c>
      <c r="N300" s="75">
        <f t="shared" ref="N300:AY300" ca="1" si="103">N546</f>
        <v>39900</v>
      </c>
      <c r="O300" s="75">
        <f t="shared" ca="1" si="103"/>
        <v>39900</v>
      </c>
      <c r="P300" s="75">
        <f t="shared" ca="1" si="103"/>
        <v>39900</v>
      </c>
      <c r="Q300" s="75">
        <f t="shared" ca="1" si="103"/>
        <v>39900</v>
      </c>
      <c r="R300" s="75">
        <f t="shared" ca="1" si="103"/>
        <v>39900</v>
      </c>
      <c r="S300" s="75">
        <f t="shared" ca="1" si="103"/>
        <v>39900</v>
      </c>
      <c r="T300" s="75">
        <f t="shared" ca="1" si="103"/>
        <v>39900</v>
      </c>
      <c r="U300" s="75">
        <f t="shared" ca="1" si="103"/>
        <v>39900</v>
      </c>
      <c r="V300" s="75">
        <f t="shared" ca="1" si="103"/>
        <v>39900</v>
      </c>
      <c r="W300" s="75">
        <f t="shared" ca="1" si="103"/>
        <v>39900</v>
      </c>
      <c r="X300" s="75">
        <f t="shared" ca="1" si="103"/>
        <v>39900</v>
      </c>
      <c r="Y300" s="75">
        <f t="shared" ca="1" si="103"/>
        <v>39900</v>
      </c>
      <c r="Z300" s="75">
        <f t="shared" ca="1" si="103"/>
        <v>39900</v>
      </c>
      <c r="AA300" s="75">
        <f t="shared" ca="1" si="103"/>
        <v>39900</v>
      </c>
      <c r="AB300" s="75">
        <f t="shared" ca="1" si="103"/>
        <v>39900</v>
      </c>
      <c r="AC300" s="75">
        <f t="shared" ca="1" si="103"/>
        <v>39900</v>
      </c>
      <c r="AD300" s="75">
        <f t="shared" ca="1" si="103"/>
        <v>39900</v>
      </c>
      <c r="AE300" s="75">
        <f t="shared" ca="1" si="103"/>
        <v>39900</v>
      </c>
      <c r="AF300" s="75">
        <f t="shared" ca="1" si="103"/>
        <v>39900</v>
      </c>
      <c r="AG300" s="75">
        <f t="shared" ca="1" si="103"/>
        <v>39900</v>
      </c>
      <c r="AH300" s="75">
        <f t="shared" ca="1" si="103"/>
        <v>39900</v>
      </c>
      <c r="AI300" s="75">
        <f t="shared" ca="1" si="103"/>
        <v>39900</v>
      </c>
      <c r="AJ300" s="75">
        <f t="shared" ca="1" si="103"/>
        <v>39900</v>
      </c>
      <c r="AK300" s="75">
        <f t="shared" ca="1" si="103"/>
        <v>39900</v>
      </c>
      <c r="AL300" s="75">
        <f t="shared" ca="1" si="103"/>
        <v>39900</v>
      </c>
      <c r="AM300" s="75">
        <f t="shared" ca="1" si="103"/>
        <v>39900</v>
      </c>
      <c r="AN300" s="75">
        <f t="shared" ca="1" si="103"/>
        <v>39900</v>
      </c>
      <c r="AO300" s="75">
        <f t="shared" ca="1" si="103"/>
        <v>39900</v>
      </c>
      <c r="AP300" s="75">
        <f t="shared" ca="1" si="103"/>
        <v>39900</v>
      </c>
      <c r="AQ300" s="75">
        <f t="shared" ca="1" si="103"/>
        <v>39900</v>
      </c>
      <c r="AR300" s="75">
        <f t="shared" ca="1" si="103"/>
        <v>39900</v>
      </c>
      <c r="AS300" s="75">
        <f t="shared" ca="1" si="103"/>
        <v>39900</v>
      </c>
      <c r="AT300" s="75">
        <f t="shared" ca="1" si="103"/>
        <v>39900</v>
      </c>
      <c r="AU300" s="75">
        <f t="shared" ca="1" si="103"/>
        <v>39900</v>
      </c>
      <c r="AV300" s="75">
        <f t="shared" ca="1" si="103"/>
        <v>39900</v>
      </c>
      <c r="AW300" s="75">
        <f t="shared" ca="1" si="103"/>
        <v>39900</v>
      </c>
      <c r="AX300" s="75">
        <f t="shared" ca="1" si="103"/>
        <v>39900</v>
      </c>
      <c r="AY300" s="75">
        <f t="shared" ca="1" si="103"/>
        <v>39900</v>
      </c>
    </row>
    <row r="301" spans="4:51" outlineLevel="1" x14ac:dyDescent="0.25">
      <c r="D301" t="s">
        <v>299</v>
      </c>
      <c r="E301" s="19" t="str">
        <f>Applied_currency &amp; "'000"</f>
        <v>EUR'000</v>
      </c>
      <c r="M301" s="75">
        <f ca="1">M279</f>
        <v>0</v>
      </c>
      <c r="N301" s="75">
        <f t="shared" ref="N301:AY301" ca="1" si="104">N279</f>
        <v>0</v>
      </c>
      <c r="O301" s="75">
        <f t="shared" ca="1" si="104"/>
        <v>-4332.0037057614645</v>
      </c>
      <c r="P301" s="75">
        <f t="shared" ca="1" si="104"/>
        <v>-6244.4552252854974</v>
      </c>
      <c r="Q301" s="75">
        <f t="shared" ca="1" si="104"/>
        <v>-7959.5852768948171</v>
      </c>
      <c r="R301" s="75">
        <f t="shared" ca="1" si="104"/>
        <v>-9646.7562133201791</v>
      </c>
      <c r="S301" s="75">
        <f t="shared" ca="1" si="104"/>
        <v>-11313.356342663506</v>
      </c>
      <c r="T301" s="75">
        <f t="shared" ca="1" si="104"/>
        <v>-13005.133178968132</v>
      </c>
      <c r="U301" s="75">
        <f t="shared" ca="1" si="104"/>
        <v>-14690.704390081906</v>
      </c>
      <c r="V301" s="75">
        <f t="shared" ca="1" si="104"/>
        <v>-16356.799550667905</v>
      </c>
      <c r="W301" s="75">
        <f t="shared" ca="1" si="104"/>
        <v>-18030.293661906227</v>
      </c>
      <c r="X301" s="75">
        <f t="shared" ca="1" si="104"/>
        <v>-19714.448552975147</v>
      </c>
      <c r="Y301" s="75">
        <f t="shared" ca="1" si="104"/>
        <v>-21397.704921581517</v>
      </c>
      <c r="Z301" s="75">
        <f t="shared" ca="1" si="104"/>
        <v>-22969.754241052196</v>
      </c>
      <c r="AA301" s="75">
        <f t="shared" ca="1" si="104"/>
        <v>-24658.028696021833</v>
      </c>
      <c r="AB301" s="75">
        <f t="shared" ca="1" si="104"/>
        <v>-26323.063475378181</v>
      </c>
      <c r="AC301" s="75">
        <f t="shared" ca="1" si="104"/>
        <v>-28022.221215943449</v>
      </c>
      <c r="AD301" s="75">
        <f t="shared" ca="1" si="104"/>
        <v>-29725.985395629323</v>
      </c>
      <c r="AE301" s="75">
        <f t="shared" ca="1" si="104"/>
        <v>-31374.143871286433</v>
      </c>
      <c r="AF301" s="75">
        <f t="shared" ca="1" si="104"/>
        <v>-33054.685521750427</v>
      </c>
      <c r="AG301" s="75">
        <f t="shared" ca="1" si="104"/>
        <v>-34738.976376204664</v>
      </c>
      <c r="AH301" s="75">
        <f t="shared" ca="1" si="104"/>
        <v>-36403.902307604367</v>
      </c>
      <c r="AI301" s="75">
        <f t="shared" ca="1" si="104"/>
        <v>-36154.396846668969</v>
      </c>
      <c r="AJ301" s="75">
        <f t="shared" ca="1" si="104"/>
        <v>-36157.701627846131</v>
      </c>
      <c r="AK301" s="75">
        <f t="shared" ca="1" si="104"/>
        <v>-36123.167995401644</v>
      </c>
      <c r="AL301" s="75">
        <f t="shared" ca="1" si="104"/>
        <v>-36105.662588809537</v>
      </c>
      <c r="AM301" s="75">
        <f t="shared" ca="1" si="104"/>
        <v>-36067.200636793117</v>
      </c>
      <c r="AN301" s="75">
        <f t="shared" ca="1" si="104"/>
        <v>-36093.938916520608</v>
      </c>
      <c r="AO301" s="75">
        <f t="shared" ca="1" si="104"/>
        <v>-36058.874709991025</v>
      </c>
      <c r="AP301" s="75">
        <f t="shared" ca="1" si="104"/>
        <v>-36040.157905704851</v>
      </c>
      <c r="AQ301" s="75">
        <f t="shared" ca="1" si="104"/>
        <v>-36022.771633970347</v>
      </c>
      <c r="AR301" s="75">
        <f t="shared" ca="1" si="104"/>
        <v>-36900</v>
      </c>
      <c r="AS301" s="75">
        <f t="shared" ca="1" si="104"/>
        <v>-36900</v>
      </c>
      <c r="AT301" s="75">
        <f t="shared" ca="1" si="104"/>
        <v>-36900</v>
      </c>
      <c r="AU301" s="75">
        <f t="shared" ca="1" si="104"/>
        <v>-36900</v>
      </c>
      <c r="AV301" s="75">
        <f t="shared" ca="1" si="104"/>
        <v>-36900</v>
      </c>
      <c r="AW301" s="75">
        <f t="shared" ca="1" si="104"/>
        <v>-36900</v>
      </c>
      <c r="AX301" s="75">
        <f t="shared" ca="1" si="104"/>
        <v>-36900</v>
      </c>
      <c r="AY301" s="75">
        <f t="shared" ca="1" si="104"/>
        <v>-36900</v>
      </c>
    </row>
    <row r="302" spans="4:51" outlineLevel="1" x14ac:dyDescent="0.25">
      <c r="D302" s="105" t="s">
        <v>313</v>
      </c>
      <c r="E302" s="106" t="str">
        <f>Applied_currency &amp; "'000"</f>
        <v>EUR'000</v>
      </c>
      <c r="F302" s="105"/>
      <c r="G302" s="105"/>
      <c r="H302" s="105"/>
      <c r="I302" s="105"/>
      <c r="J302" s="105"/>
      <c r="K302" s="105"/>
      <c r="L302" s="105"/>
      <c r="M302" s="108">
        <f ca="1">SUM(M300:M301)</f>
        <v>25780</v>
      </c>
      <c r="N302" s="108">
        <f t="shared" ref="N302:AY302" ca="1" si="105">SUM(N300:N301)</f>
        <v>39900</v>
      </c>
      <c r="O302" s="108">
        <f t="shared" ca="1" si="105"/>
        <v>35567.996294238532</v>
      </c>
      <c r="P302" s="108">
        <f t="shared" ca="1" si="105"/>
        <v>33655.544774714501</v>
      </c>
      <c r="Q302" s="108">
        <f t="shared" ca="1" si="105"/>
        <v>31940.414723105183</v>
      </c>
      <c r="R302" s="108">
        <f t="shared" ca="1" si="105"/>
        <v>30253.243786679821</v>
      </c>
      <c r="S302" s="108">
        <f t="shared" ca="1" si="105"/>
        <v>28586.643657336492</v>
      </c>
      <c r="T302" s="108">
        <f t="shared" ca="1" si="105"/>
        <v>26894.866821031868</v>
      </c>
      <c r="U302" s="108">
        <f t="shared" ca="1" si="105"/>
        <v>25209.295609918096</v>
      </c>
      <c r="V302" s="108">
        <f t="shared" ca="1" si="105"/>
        <v>23543.200449332093</v>
      </c>
      <c r="W302" s="108">
        <f t="shared" ca="1" si="105"/>
        <v>21869.706338093773</v>
      </c>
      <c r="X302" s="108">
        <f t="shared" ca="1" si="105"/>
        <v>20185.551447024853</v>
      </c>
      <c r="Y302" s="108">
        <f t="shared" ca="1" si="105"/>
        <v>18502.295078418483</v>
      </c>
      <c r="Z302" s="108">
        <f t="shared" ca="1" si="105"/>
        <v>16930.245758947804</v>
      </c>
      <c r="AA302" s="108">
        <f t="shared" ca="1" si="105"/>
        <v>15241.971303978167</v>
      </c>
      <c r="AB302" s="108">
        <f t="shared" ca="1" si="105"/>
        <v>13576.936524621819</v>
      </c>
      <c r="AC302" s="108">
        <f t="shared" ca="1" si="105"/>
        <v>11877.778784056551</v>
      </c>
      <c r="AD302" s="108">
        <f t="shared" ca="1" si="105"/>
        <v>10174.014604370677</v>
      </c>
      <c r="AE302" s="108">
        <f t="shared" ca="1" si="105"/>
        <v>8525.8561287135672</v>
      </c>
      <c r="AF302" s="108">
        <f t="shared" ca="1" si="105"/>
        <v>6845.3144782495729</v>
      </c>
      <c r="AG302" s="108">
        <f t="shared" ca="1" si="105"/>
        <v>5161.0236237953359</v>
      </c>
      <c r="AH302" s="108">
        <f t="shared" ca="1" si="105"/>
        <v>3496.0976923956332</v>
      </c>
      <c r="AI302" s="108">
        <f t="shared" ca="1" si="105"/>
        <v>3745.6031533310306</v>
      </c>
      <c r="AJ302" s="108">
        <f t="shared" ca="1" si="105"/>
        <v>3742.2983721538694</v>
      </c>
      <c r="AK302" s="108">
        <f t="shared" ca="1" si="105"/>
        <v>3776.8320045983564</v>
      </c>
      <c r="AL302" s="108">
        <f t="shared" ca="1" si="105"/>
        <v>3794.3374111904632</v>
      </c>
      <c r="AM302" s="108">
        <f t="shared" ca="1" si="105"/>
        <v>3832.7993632068828</v>
      </c>
      <c r="AN302" s="108">
        <f t="shared" ca="1" si="105"/>
        <v>3806.0610834793915</v>
      </c>
      <c r="AO302" s="108">
        <f t="shared" ca="1" si="105"/>
        <v>3841.1252900089748</v>
      </c>
      <c r="AP302" s="108">
        <f t="shared" ca="1" si="105"/>
        <v>3859.8420942951489</v>
      </c>
      <c r="AQ302" s="108">
        <f t="shared" ca="1" si="105"/>
        <v>3877.2283660296525</v>
      </c>
      <c r="AR302" s="108">
        <f t="shared" ca="1" si="105"/>
        <v>3000</v>
      </c>
      <c r="AS302" s="108">
        <f t="shared" ca="1" si="105"/>
        <v>3000</v>
      </c>
      <c r="AT302" s="108">
        <f t="shared" ca="1" si="105"/>
        <v>3000</v>
      </c>
      <c r="AU302" s="108">
        <f t="shared" ca="1" si="105"/>
        <v>3000</v>
      </c>
      <c r="AV302" s="108">
        <f t="shared" ca="1" si="105"/>
        <v>3000</v>
      </c>
      <c r="AW302" s="108">
        <f t="shared" ca="1" si="105"/>
        <v>3000</v>
      </c>
      <c r="AX302" s="108">
        <f t="shared" ca="1" si="105"/>
        <v>3000</v>
      </c>
      <c r="AY302" s="108">
        <f t="shared" ca="1" si="105"/>
        <v>3000</v>
      </c>
    </row>
    <row r="303" spans="4:51" outlineLevel="1" x14ac:dyDescent="0.25">
      <c r="O303" s="122"/>
    </row>
    <row r="304" spans="4:51" outlineLevel="1" x14ac:dyDescent="0.25">
      <c r="D304" t="s">
        <v>314</v>
      </c>
      <c r="L304" s="74">
        <f t="shared" ref="L304" ca="1" si="106">SUM(M304:AY304)</f>
        <v>0</v>
      </c>
      <c r="M304" s="27">
        <f t="shared" ref="M304:AY304" ca="1" si="107">IF(ROUND((M297-M302),Tolerance_checks)=0,0,1)</f>
        <v>0</v>
      </c>
      <c r="N304" s="27">
        <f t="shared" ca="1" si="107"/>
        <v>0</v>
      </c>
      <c r="O304" s="27">
        <f t="shared" ca="1" si="107"/>
        <v>0</v>
      </c>
      <c r="P304" s="27">
        <f t="shared" ca="1" si="107"/>
        <v>0</v>
      </c>
      <c r="Q304" s="27">
        <f t="shared" ca="1" si="107"/>
        <v>0</v>
      </c>
      <c r="R304" s="27">
        <f t="shared" ca="1" si="107"/>
        <v>0</v>
      </c>
      <c r="S304" s="27">
        <f t="shared" ca="1" si="107"/>
        <v>0</v>
      </c>
      <c r="T304" s="27">
        <f t="shared" ca="1" si="107"/>
        <v>0</v>
      </c>
      <c r="U304" s="27">
        <f t="shared" ca="1" si="107"/>
        <v>0</v>
      </c>
      <c r="V304" s="27">
        <f t="shared" ca="1" si="107"/>
        <v>0</v>
      </c>
      <c r="W304" s="27">
        <f t="shared" ca="1" si="107"/>
        <v>0</v>
      </c>
      <c r="X304" s="27">
        <f t="shared" ca="1" si="107"/>
        <v>0</v>
      </c>
      <c r="Y304" s="27">
        <f t="shared" ca="1" si="107"/>
        <v>0</v>
      </c>
      <c r="Z304" s="27">
        <f t="shared" ca="1" si="107"/>
        <v>0</v>
      </c>
      <c r="AA304" s="27">
        <f t="shared" ca="1" si="107"/>
        <v>0</v>
      </c>
      <c r="AB304" s="27">
        <f t="shared" ca="1" si="107"/>
        <v>0</v>
      </c>
      <c r="AC304" s="27">
        <f t="shared" ca="1" si="107"/>
        <v>0</v>
      </c>
      <c r="AD304" s="27">
        <f t="shared" ca="1" si="107"/>
        <v>0</v>
      </c>
      <c r="AE304" s="27">
        <f t="shared" ca="1" si="107"/>
        <v>0</v>
      </c>
      <c r="AF304" s="27">
        <f t="shared" ca="1" si="107"/>
        <v>0</v>
      </c>
      <c r="AG304" s="27">
        <f t="shared" ca="1" si="107"/>
        <v>0</v>
      </c>
      <c r="AH304" s="27">
        <f t="shared" ca="1" si="107"/>
        <v>0</v>
      </c>
      <c r="AI304" s="27">
        <f t="shared" ca="1" si="107"/>
        <v>0</v>
      </c>
      <c r="AJ304" s="27">
        <f t="shared" ca="1" si="107"/>
        <v>0</v>
      </c>
      <c r="AK304" s="27">
        <f t="shared" ca="1" si="107"/>
        <v>0</v>
      </c>
      <c r="AL304" s="27">
        <f t="shared" ca="1" si="107"/>
        <v>0</v>
      </c>
      <c r="AM304" s="27">
        <f t="shared" ca="1" si="107"/>
        <v>0</v>
      </c>
      <c r="AN304" s="27">
        <f t="shared" ca="1" si="107"/>
        <v>0</v>
      </c>
      <c r="AO304" s="27">
        <f t="shared" ca="1" si="107"/>
        <v>0</v>
      </c>
      <c r="AP304" s="27">
        <f t="shared" ca="1" si="107"/>
        <v>0</v>
      </c>
      <c r="AQ304" s="27">
        <f t="shared" ca="1" si="107"/>
        <v>0</v>
      </c>
      <c r="AR304" s="27">
        <f t="shared" ca="1" si="107"/>
        <v>0</v>
      </c>
      <c r="AS304" s="27">
        <f t="shared" ca="1" si="107"/>
        <v>0</v>
      </c>
      <c r="AT304" s="27">
        <f t="shared" ca="1" si="107"/>
        <v>0</v>
      </c>
      <c r="AU304" s="27">
        <f t="shared" ca="1" si="107"/>
        <v>0</v>
      </c>
      <c r="AV304" s="27">
        <f t="shared" ca="1" si="107"/>
        <v>0</v>
      </c>
      <c r="AW304" s="27">
        <f t="shared" ca="1" si="107"/>
        <v>0</v>
      </c>
      <c r="AX304" s="27">
        <f t="shared" ca="1" si="107"/>
        <v>0</v>
      </c>
      <c r="AY304" s="27">
        <f t="shared" ca="1" si="107"/>
        <v>0</v>
      </c>
    </row>
    <row r="306" spans="2:51" ht="21" x14ac:dyDescent="0.35">
      <c r="B306" s="9" t="s">
        <v>431</v>
      </c>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row>
    <row r="307" spans="2:51" ht="19.5" outlineLevel="1" x14ac:dyDescent="0.3">
      <c r="C307" s="18" t="s">
        <v>241</v>
      </c>
    </row>
    <row r="308" spans="2:51" ht="15.75" customHeight="1" outlineLevel="1" x14ac:dyDescent="0.3">
      <c r="C308" s="18"/>
      <c r="D308" s="31" t="s">
        <v>242</v>
      </c>
    </row>
    <row r="309" spans="2:51" outlineLevel="1" x14ac:dyDescent="0.25">
      <c r="D309" t="str">
        <f>D69</f>
        <v>Full-wrap EPC</v>
      </c>
      <c r="E309" s="19" t="str">
        <f>Applied_currency &amp; "'000"</f>
        <v>EUR'000</v>
      </c>
      <c r="G309" s="49">
        <f ca="1">L69</f>
        <v>86400</v>
      </c>
      <c r="L309" s="74">
        <f t="shared" ref="L309:L313" ca="1" si="108">SUM(M309:AY309)</f>
        <v>86400</v>
      </c>
      <c r="M309" s="75">
        <f t="shared" ref="M309:AY309" ca="1" si="109">$G309*M179</f>
        <v>17280</v>
      </c>
      <c r="N309" s="75">
        <f t="shared" ca="1" si="109"/>
        <v>69120</v>
      </c>
      <c r="O309" s="75">
        <f t="shared" ca="1" si="109"/>
        <v>0</v>
      </c>
      <c r="P309" s="75">
        <f t="shared" ca="1" si="109"/>
        <v>0</v>
      </c>
      <c r="Q309" s="75">
        <f t="shared" ca="1" si="109"/>
        <v>0</v>
      </c>
      <c r="R309" s="75">
        <f t="shared" ca="1" si="109"/>
        <v>0</v>
      </c>
      <c r="S309" s="75">
        <f t="shared" ca="1" si="109"/>
        <v>0</v>
      </c>
      <c r="T309" s="75">
        <f t="shared" ca="1" si="109"/>
        <v>0</v>
      </c>
      <c r="U309" s="75">
        <f t="shared" ca="1" si="109"/>
        <v>0</v>
      </c>
      <c r="V309" s="75">
        <f t="shared" ca="1" si="109"/>
        <v>0</v>
      </c>
      <c r="W309" s="75">
        <f t="shared" ca="1" si="109"/>
        <v>0</v>
      </c>
      <c r="X309" s="75">
        <f t="shared" ca="1" si="109"/>
        <v>0</v>
      </c>
      <c r="Y309" s="75">
        <f t="shared" ca="1" si="109"/>
        <v>0</v>
      </c>
      <c r="Z309" s="75">
        <f t="shared" ca="1" si="109"/>
        <v>0</v>
      </c>
      <c r="AA309" s="75">
        <f t="shared" ca="1" si="109"/>
        <v>0</v>
      </c>
      <c r="AB309" s="75">
        <f t="shared" ca="1" si="109"/>
        <v>0</v>
      </c>
      <c r="AC309" s="75">
        <f t="shared" ca="1" si="109"/>
        <v>0</v>
      </c>
      <c r="AD309" s="75">
        <f t="shared" ca="1" si="109"/>
        <v>0</v>
      </c>
      <c r="AE309" s="75">
        <f t="shared" ca="1" si="109"/>
        <v>0</v>
      </c>
      <c r="AF309" s="75">
        <f t="shared" ca="1" si="109"/>
        <v>0</v>
      </c>
      <c r="AG309" s="75">
        <f t="shared" ca="1" si="109"/>
        <v>0</v>
      </c>
      <c r="AH309" s="75">
        <f t="shared" ca="1" si="109"/>
        <v>0</v>
      </c>
      <c r="AI309" s="75">
        <f t="shared" ca="1" si="109"/>
        <v>0</v>
      </c>
      <c r="AJ309" s="75">
        <f t="shared" ca="1" si="109"/>
        <v>0</v>
      </c>
      <c r="AK309" s="75">
        <f t="shared" ca="1" si="109"/>
        <v>0</v>
      </c>
      <c r="AL309" s="75">
        <f t="shared" ca="1" si="109"/>
        <v>0</v>
      </c>
      <c r="AM309" s="75">
        <f t="shared" ca="1" si="109"/>
        <v>0</v>
      </c>
      <c r="AN309" s="75">
        <f t="shared" ca="1" si="109"/>
        <v>0</v>
      </c>
      <c r="AO309" s="75">
        <f t="shared" ca="1" si="109"/>
        <v>0</v>
      </c>
      <c r="AP309" s="75">
        <f t="shared" ca="1" si="109"/>
        <v>0</v>
      </c>
      <c r="AQ309" s="75">
        <f t="shared" ca="1" si="109"/>
        <v>0</v>
      </c>
      <c r="AR309" s="75">
        <f t="shared" ca="1" si="109"/>
        <v>0</v>
      </c>
      <c r="AS309" s="75">
        <f t="shared" ca="1" si="109"/>
        <v>0</v>
      </c>
      <c r="AT309" s="75">
        <f t="shared" ca="1" si="109"/>
        <v>0</v>
      </c>
      <c r="AU309" s="75">
        <f t="shared" ca="1" si="109"/>
        <v>0</v>
      </c>
      <c r="AV309" s="75">
        <f t="shared" ca="1" si="109"/>
        <v>0</v>
      </c>
      <c r="AW309" s="75">
        <f t="shared" ca="1" si="109"/>
        <v>0</v>
      </c>
      <c r="AX309" s="75">
        <f t="shared" ca="1" si="109"/>
        <v>0</v>
      </c>
      <c r="AY309" s="75">
        <f t="shared" ca="1" si="109"/>
        <v>0</v>
      </c>
    </row>
    <row r="310" spans="2:51" outlineLevel="1" x14ac:dyDescent="0.25">
      <c r="D310" t="str">
        <f>D70</f>
        <v>Development costs</v>
      </c>
      <c r="E310" s="19" t="str">
        <f>Applied_currency &amp; "'000"</f>
        <v>EUR'000</v>
      </c>
      <c r="G310" s="49">
        <f ca="1">L70</f>
        <v>10000</v>
      </c>
      <c r="L310" s="74">
        <f t="shared" ca="1" si="108"/>
        <v>10000</v>
      </c>
      <c r="M310" s="75">
        <f t="shared" ref="M310:AY310" ca="1" si="110">$G310*M180</f>
        <v>5000</v>
      </c>
      <c r="N310" s="75">
        <f t="shared" ca="1" si="110"/>
        <v>5000</v>
      </c>
      <c r="O310" s="75">
        <f t="shared" ca="1" si="110"/>
        <v>0</v>
      </c>
      <c r="P310" s="75">
        <f t="shared" ca="1" si="110"/>
        <v>0</v>
      </c>
      <c r="Q310" s="75">
        <f t="shared" ca="1" si="110"/>
        <v>0</v>
      </c>
      <c r="R310" s="75">
        <f t="shared" ca="1" si="110"/>
        <v>0</v>
      </c>
      <c r="S310" s="75">
        <f t="shared" ca="1" si="110"/>
        <v>0</v>
      </c>
      <c r="T310" s="75">
        <f t="shared" ca="1" si="110"/>
        <v>0</v>
      </c>
      <c r="U310" s="75">
        <f t="shared" ca="1" si="110"/>
        <v>0</v>
      </c>
      <c r="V310" s="75">
        <f t="shared" ca="1" si="110"/>
        <v>0</v>
      </c>
      <c r="W310" s="75">
        <f t="shared" ca="1" si="110"/>
        <v>0</v>
      </c>
      <c r="X310" s="75">
        <f t="shared" ca="1" si="110"/>
        <v>0</v>
      </c>
      <c r="Y310" s="75">
        <f t="shared" ca="1" si="110"/>
        <v>0</v>
      </c>
      <c r="Z310" s="75">
        <f t="shared" ca="1" si="110"/>
        <v>0</v>
      </c>
      <c r="AA310" s="75">
        <f t="shared" ca="1" si="110"/>
        <v>0</v>
      </c>
      <c r="AB310" s="75">
        <f t="shared" ca="1" si="110"/>
        <v>0</v>
      </c>
      <c r="AC310" s="75">
        <f t="shared" ca="1" si="110"/>
        <v>0</v>
      </c>
      <c r="AD310" s="75">
        <f t="shared" ca="1" si="110"/>
        <v>0</v>
      </c>
      <c r="AE310" s="75">
        <f t="shared" ca="1" si="110"/>
        <v>0</v>
      </c>
      <c r="AF310" s="75">
        <f t="shared" ca="1" si="110"/>
        <v>0</v>
      </c>
      <c r="AG310" s="75">
        <f t="shared" ca="1" si="110"/>
        <v>0</v>
      </c>
      <c r="AH310" s="75">
        <f t="shared" ca="1" si="110"/>
        <v>0</v>
      </c>
      <c r="AI310" s="75">
        <f t="shared" ca="1" si="110"/>
        <v>0</v>
      </c>
      <c r="AJ310" s="75">
        <f t="shared" ca="1" si="110"/>
        <v>0</v>
      </c>
      <c r="AK310" s="75">
        <f t="shared" ca="1" si="110"/>
        <v>0</v>
      </c>
      <c r="AL310" s="75">
        <f t="shared" ca="1" si="110"/>
        <v>0</v>
      </c>
      <c r="AM310" s="75">
        <f t="shared" ca="1" si="110"/>
        <v>0</v>
      </c>
      <c r="AN310" s="75">
        <f t="shared" ca="1" si="110"/>
        <v>0</v>
      </c>
      <c r="AO310" s="75">
        <f t="shared" ca="1" si="110"/>
        <v>0</v>
      </c>
      <c r="AP310" s="75">
        <f t="shared" ca="1" si="110"/>
        <v>0</v>
      </c>
      <c r="AQ310" s="75">
        <f t="shared" ca="1" si="110"/>
        <v>0</v>
      </c>
      <c r="AR310" s="75">
        <f t="shared" ca="1" si="110"/>
        <v>0</v>
      </c>
      <c r="AS310" s="75">
        <f t="shared" ca="1" si="110"/>
        <v>0</v>
      </c>
      <c r="AT310" s="75">
        <f t="shared" ca="1" si="110"/>
        <v>0</v>
      </c>
      <c r="AU310" s="75">
        <f t="shared" ca="1" si="110"/>
        <v>0</v>
      </c>
      <c r="AV310" s="75">
        <f t="shared" ca="1" si="110"/>
        <v>0</v>
      </c>
      <c r="AW310" s="75">
        <f t="shared" ca="1" si="110"/>
        <v>0</v>
      </c>
      <c r="AX310" s="75">
        <f t="shared" ca="1" si="110"/>
        <v>0</v>
      </c>
      <c r="AY310" s="75">
        <f t="shared" ca="1" si="110"/>
        <v>0</v>
      </c>
    </row>
    <row r="311" spans="2:51" outlineLevel="1" x14ac:dyDescent="0.25">
      <c r="D311" t="str">
        <f>D71</f>
        <v>Due diligence costs</v>
      </c>
      <c r="E311" s="19" t="str">
        <f>Applied_currency &amp; "'000"</f>
        <v>EUR'000</v>
      </c>
      <c r="G311" s="49">
        <f ca="1">L71</f>
        <v>500</v>
      </c>
      <c r="L311" s="74">
        <f t="shared" ca="1" si="108"/>
        <v>500</v>
      </c>
      <c r="M311" s="75">
        <f t="shared" ref="M311:AY311" ca="1" si="111">$G311*M181</f>
        <v>500</v>
      </c>
      <c r="N311" s="75">
        <f t="shared" ca="1" si="111"/>
        <v>0</v>
      </c>
      <c r="O311" s="75">
        <f t="shared" ca="1" si="111"/>
        <v>0</v>
      </c>
      <c r="P311" s="75">
        <f t="shared" ca="1" si="111"/>
        <v>0</v>
      </c>
      <c r="Q311" s="75">
        <f t="shared" ca="1" si="111"/>
        <v>0</v>
      </c>
      <c r="R311" s="75">
        <f t="shared" ca="1" si="111"/>
        <v>0</v>
      </c>
      <c r="S311" s="75">
        <f t="shared" ca="1" si="111"/>
        <v>0</v>
      </c>
      <c r="T311" s="75">
        <f t="shared" ca="1" si="111"/>
        <v>0</v>
      </c>
      <c r="U311" s="75">
        <f t="shared" ca="1" si="111"/>
        <v>0</v>
      </c>
      <c r="V311" s="75">
        <f t="shared" ca="1" si="111"/>
        <v>0</v>
      </c>
      <c r="W311" s="75">
        <f t="shared" ca="1" si="111"/>
        <v>0</v>
      </c>
      <c r="X311" s="75">
        <f t="shared" ca="1" si="111"/>
        <v>0</v>
      </c>
      <c r="Y311" s="75">
        <f t="shared" ca="1" si="111"/>
        <v>0</v>
      </c>
      <c r="Z311" s="75">
        <f t="shared" ca="1" si="111"/>
        <v>0</v>
      </c>
      <c r="AA311" s="75">
        <f t="shared" ca="1" si="111"/>
        <v>0</v>
      </c>
      <c r="AB311" s="75">
        <f t="shared" ca="1" si="111"/>
        <v>0</v>
      </c>
      <c r="AC311" s="75">
        <f t="shared" ca="1" si="111"/>
        <v>0</v>
      </c>
      <c r="AD311" s="75">
        <f t="shared" ca="1" si="111"/>
        <v>0</v>
      </c>
      <c r="AE311" s="75">
        <f t="shared" ca="1" si="111"/>
        <v>0</v>
      </c>
      <c r="AF311" s="75">
        <f t="shared" ca="1" si="111"/>
        <v>0</v>
      </c>
      <c r="AG311" s="75">
        <f t="shared" ca="1" si="111"/>
        <v>0</v>
      </c>
      <c r="AH311" s="75">
        <f t="shared" ca="1" si="111"/>
        <v>0</v>
      </c>
      <c r="AI311" s="75">
        <f t="shared" ca="1" si="111"/>
        <v>0</v>
      </c>
      <c r="AJ311" s="75">
        <f t="shared" ca="1" si="111"/>
        <v>0</v>
      </c>
      <c r="AK311" s="75">
        <f t="shared" ca="1" si="111"/>
        <v>0</v>
      </c>
      <c r="AL311" s="75">
        <f t="shared" ca="1" si="111"/>
        <v>0</v>
      </c>
      <c r="AM311" s="75">
        <f t="shared" ca="1" si="111"/>
        <v>0</v>
      </c>
      <c r="AN311" s="75">
        <f t="shared" ca="1" si="111"/>
        <v>0</v>
      </c>
      <c r="AO311" s="75">
        <f t="shared" ca="1" si="111"/>
        <v>0</v>
      </c>
      <c r="AP311" s="75">
        <f t="shared" ca="1" si="111"/>
        <v>0</v>
      </c>
      <c r="AQ311" s="75">
        <f t="shared" ca="1" si="111"/>
        <v>0</v>
      </c>
      <c r="AR311" s="75">
        <f t="shared" ca="1" si="111"/>
        <v>0</v>
      </c>
      <c r="AS311" s="75">
        <f t="shared" ca="1" si="111"/>
        <v>0</v>
      </c>
      <c r="AT311" s="75">
        <f t="shared" ca="1" si="111"/>
        <v>0</v>
      </c>
      <c r="AU311" s="75">
        <f t="shared" ca="1" si="111"/>
        <v>0</v>
      </c>
      <c r="AV311" s="75">
        <f t="shared" ca="1" si="111"/>
        <v>0</v>
      </c>
      <c r="AW311" s="75">
        <f t="shared" ca="1" si="111"/>
        <v>0</v>
      </c>
      <c r="AX311" s="75">
        <f t="shared" ca="1" si="111"/>
        <v>0</v>
      </c>
      <c r="AY311" s="75">
        <f t="shared" ca="1" si="111"/>
        <v>0</v>
      </c>
    </row>
    <row r="312" spans="2:51" outlineLevel="1" x14ac:dyDescent="0.25">
      <c r="D312" t="str">
        <f>D72</f>
        <v>Share premium</v>
      </c>
      <c r="E312" s="19" t="str">
        <f>Applied_currency &amp; "'000"</f>
        <v>EUR'000</v>
      </c>
      <c r="G312" s="49">
        <f ca="1">L72</f>
        <v>3000</v>
      </c>
      <c r="L312" s="74">
        <f t="shared" ca="1" si="108"/>
        <v>3000</v>
      </c>
      <c r="M312" s="75">
        <f t="shared" ref="M312:AY312" ca="1" si="112">$G312*M182</f>
        <v>3000</v>
      </c>
      <c r="N312" s="75">
        <f t="shared" ca="1" si="112"/>
        <v>0</v>
      </c>
      <c r="O312" s="75">
        <f t="shared" ca="1" si="112"/>
        <v>0</v>
      </c>
      <c r="P312" s="75">
        <f t="shared" ca="1" si="112"/>
        <v>0</v>
      </c>
      <c r="Q312" s="75">
        <f t="shared" ca="1" si="112"/>
        <v>0</v>
      </c>
      <c r="R312" s="75">
        <f t="shared" ca="1" si="112"/>
        <v>0</v>
      </c>
      <c r="S312" s="75">
        <f t="shared" ca="1" si="112"/>
        <v>0</v>
      </c>
      <c r="T312" s="75">
        <f t="shared" ca="1" si="112"/>
        <v>0</v>
      </c>
      <c r="U312" s="75">
        <f t="shared" ca="1" si="112"/>
        <v>0</v>
      </c>
      <c r="V312" s="75">
        <f t="shared" ca="1" si="112"/>
        <v>0</v>
      </c>
      <c r="W312" s="75">
        <f t="shared" ca="1" si="112"/>
        <v>0</v>
      </c>
      <c r="X312" s="75">
        <f t="shared" ca="1" si="112"/>
        <v>0</v>
      </c>
      <c r="Y312" s="75">
        <f t="shared" ca="1" si="112"/>
        <v>0</v>
      </c>
      <c r="Z312" s="75">
        <f t="shared" ca="1" si="112"/>
        <v>0</v>
      </c>
      <c r="AA312" s="75">
        <f t="shared" ca="1" si="112"/>
        <v>0</v>
      </c>
      <c r="AB312" s="75">
        <f t="shared" ca="1" si="112"/>
        <v>0</v>
      </c>
      <c r="AC312" s="75">
        <f t="shared" ca="1" si="112"/>
        <v>0</v>
      </c>
      <c r="AD312" s="75">
        <f t="shared" ca="1" si="112"/>
        <v>0</v>
      </c>
      <c r="AE312" s="75">
        <f t="shared" ca="1" si="112"/>
        <v>0</v>
      </c>
      <c r="AF312" s="75">
        <f t="shared" ca="1" si="112"/>
        <v>0</v>
      </c>
      <c r="AG312" s="75">
        <f t="shared" ca="1" si="112"/>
        <v>0</v>
      </c>
      <c r="AH312" s="75">
        <f t="shared" ca="1" si="112"/>
        <v>0</v>
      </c>
      <c r="AI312" s="75">
        <f t="shared" ca="1" si="112"/>
        <v>0</v>
      </c>
      <c r="AJ312" s="75">
        <f t="shared" ca="1" si="112"/>
        <v>0</v>
      </c>
      <c r="AK312" s="75">
        <f t="shared" ca="1" si="112"/>
        <v>0</v>
      </c>
      <c r="AL312" s="75">
        <f t="shared" ca="1" si="112"/>
        <v>0</v>
      </c>
      <c r="AM312" s="75">
        <f t="shared" ca="1" si="112"/>
        <v>0</v>
      </c>
      <c r="AN312" s="75">
        <f t="shared" ca="1" si="112"/>
        <v>0</v>
      </c>
      <c r="AO312" s="75">
        <f t="shared" ca="1" si="112"/>
        <v>0</v>
      </c>
      <c r="AP312" s="75">
        <f t="shared" ca="1" si="112"/>
        <v>0</v>
      </c>
      <c r="AQ312" s="75">
        <f t="shared" ca="1" si="112"/>
        <v>0</v>
      </c>
      <c r="AR312" s="75">
        <f t="shared" ca="1" si="112"/>
        <v>0</v>
      </c>
      <c r="AS312" s="75">
        <f t="shared" ca="1" si="112"/>
        <v>0</v>
      </c>
      <c r="AT312" s="75">
        <f t="shared" ca="1" si="112"/>
        <v>0</v>
      </c>
      <c r="AU312" s="75">
        <f t="shared" ca="1" si="112"/>
        <v>0</v>
      </c>
      <c r="AV312" s="75">
        <f t="shared" ca="1" si="112"/>
        <v>0</v>
      </c>
      <c r="AW312" s="75">
        <f t="shared" ca="1" si="112"/>
        <v>0</v>
      </c>
      <c r="AX312" s="75">
        <f t="shared" ca="1" si="112"/>
        <v>0</v>
      </c>
      <c r="AY312" s="75">
        <f t="shared" ca="1" si="112"/>
        <v>0</v>
      </c>
    </row>
    <row r="313" spans="2:51" outlineLevel="1" x14ac:dyDescent="0.25">
      <c r="D313" t="s">
        <v>243</v>
      </c>
      <c r="E313" s="19" t="str">
        <f>Applied_currency &amp; "'000"</f>
        <v>EUR'000</v>
      </c>
      <c r="L313" s="74">
        <f t="shared" ca="1" si="108"/>
        <v>99900</v>
      </c>
      <c r="M313" s="78">
        <f ca="1">SUM(M309:M312)</f>
        <v>25780</v>
      </c>
      <c r="N313" s="78">
        <f t="shared" ref="N313:AY313" ca="1" si="113">SUM(N309:N312)</f>
        <v>74120</v>
      </c>
      <c r="O313" s="78">
        <f t="shared" ca="1" si="113"/>
        <v>0</v>
      </c>
      <c r="P313" s="78">
        <f t="shared" ca="1" si="113"/>
        <v>0</v>
      </c>
      <c r="Q313" s="78">
        <f t="shared" ca="1" si="113"/>
        <v>0</v>
      </c>
      <c r="R313" s="78">
        <f t="shared" ca="1" si="113"/>
        <v>0</v>
      </c>
      <c r="S313" s="78">
        <f t="shared" ca="1" si="113"/>
        <v>0</v>
      </c>
      <c r="T313" s="78">
        <f t="shared" ca="1" si="113"/>
        <v>0</v>
      </c>
      <c r="U313" s="78">
        <f t="shared" ca="1" si="113"/>
        <v>0</v>
      </c>
      <c r="V313" s="78">
        <f t="shared" ca="1" si="113"/>
        <v>0</v>
      </c>
      <c r="W313" s="78">
        <f t="shared" ca="1" si="113"/>
        <v>0</v>
      </c>
      <c r="X313" s="78">
        <f t="shared" ca="1" si="113"/>
        <v>0</v>
      </c>
      <c r="Y313" s="78">
        <f t="shared" ca="1" si="113"/>
        <v>0</v>
      </c>
      <c r="Z313" s="78">
        <f t="shared" ca="1" si="113"/>
        <v>0</v>
      </c>
      <c r="AA313" s="78">
        <f t="shared" ca="1" si="113"/>
        <v>0</v>
      </c>
      <c r="AB313" s="78">
        <f t="shared" ca="1" si="113"/>
        <v>0</v>
      </c>
      <c r="AC313" s="78">
        <f t="shared" ca="1" si="113"/>
        <v>0</v>
      </c>
      <c r="AD313" s="78">
        <f t="shared" ca="1" si="113"/>
        <v>0</v>
      </c>
      <c r="AE313" s="78">
        <f t="shared" ca="1" si="113"/>
        <v>0</v>
      </c>
      <c r="AF313" s="78">
        <f t="shared" ca="1" si="113"/>
        <v>0</v>
      </c>
      <c r="AG313" s="78">
        <f t="shared" ca="1" si="113"/>
        <v>0</v>
      </c>
      <c r="AH313" s="78">
        <f t="shared" ca="1" si="113"/>
        <v>0</v>
      </c>
      <c r="AI313" s="78">
        <f t="shared" ca="1" si="113"/>
        <v>0</v>
      </c>
      <c r="AJ313" s="78">
        <f t="shared" ca="1" si="113"/>
        <v>0</v>
      </c>
      <c r="AK313" s="78">
        <f t="shared" ca="1" si="113"/>
        <v>0</v>
      </c>
      <c r="AL313" s="78">
        <f t="shared" ca="1" si="113"/>
        <v>0</v>
      </c>
      <c r="AM313" s="78">
        <f t="shared" ca="1" si="113"/>
        <v>0</v>
      </c>
      <c r="AN313" s="78">
        <f t="shared" ca="1" si="113"/>
        <v>0</v>
      </c>
      <c r="AO313" s="78">
        <f t="shared" ca="1" si="113"/>
        <v>0</v>
      </c>
      <c r="AP313" s="78">
        <f t="shared" ca="1" si="113"/>
        <v>0</v>
      </c>
      <c r="AQ313" s="78">
        <f t="shared" ca="1" si="113"/>
        <v>0</v>
      </c>
      <c r="AR313" s="78">
        <f t="shared" ca="1" si="113"/>
        <v>0</v>
      </c>
      <c r="AS313" s="78">
        <f t="shared" ca="1" si="113"/>
        <v>0</v>
      </c>
      <c r="AT313" s="78">
        <f t="shared" ca="1" si="113"/>
        <v>0</v>
      </c>
      <c r="AU313" s="78">
        <f t="shared" ca="1" si="113"/>
        <v>0</v>
      </c>
      <c r="AV313" s="78">
        <f t="shared" ca="1" si="113"/>
        <v>0</v>
      </c>
      <c r="AW313" s="78">
        <f t="shared" ca="1" si="113"/>
        <v>0</v>
      </c>
      <c r="AX313" s="78">
        <f t="shared" ca="1" si="113"/>
        <v>0</v>
      </c>
      <c r="AY313" s="78">
        <f t="shared" ca="1" si="113"/>
        <v>0</v>
      </c>
    </row>
    <row r="314" spans="2:51" outlineLevel="1" x14ac:dyDescent="0.25"/>
    <row r="315" spans="2:51" ht="19.5" outlineLevel="1" x14ac:dyDescent="0.3">
      <c r="C315" s="18" t="s">
        <v>244</v>
      </c>
    </row>
    <row r="316" spans="2:51" ht="15.75" outlineLevel="1" x14ac:dyDescent="0.25">
      <c r="D316" s="31" t="s">
        <v>233</v>
      </c>
    </row>
    <row r="317" spans="2:51" outlineLevel="1" x14ac:dyDescent="0.25">
      <c r="D317" t="s">
        <v>245</v>
      </c>
      <c r="E317" s="19" t="str">
        <f>Applied_currency &amp; "'000"</f>
        <v>EUR'000</v>
      </c>
      <c r="L317" s="74">
        <f t="shared" ref="L317:L318" ca="1" si="114">SUM(M317:AY317)</f>
        <v>-39900</v>
      </c>
      <c r="M317" s="48">
        <f ca="1">-MIN(M313,M332)</f>
        <v>-25780</v>
      </c>
      <c r="N317" s="48">
        <f t="shared" ref="N317:AY317" ca="1" si="115">-MIN(N313,N332)</f>
        <v>-14120</v>
      </c>
      <c r="O317" s="48">
        <f t="shared" ca="1" si="115"/>
        <v>0</v>
      </c>
      <c r="P317" s="48">
        <f t="shared" ca="1" si="115"/>
        <v>0</v>
      </c>
      <c r="Q317" s="48">
        <f t="shared" ca="1" si="115"/>
        <v>0</v>
      </c>
      <c r="R317" s="48">
        <f t="shared" ca="1" si="115"/>
        <v>0</v>
      </c>
      <c r="S317" s="48">
        <f t="shared" ca="1" si="115"/>
        <v>0</v>
      </c>
      <c r="T317" s="48">
        <f t="shared" ca="1" si="115"/>
        <v>0</v>
      </c>
      <c r="U317" s="48">
        <f t="shared" ca="1" si="115"/>
        <v>0</v>
      </c>
      <c r="V317" s="48">
        <f t="shared" ca="1" si="115"/>
        <v>0</v>
      </c>
      <c r="W317" s="48">
        <f t="shared" ca="1" si="115"/>
        <v>0</v>
      </c>
      <c r="X317" s="48">
        <f t="shared" ca="1" si="115"/>
        <v>0</v>
      </c>
      <c r="Y317" s="48">
        <f t="shared" ca="1" si="115"/>
        <v>0</v>
      </c>
      <c r="Z317" s="48">
        <f t="shared" ca="1" si="115"/>
        <v>0</v>
      </c>
      <c r="AA317" s="48">
        <f t="shared" ca="1" si="115"/>
        <v>0</v>
      </c>
      <c r="AB317" s="48">
        <f t="shared" ca="1" si="115"/>
        <v>0</v>
      </c>
      <c r="AC317" s="48">
        <f t="shared" ca="1" si="115"/>
        <v>0</v>
      </c>
      <c r="AD317" s="48">
        <f t="shared" ca="1" si="115"/>
        <v>0</v>
      </c>
      <c r="AE317" s="48">
        <f t="shared" ca="1" si="115"/>
        <v>0</v>
      </c>
      <c r="AF317" s="48">
        <f t="shared" ca="1" si="115"/>
        <v>0</v>
      </c>
      <c r="AG317" s="48">
        <f t="shared" ca="1" si="115"/>
        <v>0</v>
      </c>
      <c r="AH317" s="48">
        <f t="shared" ca="1" si="115"/>
        <v>0</v>
      </c>
      <c r="AI317" s="48">
        <f t="shared" ca="1" si="115"/>
        <v>0</v>
      </c>
      <c r="AJ317" s="48">
        <f t="shared" ca="1" si="115"/>
        <v>0</v>
      </c>
      <c r="AK317" s="48">
        <f t="shared" ca="1" si="115"/>
        <v>0</v>
      </c>
      <c r="AL317" s="48">
        <f t="shared" ca="1" si="115"/>
        <v>0</v>
      </c>
      <c r="AM317" s="48">
        <f t="shared" ca="1" si="115"/>
        <v>0</v>
      </c>
      <c r="AN317" s="48">
        <f t="shared" ca="1" si="115"/>
        <v>0</v>
      </c>
      <c r="AO317" s="48">
        <f t="shared" ca="1" si="115"/>
        <v>0</v>
      </c>
      <c r="AP317" s="48">
        <f t="shared" ca="1" si="115"/>
        <v>0</v>
      </c>
      <c r="AQ317" s="48">
        <f t="shared" ca="1" si="115"/>
        <v>0</v>
      </c>
      <c r="AR317" s="48">
        <f t="shared" ca="1" si="115"/>
        <v>0</v>
      </c>
      <c r="AS317" s="48">
        <f t="shared" ca="1" si="115"/>
        <v>0</v>
      </c>
      <c r="AT317" s="48">
        <f t="shared" ca="1" si="115"/>
        <v>0</v>
      </c>
      <c r="AU317" s="48">
        <f t="shared" ca="1" si="115"/>
        <v>0</v>
      </c>
      <c r="AV317" s="48">
        <f t="shared" ca="1" si="115"/>
        <v>0</v>
      </c>
      <c r="AW317" s="48">
        <f t="shared" ca="1" si="115"/>
        <v>0</v>
      </c>
      <c r="AX317" s="48">
        <f t="shared" ca="1" si="115"/>
        <v>0</v>
      </c>
      <c r="AY317" s="48">
        <f t="shared" ca="1" si="115"/>
        <v>0</v>
      </c>
    </row>
    <row r="318" spans="2:51" outlineLevel="1" x14ac:dyDescent="0.25">
      <c r="D318" t="s">
        <v>246</v>
      </c>
      <c r="E318" s="19" t="str">
        <f>Applied_currency &amp; "'000"</f>
        <v>EUR'000</v>
      </c>
      <c r="L318" s="74">
        <f t="shared" ca="1" si="114"/>
        <v>60000</v>
      </c>
      <c r="M318" s="76">
        <f ca="1">M313+M317</f>
        <v>0</v>
      </c>
      <c r="N318" s="81">
        <f t="shared" ref="N318:AY318" ca="1" si="116">N313+N317</f>
        <v>60000</v>
      </c>
      <c r="O318" s="81">
        <f t="shared" ca="1" si="116"/>
        <v>0</v>
      </c>
      <c r="P318" s="81">
        <f t="shared" ca="1" si="116"/>
        <v>0</v>
      </c>
      <c r="Q318" s="81">
        <f t="shared" ca="1" si="116"/>
        <v>0</v>
      </c>
      <c r="R318" s="81">
        <f t="shared" ca="1" si="116"/>
        <v>0</v>
      </c>
      <c r="S318" s="81">
        <f t="shared" ca="1" si="116"/>
        <v>0</v>
      </c>
      <c r="T318" s="81">
        <f t="shared" ca="1" si="116"/>
        <v>0</v>
      </c>
      <c r="U318" s="81">
        <f t="shared" ca="1" si="116"/>
        <v>0</v>
      </c>
      <c r="V318" s="81">
        <f t="shared" ca="1" si="116"/>
        <v>0</v>
      </c>
      <c r="W318" s="81">
        <f t="shared" ca="1" si="116"/>
        <v>0</v>
      </c>
      <c r="X318" s="81">
        <f t="shared" ca="1" si="116"/>
        <v>0</v>
      </c>
      <c r="Y318" s="81">
        <f t="shared" ca="1" si="116"/>
        <v>0</v>
      </c>
      <c r="Z318" s="81">
        <f t="shared" ca="1" si="116"/>
        <v>0</v>
      </c>
      <c r="AA318" s="81">
        <f t="shared" ca="1" si="116"/>
        <v>0</v>
      </c>
      <c r="AB318" s="81">
        <f t="shared" ca="1" si="116"/>
        <v>0</v>
      </c>
      <c r="AC318" s="81">
        <f t="shared" ca="1" si="116"/>
        <v>0</v>
      </c>
      <c r="AD318" s="81">
        <f t="shared" ca="1" si="116"/>
        <v>0</v>
      </c>
      <c r="AE318" s="81">
        <f t="shared" ca="1" si="116"/>
        <v>0</v>
      </c>
      <c r="AF318" s="81">
        <f t="shared" ca="1" si="116"/>
        <v>0</v>
      </c>
      <c r="AG318" s="81">
        <f t="shared" ca="1" si="116"/>
        <v>0</v>
      </c>
      <c r="AH318" s="81">
        <f t="shared" ca="1" si="116"/>
        <v>0</v>
      </c>
      <c r="AI318" s="81">
        <f t="shared" ca="1" si="116"/>
        <v>0</v>
      </c>
      <c r="AJ318" s="81">
        <f t="shared" ca="1" si="116"/>
        <v>0</v>
      </c>
      <c r="AK318" s="81">
        <f t="shared" ca="1" si="116"/>
        <v>0</v>
      </c>
      <c r="AL318" s="81">
        <f t="shared" ca="1" si="116"/>
        <v>0</v>
      </c>
      <c r="AM318" s="81">
        <f t="shared" ca="1" si="116"/>
        <v>0</v>
      </c>
      <c r="AN318" s="81">
        <f t="shared" ca="1" si="116"/>
        <v>0</v>
      </c>
      <c r="AO318" s="81">
        <f t="shared" ca="1" si="116"/>
        <v>0</v>
      </c>
      <c r="AP318" s="81">
        <f t="shared" ca="1" si="116"/>
        <v>0</v>
      </c>
      <c r="AQ318" s="81">
        <f t="shared" ca="1" si="116"/>
        <v>0</v>
      </c>
      <c r="AR318" s="81">
        <f t="shared" ca="1" si="116"/>
        <v>0</v>
      </c>
      <c r="AS318" s="81">
        <f t="shared" ca="1" si="116"/>
        <v>0</v>
      </c>
      <c r="AT318" s="81">
        <f t="shared" ca="1" si="116"/>
        <v>0</v>
      </c>
      <c r="AU318" s="81">
        <f t="shared" ca="1" si="116"/>
        <v>0</v>
      </c>
      <c r="AV318" s="81">
        <f t="shared" ca="1" si="116"/>
        <v>0</v>
      </c>
      <c r="AW318" s="81">
        <f t="shared" ca="1" si="116"/>
        <v>0</v>
      </c>
      <c r="AX318" s="81">
        <f t="shared" ca="1" si="116"/>
        <v>0</v>
      </c>
      <c r="AY318" s="81">
        <f t="shared" ca="1" si="116"/>
        <v>0</v>
      </c>
    </row>
    <row r="319" spans="2:51" outlineLevel="1" x14ac:dyDescent="0.25"/>
    <row r="320" spans="2:51" ht="15.75" outlineLevel="1" x14ac:dyDescent="0.25">
      <c r="D320" s="31" t="s">
        <v>225</v>
      </c>
    </row>
    <row r="321" spans="3:51" outlineLevel="1" x14ac:dyDescent="0.25">
      <c r="D321" t="s">
        <v>252</v>
      </c>
      <c r="E321" s="19" t="str">
        <f>Applied_currency &amp; "'000"</f>
        <v>EUR'000</v>
      </c>
      <c r="L321" s="74">
        <f t="shared" ref="L321:L324" ca="1" si="117">SUM(M321:AY321)</f>
        <v>-60000</v>
      </c>
      <c r="M321" s="48">
        <f ca="1">-MIN(M318,M339)</f>
        <v>0</v>
      </c>
      <c r="N321" s="48">
        <f t="shared" ref="N321:AY321" ca="1" si="118">-MIN(N318,N339)</f>
        <v>-60000</v>
      </c>
      <c r="O321" s="48">
        <f t="shared" ca="1" si="118"/>
        <v>0</v>
      </c>
      <c r="P321" s="48">
        <f t="shared" ca="1" si="118"/>
        <v>0</v>
      </c>
      <c r="Q321" s="48">
        <f t="shared" ca="1" si="118"/>
        <v>0</v>
      </c>
      <c r="R321" s="48">
        <f t="shared" ca="1" si="118"/>
        <v>0</v>
      </c>
      <c r="S321" s="48">
        <f t="shared" ca="1" si="118"/>
        <v>0</v>
      </c>
      <c r="T321" s="48">
        <f t="shared" ca="1" si="118"/>
        <v>0</v>
      </c>
      <c r="U321" s="48">
        <f t="shared" ca="1" si="118"/>
        <v>0</v>
      </c>
      <c r="V321" s="48">
        <f t="shared" ca="1" si="118"/>
        <v>0</v>
      </c>
      <c r="W321" s="48">
        <f t="shared" ca="1" si="118"/>
        <v>0</v>
      </c>
      <c r="X321" s="48">
        <f t="shared" ca="1" si="118"/>
        <v>0</v>
      </c>
      <c r="Y321" s="48">
        <f t="shared" ca="1" si="118"/>
        <v>0</v>
      </c>
      <c r="Z321" s="48">
        <f t="shared" ca="1" si="118"/>
        <v>0</v>
      </c>
      <c r="AA321" s="48">
        <f t="shared" ca="1" si="118"/>
        <v>0</v>
      </c>
      <c r="AB321" s="48">
        <f t="shared" ca="1" si="118"/>
        <v>0</v>
      </c>
      <c r="AC321" s="48">
        <f t="shared" ca="1" si="118"/>
        <v>0</v>
      </c>
      <c r="AD321" s="48">
        <f t="shared" ca="1" si="118"/>
        <v>0</v>
      </c>
      <c r="AE321" s="48">
        <f t="shared" ca="1" si="118"/>
        <v>0</v>
      </c>
      <c r="AF321" s="48">
        <f t="shared" ca="1" si="118"/>
        <v>0</v>
      </c>
      <c r="AG321" s="48">
        <f t="shared" ca="1" si="118"/>
        <v>0</v>
      </c>
      <c r="AH321" s="48">
        <f t="shared" ca="1" si="118"/>
        <v>0</v>
      </c>
      <c r="AI321" s="48">
        <f t="shared" ca="1" si="118"/>
        <v>0</v>
      </c>
      <c r="AJ321" s="48">
        <f t="shared" ca="1" si="118"/>
        <v>0</v>
      </c>
      <c r="AK321" s="48">
        <f t="shared" ca="1" si="118"/>
        <v>0</v>
      </c>
      <c r="AL321" s="48">
        <f t="shared" ca="1" si="118"/>
        <v>0</v>
      </c>
      <c r="AM321" s="48">
        <f t="shared" ca="1" si="118"/>
        <v>0</v>
      </c>
      <c r="AN321" s="48">
        <f t="shared" ca="1" si="118"/>
        <v>0</v>
      </c>
      <c r="AO321" s="48">
        <f t="shared" ca="1" si="118"/>
        <v>0</v>
      </c>
      <c r="AP321" s="48">
        <f t="shared" ca="1" si="118"/>
        <v>0</v>
      </c>
      <c r="AQ321" s="48">
        <f t="shared" ca="1" si="118"/>
        <v>0</v>
      </c>
      <c r="AR321" s="48">
        <f t="shared" ca="1" si="118"/>
        <v>0</v>
      </c>
      <c r="AS321" s="48">
        <f t="shared" ca="1" si="118"/>
        <v>0</v>
      </c>
      <c r="AT321" s="48">
        <f t="shared" ca="1" si="118"/>
        <v>0</v>
      </c>
      <c r="AU321" s="48">
        <f t="shared" ca="1" si="118"/>
        <v>0</v>
      </c>
      <c r="AV321" s="48">
        <f t="shared" ca="1" si="118"/>
        <v>0</v>
      </c>
      <c r="AW321" s="48">
        <f t="shared" ca="1" si="118"/>
        <v>0</v>
      </c>
      <c r="AX321" s="48">
        <f t="shared" ca="1" si="118"/>
        <v>0</v>
      </c>
      <c r="AY321" s="48">
        <f t="shared" ca="1" si="118"/>
        <v>0</v>
      </c>
    </row>
    <row r="322" spans="3:51" outlineLevel="1" x14ac:dyDescent="0.25">
      <c r="D322" t="s">
        <v>253</v>
      </c>
      <c r="E322" s="19" t="str">
        <f>Applied_currency &amp; "'000"</f>
        <v>EUR'000</v>
      </c>
      <c r="L322" s="74">
        <f t="shared" ca="1" si="117"/>
        <v>0</v>
      </c>
      <c r="M322" s="81">
        <f ca="1">M318+M321</f>
        <v>0</v>
      </c>
      <c r="N322" s="81">
        <f t="shared" ref="N322:AY322" ca="1" si="119">N318+N321</f>
        <v>0</v>
      </c>
      <c r="O322" s="81">
        <f t="shared" ca="1" si="119"/>
        <v>0</v>
      </c>
      <c r="P322" s="81">
        <f t="shared" ca="1" si="119"/>
        <v>0</v>
      </c>
      <c r="Q322" s="81">
        <f t="shared" ca="1" si="119"/>
        <v>0</v>
      </c>
      <c r="R322" s="81">
        <f t="shared" ca="1" si="119"/>
        <v>0</v>
      </c>
      <c r="S322" s="81">
        <f t="shared" ca="1" si="119"/>
        <v>0</v>
      </c>
      <c r="T322" s="81">
        <f t="shared" ca="1" si="119"/>
        <v>0</v>
      </c>
      <c r="U322" s="81">
        <f t="shared" ca="1" si="119"/>
        <v>0</v>
      </c>
      <c r="V322" s="81">
        <f t="shared" ca="1" si="119"/>
        <v>0</v>
      </c>
      <c r="W322" s="81">
        <f t="shared" ca="1" si="119"/>
        <v>0</v>
      </c>
      <c r="X322" s="81">
        <f t="shared" ca="1" si="119"/>
        <v>0</v>
      </c>
      <c r="Y322" s="81">
        <f t="shared" ca="1" si="119"/>
        <v>0</v>
      </c>
      <c r="Z322" s="81">
        <f t="shared" ca="1" si="119"/>
        <v>0</v>
      </c>
      <c r="AA322" s="81">
        <f t="shared" ca="1" si="119"/>
        <v>0</v>
      </c>
      <c r="AB322" s="81">
        <f t="shared" ca="1" si="119"/>
        <v>0</v>
      </c>
      <c r="AC322" s="81">
        <f t="shared" ca="1" si="119"/>
        <v>0</v>
      </c>
      <c r="AD322" s="81">
        <f t="shared" ca="1" si="119"/>
        <v>0</v>
      </c>
      <c r="AE322" s="81">
        <f t="shared" ca="1" si="119"/>
        <v>0</v>
      </c>
      <c r="AF322" s="81">
        <f t="shared" ca="1" si="119"/>
        <v>0</v>
      </c>
      <c r="AG322" s="81">
        <f t="shared" ca="1" si="119"/>
        <v>0</v>
      </c>
      <c r="AH322" s="81">
        <f t="shared" ca="1" si="119"/>
        <v>0</v>
      </c>
      <c r="AI322" s="81">
        <f t="shared" ca="1" si="119"/>
        <v>0</v>
      </c>
      <c r="AJ322" s="81">
        <f t="shared" ca="1" si="119"/>
        <v>0</v>
      </c>
      <c r="AK322" s="81">
        <f t="shared" ca="1" si="119"/>
        <v>0</v>
      </c>
      <c r="AL322" s="81">
        <f t="shared" ca="1" si="119"/>
        <v>0</v>
      </c>
      <c r="AM322" s="81">
        <f t="shared" ca="1" si="119"/>
        <v>0</v>
      </c>
      <c r="AN322" s="81">
        <f t="shared" ca="1" si="119"/>
        <v>0</v>
      </c>
      <c r="AO322" s="81">
        <f t="shared" ca="1" si="119"/>
        <v>0</v>
      </c>
      <c r="AP322" s="81">
        <f t="shared" ca="1" si="119"/>
        <v>0</v>
      </c>
      <c r="AQ322" s="81">
        <f t="shared" ca="1" si="119"/>
        <v>0</v>
      </c>
      <c r="AR322" s="81">
        <f t="shared" ca="1" si="119"/>
        <v>0</v>
      </c>
      <c r="AS322" s="81">
        <f t="shared" ca="1" si="119"/>
        <v>0</v>
      </c>
      <c r="AT322" s="81">
        <f t="shared" ca="1" si="119"/>
        <v>0</v>
      </c>
      <c r="AU322" s="81">
        <f t="shared" ca="1" si="119"/>
        <v>0</v>
      </c>
      <c r="AV322" s="81">
        <f t="shared" ca="1" si="119"/>
        <v>0</v>
      </c>
      <c r="AW322" s="81">
        <f t="shared" ca="1" si="119"/>
        <v>0</v>
      </c>
      <c r="AX322" s="81">
        <f t="shared" ca="1" si="119"/>
        <v>0</v>
      </c>
      <c r="AY322" s="81">
        <f t="shared" ca="1" si="119"/>
        <v>0</v>
      </c>
    </row>
    <row r="323" spans="3:51" outlineLevel="1" x14ac:dyDescent="0.25"/>
    <row r="324" spans="3:51" outlineLevel="1" x14ac:dyDescent="0.25">
      <c r="D324" t="s">
        <v>254</v>
      </c>
      <c r="E324" s="19" t="str">
        <f>Applied_currency &amp; "'000"</f>
        <v>EUR'000</v>
      </c>
      <c r="L324" s="74">
        <f t="shared" ca="1" si="117"/>
        <v>0</v>
      </c>
      <c r="M324" s="48">
        <f ca="1">-M322</f>
        <v>0</v>
      </c>
      <c r="N324" s="48">
        <f t="shared" ref="N324:AY324" ca="1" si="120">-N322</f>
        <v>0</v>
      </c>
      <c r="O324" s="48">
        <f t="shared" ca="1" si="120"/>
        <v>0</v>
      </c>
      <c r="P324" s="48">
        <f t="shared" ca="1" si="120"/>
        <v>0</v>
      </c>
      <c r="Q324" s="48">
        <f t="shared" ca="1" si="120"/>
        <v>0</v>
      </c>
      <c r="R324" s="48">
        <f t="shared" ca="1" si="120"/>
        <v>0</v>
      </c>
      <c r="S324" s="48">
        <f t="shared" ca="1" si="120"/>
        <v>0</v>
      </c>
      <c r="T324" s="48">
        <f t="shared" ca="1" si="120"/>
        <v>0</v>
      </c>
      <c r="U324" s="48">
        <f t="shared" ca="1" si="120"/>
        <v>0</v>
      </c>
      <c r="V324" s="48">
        <f t="shared" ca="1" si="120"/>
        <v>0</v>
      </c>
      <c r="W324" s="48">
        <f t="shared" ca="1" si="120"/>
        <v>0</v>
      </c>
      <c r="X324" s="48">
        <f t="shared" ca="1" si="120"/>
        <v>0</v>
      </c>
      <c r="Y324" s="48">
        <f t="shared" ca="1" si="120"/>
        <v>0</v>
      </c>
      <c r="Z324" s="48">
        <f t="shared" ca="1" si="120"/>
        <v>0</v>
      </c>
      <c r="AA324" s="48">
        <f t="shared" ca="1" si="120"/>
        <v>0</v>
      </c>
      <c r="AB324" s="48">
        <f t="shared" ca="1" si="120"/>
        <v>0</v>
      </c>
      <c r="AC324" s="48">
        <f t="shared" ca="1" si="120"/>
        <v>0</v>
      </c>
      <c r="AD324" s="48">
        <f t="shared" ca="1" si="120"/>
        <v>0</v>
      </c>
      <c r="AE324" s="48">
        <f t="shared" ca="1" si="120"/>
        <v>0</v>
      </c>
      <c r="AF324" s="48">
        <f t="shared" ca="1" si="120"/>
        <v>0</v>
      </c>
      <c r="AG324" s="48">
        <f t="shared" ca="1" si="120"/>
        <v>0</v>
      </c>
      <c r="AH324" s="48">
        <f t="shared" ca="1" si="120"/>
        <v>0</v>
      </c>
      <c r="AI324" s="48">
        <f t="shared" ca="1" si="120"/>
        <v>0</v>
      </c>
      <c r="AJ324" s="48">
        <f t="shared" ca="1" si="120"/>
        <v>0</v>
      </c>
      <c r="AK324" s="48">
        <f t="shared" ca="1" si="120"/>
        <v>0</v>
      </c>
      <c r="AL324" s="48">
        <f t="shared" ca="1" si="120"/>
        <v>0</v>
      </c>
      <c r="AM324" s="48">
        <f t="shared" ca="1" si="120"/>
        <v>0</v>
      </c>
      <c r="AN324" s="48">
        <f t="shared" ca="1" si="120"/>
        <v>0</v>
      </c>
      <c r="AO324" s="48">
        <f t="shared" ca="1" si="120"/>
        <v>0</v>
      </c>
      <c r="AP324" s="48">
        <f t="shared" ca="1" si="120"/>
        <v>0</v>
      </c>
      <c r="AQ324" s="48">
        <f t="shared" ca="1" si="120"/>
        <v>0</v>
      </c>
      <c r="AR324" s="48">
        <f t="shared" ca="1" si="120"/>
        <v>0</v>
      </c>
      <c r="AS324" s="48">
        <f t="shared" ca="1" si="120"/>
        <v>0</v>
      </c>
      <c r="AT324" s="48">
        <f t="shared" ca="1" si="120"/>
        <v>0</v>
      </c>
      <c r="AU324" s="48">
        <f t="shared" ca="1" si="120"/>
        <v>0</v>
      </c>
      <c r="AV324" s="48">
        <f t="shared" ca="1" si="120"/>
        <v>0</v>
      </c>
      <c r="AW324" s="48">
        <f t="shared" ca="1" si="120"/>
        <v>0</v>
      </c>
      <c r="AX324" s="48">
        <f t="shared" ca="1" si="120"/>
        <v>0</v>
      </c>
      <c r="AY324" s="48">
        <f t="shared" ca="1" si="120"/>
        <v>0</v>
      </c>
    </row>
    <row r="325" spans="3:51" outlineLevel="1" x14ac:dyDescent="0.25"/>
    <row r="326" spans="3:51" ht="19.5" outlineLevel="1" x14ac:dyDescent="0.3">
      <c r="C326" s="18" t="s">
        <v>247</v>
      </c>
    </row>
    <row r="327" spans="3:51" ht="15.75" outlineLevel="1" x14ac:dyDescent="0.25">
      <c r="D327" s="31" t="s">
        <v>233</v>
      </c>
    </row>
    <row r="328" spans="3:51" outlineLevel="1" x14ac:dyDescent="0.25">
      <c r="D328" t="s">
        <v>248</v>
      </c>
      <c r="E328" s="19" t="str">
        <f>Applied_currency &amp; "'000"</f>
        <v>EUR'000</v>
      </c>
      <c r="M328" s="75">
        <f>L330</f>
        <v>0</v>
      </c>
      <c r="N328" s="75">
        <f t="shared" ref="N328:AY328" ca="1" si="121">M330</f>
        <v>25780</v>
      </c>
      <c r="O328" s="75">
        <f t="shared" ca="1" si="121"/>
        <v>39900</v>
      </c>
      <c r="P328" s="75">
        <f t="shared" ca="1" si="121"/>
        <v>39900</v>
      </c>
      <c r="Q328" s="75">
        <f t="shared" ca="1" si="121"/>
        <v>39900</v>
      </c>
      <c r="R328" s="75">
        <f t="shared" ca="1" si="121"/>
        <v>39900</v>
      </c>
      <c r="S328" s="75">
        <f t="shared" ca="1" si="121"/>
        <v>39900</v>
      </c>
      <c r="T328" s="75">
        <f t="shared" ca="1" si="121"/>
        <v>39900</v>
      </c>
      <c r="U328" s="75">
        <f t="shared" ca="1" si="121"/>
        <v>39900</v>
      </c>
      <c r="V328" s="75">
        <f t="shared" ca="1" si="121"/>
        <v>39900</v>
      </c>
      <c r="W328" s="75">
        <f t="shared" ca="1" si="121"/>
        <v>39900</v>
      </c>
      <c r="X328" s="75">
        <f t="shared" ca="1" si="121"/>
        <v>39900</v>
      </c>
      <c r="Y328" s="75">
        <f t="shared" ca="1" si="121"/>
        <v>39900</v>
      </c>
      <c r="Z328" s="75">
        <f t="shared" ca="1" si="121"/>
        <v>39900</v>
      </c>
      <c r="AA328" s="75">
        <f t="shared" ca="1" si="121"/>
        <v>39900</v>
      </c>
      <c r="AB328" s="75">
        <f t="shared" ca="1" si="121"/>
        <v>39900</v>
      </c>
      <c r="AC328" s="75">
        <f t="shared" ca="1" si="121"/>
        <v>39900</v>
      </c>
      <c r="AD328" s="75">
        <f t="shared" ca="1" si="121"/>
        <v>39900</v>
      </c>
      <c r="AE328" s="75">
        <f t="shared" ca="1" si="121"/>
        <v>39900</v>
      </c>
      <c r="AF328" s="75">
        <f t="shared" ca="1" si="121"/>
        <v>39900</v>
      </c>
      <c r="AG328" s="75">
        <f t="shared" ca="1" si="121"/>
        <v>39900</v>
      </c>
      <c r="AH328" s="75">
        <f t="shared" ca="1" si="121"/>
        <v>39900</v>
      </c>
      <c r="AI328" s="75">
        <f t="shared" ca="1" si="121"/>
        <v>39900</v>
      </c>
      <c r="AJ328" s="75">
        <f t="shared" ca="1" si="121"/>
        <v>39900</v>
      </c>
      <c r="AK328" s="75">
        <f t="shared" ca="1" si="121"/>
        <v>39900</v>
      </c>
      <c r="AL328" s="75">
        <f t="shared" ca="1" si="121"/>
        <v>39900</v>
      </c>
      <c r="AM328" s="75">
        <f t="shared" ca="1" si="121"/>
        <v>39900</v>
      </c>
      <c r="AN328" s="75">
        <f t="shared" ca="1" si="121"/>
        <v>39900</v>
      </c>
      <c r="AO328" s="75">
        <f t="shared" ca="1" si="121"/>
        <v>39900</v>
      </c>
      <c r="AP328" s="75">
        <f t="shared" ca="1" si="121"/>
        <v>39900</v>
      </c>
      <c r="AQ328" s="75">
        <f t="shared" ca="1" si="121"/>
        <v>39900</v>
      </c>
      <c r="AR328" s="75">
        <f t="shared" ca="1" si="121"/>
        <v>39900</v>
      </c>
      <c r="AS328" s="75">
        <f t="shared" ca="1" si="121"/>
        <v>39900</v>
      </c>
      <c r="AT328" s="75">
        <f t="shared" ca="1" si="121"/>
        <v>39900</v>
      </c>
      <c r="AU328" s="75">
        <f t="shared" ca="1" si="121"/>
        <v>39900</v>
      </c>
      <c r="AV328" s="75">
        <f t="shared" ca="1" si="121"/>
        <v>39900</v>
      </c>
      <c r="AW328" s="75">
        <f t="shared" ca="1" si="121"/>
        <v>39900</v>
      </c>
      <c r="AX328" s="75">
        <f t="shared" ca="1" si="121"/>
        <v>39900</v>
      </c>
      <c r="AY328" s="75">
        <f t="shared" ca="1" si="121"/>
        <v>39900</v>
      </c>
    </row>
    <row r="329" spans="3:51" outlineLevel="1" x14ac:dyDescent="0.25">
      <c r="D329" t="s">
        <v>249</v>
      </c>
      <c r="E329" s="19" t="str">
        <f>Applied_currency &amp; "'000"</f>
        <v>EUR'000</v>
      </c>
      <c r="L329" s="74">
        <f t="shared" ref="L329" ca="1" si="122">SUM(M329:AY329)</f>
        <v>39900</v>
      </c>
      <c r="M329" s="75">
        <f ca="1">-M317</f>
        <v>25780</v>
      </c>
      <c r="N329" s="75">
        <f t="shared" ref="N329:AY329" ca="1" si="123">-N317</f>
        <v>14120</v>
      </c>
      <c r="O329" s="75">
        <f t="shared" ca="1" si="123"/>
        <v>0</v>
      </c>
      <c r="P329" s="75">
        <f t="shared" ca="1" si="123"/>
        <v>0</v>
      </c>
      <c r="Q329" s="75">
        <f t="shared" ca="1" si="123"/>
        <v>0</v>
      </c>
      <c r="R329" s="75">
        <f t="shared" ca="1" si="123"/>
        <v>0</v>
      </c>
      <c r="S329" s="75">
        <f t="shared" ca="1" si="123"/>
        <v>0</v>
      </c>
      <c r="T329" s="75">
        <f t="shared" ca="1" si="123"/>
        <v>0</v>
      </c>
      <c r="U329" s="75">
        <f t="shared" ca="1" si="123"/>
        <v>0</v>
      </c>
      <c r="V329" s="75">
        <f t="shared" ca="1" si="123"/>
        <v>0</v>
      </c>
      <c r="W329" s="75">
        <f t="shared" ca="1" si="123"/>
        <v>0</v>
      </c>
      <c r="X329" s="75">
        <f t="shared" ca="1" si="123"/>
        <v>0</v>
      </c>
      <c r="Y329" s="75">
        <f t="shared" ca="1" si="123"/>
        <v>0</v>
      </c>
      <c r="Z329" s="75">
        <f t="shared" ca="1" si="123"/>
        <v>0</v>
      </c>
      <c r="AA329" s="75">
        <f t="shared" ca="1" si="123"/>
        <v>0</v>
      </c>
      <c r="AB329" s="75">
        <f t="shared" ca="1" si="123"/>
        <v>0</v>
      </c>
      <c r="AC329" s="75">
        <f t="shared" ca="1" si="123"/>
        <v>0</v>
      </c>
      <c r="AD329" s="75">
        <f t="shared" ca="1" si="123"/>
        <v>0</v>
      </c>
      <c r="AE329" s="75">
        <f t="shared" ca="1" si="123"/>
        <v>0</v>
      </c>
      <c r="AF329" s="75">
        <f t="shared" ca="1" si="123"/>
        <v>0</v>
      </c>
      <c r="AG329" s="75">
        <f t="shared" ca="1" si="123"/>
        <v>0</v>
      </c>
      <c r="AH329" s="75">
        <f t="shared" ca="1" si="123"/>
        <v>0</v>
      </c>
      <c r="AI329" s="75">
        <f t="shared" ca="1" si="123"/>
        <v>0</v>
      </c>
      <c r="AJ329" s="75">
        <f t="shared" ca="1" si="123"/>
        <v>0</v>
      </c>
      <c r="AK329" s="75">
        <f t="shared" ca="1" si="123"/>
        <v>0</v>
      </c>
      <c r="AL329" s="75">
        <f t="shared" ca="1" si="123"/>
        <v>0</v>
      </c>
      <c r="AM329" s="75">
        <f t="shared" ca="1" si="123"/>
        <v>0</v>
      </c>
      <c r="AN329" s="75">
        <f t="shared" ca="1" si="123"/>
        <v>0</v>
      </c>
      <c r="AO329" s="75">
        <f t="shared" ca="1" si="123"/>
        <v>0</v>
      </c>
      <c r="AP329" s="75">
        <f t="shared" ca="1" si="123"/>
        <v>0</v>
      </c>
      <c r="AQ329" s="75">
        <f t="shared" ca="1" si="123"/>
        <v>0</v>
      </c>
      <c r="AR329" s="75">
        <f t="shared" ca="1" si="123"/>
        <v>0</v>
      </c>
      <c r="AS329" s="75">
        <f t="shared" ca="1" si="123"/>
        <v>0</v>
      </c>
      <c r="AT329" s="75">
        <f t="shared" ca="1" si="123"/>
        <v>0</v>
      </c>
      <c r="AU329" s="75">
        <f t="shared" ca="1" si="123"/>
        <v>0</v>
      </c>
      <c r="AV329" s="75">
        <f t="shared" ca="1" si="123"/>
        <v>0</v>
      </c>
      <c r="AW329" s="75">
        <f t="shared" ca="1" si="123"/>
        <v>0</v>
      </c>
      <c r="AX329" s="75">
        <f t="shared" ca="1" si="123"/>
        <v>0</v>
      </c>
      <c r="AY329" s="75">
        <f t="shared" ca="1" si="123"/>
        <v>0</v>
      </c>
    </row>
    <row r="330" spans="3:51" ht="15.75" outlineLevel="1" thickBot="1" x14ac:dyDescent="0.3">
      <c r="D330" t="s">
        <v>250</v>
      </c>
      <c r="E330" s="19" t="str">
        <f>Applied_currency &amp; "'000"</f>
        <v>EUR'000</v>
      </c>
      <c r="L330" s="80"/>
      <c r="M330" s="79">
        <f ca="1">SUM(M328:M329)</f>
        <v>25780</v>
      </c>
      <c r="N330" s="79">
        <f t="shared" ref="N330:AY330" ca="1" si="124">SUM(N328:N329)</f>
        <v>39900</v>
      </c>
      <c r="O330" s="79">
        <f t="shared" ca="1" si="124"/>
        <v>39900</v>
      </c>
      <c r="P330" s="79">
        <f t="shared" ca="1" si="124"/>
        <v>39900</v>
      </c>
      <c r="Q330" s="79">
        <f t="shared" ca="1" si="124"/>
        <v>39900</v>
      </c>
      <c r="R330" s="79">
        <f t="shared" ca="1" si="124"/>
        <v>39900</v>
      </c>
      <c r="S330" s="79">
        <f t="shared" ca="1" si="124"/>
        <v>39900</v>
      </c>
      <c r="T330" s="79">
        <f t="shared" ca="1" si="124"/>
        <v>39900</v>
      </c>
      <c r="U330" s="79">
        <f t="shared" ca="1" si="124"/>
        <v>39900</v>
      </c>
      <c r="V330" s="79">
        <f t="shared" ca="1" si="124"/>
        <v>39900</v>
      </c>
      <c r="W330" s="79">
        <f t="shared" ca="1" si="124"/>
        <v>39900</v>
      </c>
      <c r="X330" s="79">
        <f t="shared" ca="1" si="124"/>
        <v>39900</v>
      </c>
      <c r="Y330" s="79">
        <f t="shared" ca="1" si="124"/>
        <v>39900</v>
      </c>
      <c r="Z330" s="79">
        <f t="shared" ca="1" si="124"/>
        <v>39900</v>
      </c>
      <c r="AA330" s="79">
        <f t="shared" ca="1" si="124"/>
        <v>39900</v>
      </c>
      <c r="AB330" s="79">
        <f t="shared" ca="1" si="124"/>
        <v>39900</v>
      </c>
      <c r="AC330" s="79">
        <f t="shared" ca="1" si="124"/>
        <v>39900</v>
      </c>
      <c r="AD330" s="79">
        <f t="shared" ca="1" si="124"/>
        <v>39900</v>
      </c>
      <c r="AE330" s="79">
        <f t="shared" ca="1" si="124"/>
        <v>39900</v>
      </c>
      <c r="AF330" s="79">
        <f t="shared" ca="1" si="124"/>
        <v>39900</v>
      </c>
      <c r="AG330" s="79">
        <f t="shared" ca="1" si="124"/>
        <v>39900</v>
      </c>
      <c r="AH330" s="79">
        <f t="shared" ca="1" si="124"/>
        <v>39900</v>
      </c>
      <c r="AI330" s="79">
        <f t="shared" ca="1" si="124"/>
        <v>39900</v>
      </c>
      <c r="AJ330" s="79">
        <f t="shared" ca="1" si="124"/>
        <v>39900</v>
      </c>
      <c r="AK330" s="79">
        <f t="shared" ca="1" si="124"/>
        <v>39900</v>
      </c>
      <c r="AL330" s="79">
        <f t="shared" ca="1" si="124"/>
        <v>39900</v>
      </c>
      <c r="AM330" s="79">
        <f t="shared" ca="1" si="124"/>
        <v>39900</v>
      </c>
      <c r="AN330" s="79">
        <f t="shared" ca="1" si="124"/>
        <v>39900</v>
      </c>
      <c r="AO330" s="79">
        <f t="shared" ca="1" si="124"/>
        <v>39900</v>
      </c>
      <c r="AP330" s="79">
        <f t="shared" ca="1" si="124"/>
        <v>39900</v>
      </c>
      <c r="AQ330" s="79">
        <f t="shared" ca="1" si="124"/>
        <v>39900</v>
      </c>
      <c r="AR330" s="79">
        <f t="shared" ca="1" si="124"/>
        <v>39900</v>
      </c>
      <c r="AS330" s="79">
        <f t="shared" ca="1" si="124"/>
        <v>39900</v>
      </c>
      <c r="AT330" s="79">
        <f t="shared" ca="1" si="124"/>
        <v>39900</v>
      </c>
      <c r="AU330" s="79">
        <f t="shared" ca="1" si="124"/>
        <v>39900</v>
      </c>
      <c r="AV330" s="79">
        <f t="shared" ca="1" si="124"/>
        <v>39900</v>
      </c>
      <c r="AW330" s="79">
        <f t="shared" ca="1" si="124"/>
        <v>39900</v>
      </c>
      <c r="AX330" s="79">
        <f t="shared" ca="1" si="124"/>
        <v>39900</v>
      </c>
      <c r="AY330" s="79">
        <f t="shared" ca="1" si="124"/>
        <v>39900</v>
      </c>
    </row>
    <row r="331" spans="3:51" ht="15.75" outlineLevel="1" thickTop="1" x14ac:dyDescent="0.25"/>
    <row r="332" spans="3:51" outlineLevel="1" x14ac:dyDescent="0.25">
      <c r="D332" t="s">
        <v>251</v>
      </c>
      <c r="E332" s="19" t="str">
        <f>Applied_currency &amp; "'000"</f>
        <v>EUR'000</v>
      </c>
      <c r="G332" s="49">
        <f ca="1">L152</f>
        <v>39900</v>
      </c>
      <c r="M332" s="75">
        <f ca="1">($G332-M328)*M$8</f>
        <v>39900</v>
      </c>
      <c r="N332" s="75">
        <f t="shared" ref="N332:AY332" ca="1" si="125">($G332-N328)*N$8</f>
        <v>14120</v>
      </c>
      <c r="O332" s="75">
        <f t="shared" ca="1" si="125"/>
        <v>0</v>
      </c>
      <c r="P332" s="75">
        <f t="shared" ca="1" si="125"/>
        <v>0</v>
      </c>
      <c r="Q332" s="75">
        <f t="shared" ca="1" si="125"/>
        <v>0</v>
      </c>
      <c r="R332" s="75">
        <f t="shared" ca="1" si="125"/>
        <v>0</v>
      </c>
      <c r="S332" s="75">
        <f t="shared" ca="1" si="125"/>
        <v>0</v>
      </c>
      <c r="T332" s="75">
        <f t="shared" ca="1" si="125"/>
        <v>0</v>
      </c>
      <c r="U332" s="75">
        <f t="shared" ca="1" si="125"/>
        <v>0</v>
      </c>
      <c r="V332" s="75">
        <f t="shared" ca="1" si="125"/>
        <v>0</v>
      </c>
      <c r="W332" s="75">
        <f t="shared" ca="1" si="125"/>
        <v>0</v>
      </c>
      <c r="X332" s="75">
        <f t="shared" ca="1" si="125"/>
        <v>0</v>
      </c>
      <c r="Y332" s="75">
        <f t="shared" ca="1" si="125"/>
        <v>0</v>
      </c>
      <c r="Z332" s="75">
        <f t="shared" ca="1" si="125"/>
        <v>0</v>
      </c>
      <c r="AA332" s="75">
        <f t="shared" ca="1" si="125"/>
        <v>0</v>
      </c>
      <c r="AB332" s="75">
        <f t="shared" ca="1" si="125"/>
        <v>0</v>
      </c>
      <c r="AC332" s="75">
        <f t="shared" ca="1" si="125"/>
        <v>0</v>
      </c>
      <c r="AD332" s="75">
        <f t="shared" ca="1" si="125"/>
        <v>0</v>
      </c>
      <c r="AE332" s="75">
        <f t="shared" ca="1" si="125"/>
        <v>0</v>
      </c>
      <c r="AF332" s="75">
        <f t="shared" ca="1" si="125"/>
        <v>0</v>
      </c>
      <c r="AG332" s="75">
        <f t="shared" ca="1" si="125"/>
        <v>0</v>
      </c>
      <c r="AH332" s="75">
        <f t="shared" ca="1" si="125"/>
        <v>0</v>
      </c>
      <c r="AI332" s="75">
        <f t="shared" ca="1" si="125"/>
        <v>0</v>
      </c>
      <c r="AJ332" s="75">
        <f t="shared" ca="1" si="125"/>
        <v>0</v>
      </c>
      <c r="AK332" s="75">
        <f t="shared" ca="1" si="125"/>
        <v>0</v>
      </c>
      <c r="AL332" s="75">
        <f t="shared" ca="1" si="125"/>
        <v>0</v>
      </c>
      <c r="AM332" s="75">
        <f t="shared" ca="1" si="125"/>
        <v>0</v>
      </c>
      <c r="AN332" s="75">
        <f t="shared" ca="1" si="125"/>
        <v>0</v>
      </c>
      <c r="AO332" s="75">
        <f t="shared" ca="1" si="125"/>
        <v>0</v>
      </c>
      <c r="AP332" s="75">
        <f t="shared" ca="1" si="125"/>
        <v>0</v>
      </c>
      <c r="AQ332" s="75">
        <f t="shared" ca="1" si="125"/>
        <v>0</v>
      </c>
      <c r="AR332" s="75">
        <f t="shared" ca="1" si="125"/>
        <v>0</v>
      </c>
      <c r="AS332" s="75">
        <f t="shared" ca="1" si="125"/>
        <v>0</v>
      </c>
      <c r="AT332" s="75">
        <f t="shared" ca="1" si="125"/>
        <v>0</v>
      </c>
      <c r="AU332" s="75">
        <f t="shared" ca="1" si="125"/>
        <v>0</v>
      </c>
      <c r="AV332" s="75">
        <f t="shared" ca="1" si="125"/>
        <v>0</v>
      </c>
      <c r="AW332" s="75">
        <f t="shared" ca="1" si="125"/>
        <v>0</v>
      </c>
      <c r="AX332" s="75">
        <f t="shared" ca="1" si="125"/>
        <v>0</v>
      </c>
      <c r="AY332" s="75">
        <f t="shared" ca="1" si="125"/>
        <v>0</v>
      </c>
    </row>
    <row r="333" spans="3:51" outlineLevel="1" x14ac:dyDescent="0.25"/>
    <row r="334" spans="3:51" ht="15.75" outlineLevel="1" x14ac:dyDescent="0.25">
      <c r="D334" s="31" t="s">
        <v>225</v>
      </c>
    </row>
    <row r="335" spans="3:51" outlineLevel="1" x14ac:dyDescent="0.25">
      <c r="D335" t="s">
        <v>248</v>
      </c>
      <c r="E335" s="19" t="str">
        <f>Applied_currency &amp; "'000"</f>
        <v>EUR'000</v>
      </c>
      <c r="M335" s="75">
        <f>L337</f>
        <v>0</v>
      </c>
      <c r="N335" s="75">
        <f t="shared" ref="N335:AY335" ca="1" si="126">M337</f>
        <v>0</v>
      </c>
      <c r="O335" s="75">
        <f t="shared" ca="1" si="126"/>
        <v>60000</v>
      </c>
      <c r="P335" s="75">
        <f t="shared" ca="1" si="126"/>
        <v>60000</v>
      </c>
      <c r="Q335" s="75">
        <f t="shared" ca="1" si="126"/>
        <v>60000</v>
      </c>
      <c r="R335" s="75">
        <f t="shared" ca="1" si="126"/>
        <v>60000</v>
      </c>
      <c r="S335" s="75">
        <f t="shared" ca="1" si="126"/>
        <v>60000</v>
      </c>
      <c r="T335" s="75">
        <f t="shared" ca="1" si="126"/>
        <v>60000</v>
      </c>
      <c r="U335" s="75">
        <f t="shared" ca="1" si="126"/>
        <v>60000</v>
      </c>
      <c r="V335" s="75">
        <f t="shared" ca="1" si="126"/>
        <v>60000</v>
      </c>
      <c r="W335" s="75">
        <f t="shared" ca="1" si="126"/>
        <v>60000</v>
      </c>
      <c r="X335" s="75">
        <f t="shared" ca="1" si="126"/>
        <v>60000</v>
      </c>
      <c r="Y335" s="75">
        <f t="shared" ca="1" si="126"/>
        <v>60000</v>
      </c>
      <c r="Z335" s="75">
        <f t="shared" ca="1" si="126"/>
        <v>60000</v>
      </c>
      <c r="AA335" s="75">
        <f t="shared" ca="1" si="126"/>
        <v>60000</v>
      </c>
      <c r="AB335" s="75">
        <f t="shared" ca="1" si="126"/>
        <v>60000</v>
      </c>
      <c r="AC335" s="75">
        <f t="shared" ca="1" si="126"/>
        <v>60000</v>
      </c>
      <c r="AD335" s="75">
        <f t="shared" ca="1" si="126"/>
        <v>60000</v>
      </c>
      <c r="AE335" s="75">
        <f t="shared" ca="1" si="126"/>
        <v>60000</v>
      </c>
      <c r="AF335" s="75">
        <f t="shared" ca="1" si="126"/>
        <v>60000</v>
      </c>
      <c r="AG335" s="75">
        <f t="shared" ca="1" si="126"/>
        <v>60000</v>
      </c>
      <c r="AH335" s="75">
        <f t="shared" ca="1" si="126"/>
        <v>60000</v>
      </c>
      <c r="AI335" s="75">
        <f t="shared" ca="1" si="126"/>
        <v>60000</v>
      </c>
      <c r="AJ335" s="75">
        <f t="shared" ca="1" si="126"/>
        <v>60000</v>
      </c>
      <c r="AK335" s="75">
        <f t="shared" ca="1" si="126"/>
        <v>60000</v>
      </c>
      <c r="AL335" s="75">
        <f t="shared" ca="1" si="126"/>
        <v>60000</v>
      </c>
      <c r="AM335" s="75">
        <f t="shared" ca="1" si="126"/>
        <v>60000</v>
      </c>
      <c r="AN335" s="75">
        <f t="shared" ca="1" si="126"/>
        <v>60000</v>
      </c>
      <c r="AO335" s="75">
        <f t="shared" ca="1" si="126"/>
        <v>60000</v>
      </c>
      <c r="AP335" s="75">
        <f t="shared" ca="1" si="126"/>
        <v>60000</v>
      </c>
      <c r="AQ335" s="75">
        <f t="shared" ca="1" si="126"/>
        <v>60000</v>
      </c>
      <c r="AR335" s="75">
        <f t="shared" ca="1" si="126"/>
        <v>60000</v>
      </c>
      <c r="AS335" s="75">
        <f t="shared" ca="1" si="126"/>
        <v>60000</v>
      </c>
      <c r="AT335" s="75">
        <f t="shared" ca="1" si="126"/>
        <v>60000</v>
      </c>
      <c r="AU335" s="75">
        <f t="shared" ca="1" si="126"/>
        <v>60000</v>
      </c>
      <c r="AV335" s="75">
        <f t="shared" ca="1" si="126"/>
        <v>60000</v>
      </c>
      <c r="AW335" s="75">
        <f t="shared" ca="1" si="126"/>
        <v>60000</v>
      </c>
      <c r="AX335" s="75">
        <f t="shared" ca="1" si="126"/>
        <v>60000</v>
      </c>
      <c r="AY335" s="75">
        <f t="shared" ca="1" si="126"/>
        <v>60000</v>
      </c>
    </row>
    <row r="336" spans="3:51" outlineLevel="1" x14ac:dyDescent="0.25">
      <c r="D336" t="s">
        <v>249</v>
      </c>
      <c r="E336" s="19" t="str">
        <f>Applied_currency &amp; "'000"</f>
        <v>EUR'000</v>
      </c>
      <c r="L336" s="74">
        <f t="shared" ref="L336" ca="1" si="127">SUM(M336:AY336)</f>
        <v>60000</v>
      </c>
      <c r="M336" s="75">
        <f ca="1">-M321</f>
        <v>0</v>
      </c>
      <c r="N336" s="75">
        <f t="shared" ref="N336:AY336" ca="1" si="128">-N321</f>
        <v>60000</v>
      </c>
      <c r="O336" s="75">
        <f t="shared" ca="1" si="128"/>
        <v>0</v>
      </c>
      <c r="P336" s="75">
        <f t="shared" ca="1" si="128"/>
        <v>0</v>
      </c>
      <c r="Q336" s="75">
        <f t="shared" ca="1" si="128"/>
        <v>0</v>
      </c>
      <c r="R336" s="75">
        <f t="shared" ca="1" si="128"/>
        <v>0</v>
      </c>
      <c r="S336" s="75">
        <f t="shared" ca="1" si="128"/>
        <v>0</v>
      </c>
      <c r="T336" s="75">
        <f t="shared" ca="1" si="128"/>
        <v>0</v>
      </c>
      <c r="U336" s="75">
        <f t="shared" ca="1" si="128"/>
        <v>0</v>
      </c>
      <c r="V336" s="75">
        <f t="shared" ca="1" si="128"/>
        <v>0</v>
      </c>
      <c r="W336" s="75">
        <f t="shared" ca="1" si="128"/>
        <v>0</v>
      </c>
      <c r="X336" s="75">
        <f t="shared" ca="1" si="128"/>
        <v>0</v>
      </c>
      <c r="Y336" s="75">
        <f t="shared" ca="1" si="128"/>
        <v>0</v>
      </c>
      <c r="Z336" s="75">
        <f t="shared" ca="1" si="128"/>
        <v>0</v>
      </c>
      <c r="AA336" s="75">
        <f t="shared" ca="1" si="128"/>
        <v>0</v>
      </c>
      <c r="AB336" s="75">
        <f t="shared" ca="1" si="128"/>
        <v>0</v>
      </c>
      <c r="AC336" s="75">
        <f t="shared" ca="1" si="128"/>
        <v>0</v>
      </c>
      <c r="AD336" s="75">
        <f t="shared" ca="1" si="128"/>
        <v>0</v>
      </c>
      <c r="AE336" s="75">
        <f t="shared" ca="1" si="128"/>
        <v>0</v>
      </c>
      <c r="AF336" s="75">
        <f t="shared" ca="1" si="128"/>
        <v>0</v>
      </c>
      <c r="AG336" s="75">
        <f t="shared" ca="1" si="128"/>
        <v>0</v>
      </c>
      <c r="AH336" s="75">
        <f t="shared" ca="1" si="128"/>
        <v>0</v>
      </c>
      <c r="AI336" s="75">
        <f t="shared" ca="1" si="128"/>
        <v>0</v>
      </c>
      <c r="AJ336" s="75">
        <f t="shared" ca="1" si="128"/>
        <v>0</v>
      </c>
      <c r="AK336" s="75">
        <f t="shared" ca="1" si="128"/>
        <v>0</v>
      </c>
      <c r="AL336" s="75">
        <f t="shared" ca="1" si="128"/>
        <v>0</v>
      </c>
      <c r="AM336" s="75">
        <f t="shared" ca="1" si="128"/>
        <v>0</v>
      </c>
      <c r="AN336" s="75">
        <f t="shared" ca="1" si="128"/>
        <v>0</v>
      </c>
      <c r="AO336" s="75">
        <f t="shared" ca="1" si="128"/>
        <v>0</v>
      </c>
      <c r="AP336" s="75">
        <f t="shared" ca="1" si="128"/>
        <v>0</v>
      </c>
      <c r="AQ336" s="75">
        <f t="shared" ca="1" si="128"/>
        <v>0</v>
      </c>
      <c r="AR336" s="75">
        <f t="shared" ca="1" si="128"/>
        <v>0</v>
      </c>
      <c r="AS336" s="75">
        <f t="shared" ca="1" si="128"/>
        <v>0</v>
      </c>
      <c r="AT336" s="75">
        <f t="shared" ca="1" si="128"/>
        <v>0</v>
      </c>
      <c r="AU336" s="75">
        <f t="shared" ca="1" si="128"/>
        <v>0</v>
      </c>
      <c r="AV336" s="75">
        <f t="shared" ca="1" si="128"/>
        <v>0</v>
      </c>
      <c r="AW336" s="75">
        <f t="shared" ca="1" si="128"/>
        <v>0</v>
      </c>
      <c r="AX336" s="75">
        <f t="shared" ca="1" si="128"/>
        <v>0</v>
      </c>
      <c r="AY336" s="75">
        <f t="shared" ca="1" si="128"/>
        <v>0</v>
      </c>
    </row>
    <row r="337" spans="2:51" ht="15.75" outlineLevel="1" thickBot="1" x14ac:dyDescent="0.3">
      <c r="D337" t="s">
        <v>250</v>
      </c>
      <c r="E337" s="19" t="str">
        <f>Applied_currency &amp; "'000"</f>
        <v>EUR'000</v>
      </c>
      <c r="L337" s="80"/>
      <c r="M337" s="79">
        <f ca="1">SUM(M335:M336)</f>
        <v>0</v>
      </c>
      <c r="N337" s="79">
        <f t="shared" ref="N337:AY337" ca="1" si="129">SUM(N335:N336)</f>
        <v>60000</v>
      </c>
      <c r="O337" s="79">
        <f t="shared" ca="1" si="129"/>
        <v>60000</v>
      </c>
      <c r="P337" s="79">
        <f t="shared" ca="1" si="129"/>
        <v>60000</v>
      </c>
      <c r="Q337" s="79">
        <f t="shared" ca="1" si="129"/>
        <v>60000</v>
      </c>
      <c r="R337" s="79">
        <f t="shared" ca="1" si="129"/>
        <v>60000</v>
      </c>
      <c r="S337" s="79">
        <f t="shared" ca="1" si="129"/>
        <v>60000</v>
      </c>
      <c r="T337" s="79">
        <f t="shared" ca="1" si="129"/>
        <v>60000</v>
      </c>
      <c r="U337" s="79">
        <f t="shared" ca="1" si="129"/>
        <v>60000</v>
      </c>
      <c r="V337" s="79">
        <f t="shared" ca="1" si="129"/>
        <v>60000</v>
      </c>
      <c r="W337" s="79">
        <f t="shared" ca="1" si="129"/>
        <v>60000</v>
      </c>
      <c r="X337" s="79">
        <f t="shared" ca="1" si="129"/>
        <v>60000</v>
      </c>
      <c r="Y337" s="79">
        <f t="shared" ca="1" si="129"/>
        <v>60000</v>
      </c>
      <c r="Z337" s="79">
        <f t="shared" ca="1" si="129"/>
        <v>60000</v>
      </c>
      <c r="AA337" s="79">
        <f t="shared" ca="1" si="129"/>
        <v>60000</v>
      </c>
      <c r="AB337" s="79">
        <f t="shared" ca="1" si="129"/>
        <v>60000</v>
      </c>
      <c r="AC337" s="79">
        <f t="shared" ca="1" si="129"/>
        <v>60000</v>
      </c>
      <c r="AD337" s="79">
        <f t="shared" ca="1" si="129"/>
        <v>60000</v>
      </c>
      <c r="AE337" s="79">
        <f t="shared" ca="1" si="129"/>
        <v>60000</v>
      </c>
      <c r="AF337" s="79">
        <f t="shared" ca="1" si="129"/>
        <v>60000</v>
      </c>
      <c r="AG337" s="79">
        <f t="shared" ca="1" si="129"/>
        <v>60000</v>
      </c>
      <c r="AH337" s="79">
        <f t="shared" ca="1" si="129"/>
        <v>60000</v>
      </c>
      <c r="AI337" s="79">
        <f t="shared" ca="1" si="129"/>
        <v>60000</v>
      </c>
      <c r="AJ337" s="79">
        <f t="shared" ca="1" si="129"/>
        <v>60000</v>
      </c>
      <c r="AK337" s="79">
        <f t="shared" ca="1" si="129"/>
        <v>60000</v>
      </c>
      <c r="AL337" s="79">
        <f t="shared" ca="1" si="129"/>
        <v>60000</v>
      </c>
      <c r="AM337" s="79">
        <f t="shared" ca="1" si="129"/>
        <v>60000</v>
      </c>
      <c r="AN337" s="79">
        <f t="shared" ca="1" si="129"/>
        <v>60000</v>
      </c>
      <c r="AO337" s="79">
        <f t="shared" ca="1" si="129"/>
        <v>60000</v>
      </c>
      <c r="AP337" s="79">
        <f t="shared" ca="1" si="129"/>
        <v>60000</v>
      </c>
      <c r="AQ337" s="79">
        <f t="shared" ca="1" si="129"/>
        <v>60000</v>
      </c>
      <c r="AR337" s="79">
        <f t="shared" ca="1" si="129"/>
        <v>60000</v>
      </c>
      <c r="AS337" s="79">
        <f t="shared" ca="1" si="129"/>
        <v>60000</v>
      </c>
      <c r="AT337" s="79">
        <f t="shared" ca="1" si="129"/>
        <v>60000</v>
      </c>
      <c r="AU337" s="79">
        <f t="shared" ca="1" si="129"/>
        <v>60000</v>
      </c>
      <c r="AV337" s="79">
        <f t="shared" ca="1" si="129"/>
        <v>60000</v>
      </c>
      <c r="AW337" s="79">
        <f t="shared" ca="1" si="129"/>
        <v>60000</v>
      </c>
      <c r="AX337" s="79">
        <f t="shared" ca="1" si="129"/>
        <v>60000</v>
      </c>
      <c r="AY337" s="79">
        <f t="shared" ca="1" si="129"/>
        <v>60000</v>
      </c>
    </row>
    <row r="338" spans="2:51" ht="15.75" outlineLevel="1" thickTop="1" x14ac:dyDescent="0.25"/>
    <row r="339" spans="2:51" outlineLevel="1" x14ac:dyDescent="0.25">
      <c r="D339" t="s">
        <v>251</v>
      </c>
      <c r="E339" s="19" t="str">
        <f>Applied_currency &amp; "'000"</f>
        <v>EUR'000</v>
      </c>
      <c r="G339" s="49">
        <f ca="1">L145</f>
        <v>60000</v>
      </c>
      <c r="M339" s="75">
        <f ca="1">($G339-M335)*M$8</f>
        <v>60000</v>
      </c>
      <c r="N339" s="75">
        <f t="shared" ref="N339:AY339" ca="1" si="130">($G339-N335)*N$8</f>
        <v>60000</v>
      </c>
      <c r="O339" s="75">
        <f t="shared" ca="1" si="130"/>
        <v>0</v>
      </c>
      <c r="P339" s="75">
        <f t="shared" ca="1" si="130"/>
        <v>0</v>
      </c>
      <c r="Q339" s="75">
        <f t="shared" ca="1" si="130"/>
        <v>0</v>
      </c>
      <c r="R339" s="75">
        <f t="shared" ca="1" si="130"/>
        <v>0</v>
      </c>
      <c r="S339" s="75">
        <f t="shared" ca="1" si="130"/>
        <v>0</v>
      </c>
      <c r="T339" s="75">
        <f t="shared" ca="1" si="130"/>
        <v>0</v>
      </c>
      <c r="U339" s="75">
        <f t="shared" ca="1" si="130"/>
        <v>0</v>
      </c>
      <c r="V339" s="75">
        <f t="shared" ca="1" si="130"/>
        <v>0</v>
      </c>
      <c r="W339" s="75">
        <f t="shared" ca="1" si="130"/>
        <v>0</v>
      </c>
      <c r="X339" s="75">
        <f t="shared" ca="1" si="130"/>
        <v>0</v>
      </c>
      <c r="Y339" s="75">
        <f t="shared" ca="1" si="130"/>
        <v>0</v>
      </c>
      <c r="Z339" s="75">
        <f t="shared" ca="1" si="130"/>
        <v>0</v>
      </c>
      <c r="AA339" s="75">
        <f t="shared" ca="1" si="130"/>
        <v>0</v>
      </c>
      <c r="AB339" s="75">
        <f t="shared" ca="1" si="130"/>
        <v>0</v>
      </c>
      <c r="AC339" s="75">
        <f t="shared" ca="1" si="130"/>
        <v>0</v>
      </c>
      <c r="AD339" s="75">
        <f t="shared" ca="1" si="130"/>
        <v>0</v>
      </c>
      <c r="AE339" s="75">
        <f t="shared" ca="1" si="130"/>
        <v>0</v>
      </c>
      <c r="AF339" s="75">
        <f t="shared" ca="1" si="130"/>
        <v>0</v>
      </c>
      <c r="AG339" s="75">
        <f t="shared" ca="1" si="130"/>
        <v>0</v>
      </c>
      <c r="AH339" s="75">
        <f t="shared" ca="1" si="130"/>
        <v>0</v>
      </c>
      <c r="AI339" s="75">
        <f t="shared" ca="1" si="130"/>
        <v>0</v>
      </c>
      <c r="AJ339" s="75">
        <f t="shared" ca="1" si="130"/>
        <v>0</v>
      </c>
      <c r="AK339" s="75">
        <f t="shared" ca="1" si="130"/>
        <v>0</v>
      </c>
      <c r="AL339" s="75">
        <f t="shared" ca="1" si="130"/>
        <v>0</v>
      </c>
      <c r="AM339" s="75">
        <f t="shared" ca="1" si="130"/>
        <v>0</v>
      </c>
      <c r="AN339" s="75">
        <f t="shared" ca="1" si="130"/>
        <v>0</v>
      </c>
      <c r="AO339" s="75">
        <f t="shared" ca="1" si="130"/>
        <v>0</v>
      </c>
      <c r="AP339" s="75">
        <f t="shared" ca="1" si="130"/>
        <v>0</v>
      </c>
      <c r="AQ339" s="75">
        <f t="shared" ca="1" si="130"/>
        <v>0</v>
      </c>
      <c r="AR339" s="75">
        <f t="shared" ca="1" si="130"/>
        <v>0</v>
      </c>
      <c r="AS339" s="75">
        <f t="shared" ca="1" si="130"/>
        <v>0</v>
      </c>
      <c r="AT339" s="75">
        <f t="shared" ca="1" si="130"/>
        <v>0</v>
      </c>
      <c r="AU339" s="75">
        <f t="shared" ca="1" si="130"/>
        <v>0</v>
      </c>
      <c r="AV339" s="75">
        <f t="shared" ca="1" si="130"/>
        <v>0</v>
      </c>
      <c r="AW339" s="75">
        <f t="shared" ca="1" si="130"/>
        <v>0</v>
      </c>
      <c r="AX339" s="75">
        <f t="shared" ca="1" si="130"/>
        <v>0</v>
      </c>
      <c r="AY339" s="75">
        <f t="shared" ca="1" si="130"/>
        <v>0</v>
      </c>
    </row>
    <row r="341" spans="2:51" ht="21" x14ac:dyDescent="0.35">
      <c r="B341" s="9" t="s">
        <v>255</v>
      </c>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row>
    <row r="342" spans="2:51" ht="19.5" outlineLevel="1" x14ac:dyDescent="0.3">
      <c r="C342" s="18" t="s">
        <v>256</v>
      </c>
      <c r="E342" s="19"/>
      <c r="G342" s="21" t="s">
        <v>132</v>
      </c>
      <c r="H342" s="21" t="s">
        <v>133</v>
      </c>
      <c r="I342" s="21" t="s">
        <v>259</v>
      </c>
    </row>
    <row r="343" spans="2:51" outlineLevel="1" x14ac:dyDescent="0.25">
      <c r="D343" t="s">
        <v>257</v>
      </c>
      <c r="E343" s="19" t="s">
        <v>258</v>
      </c>
      <c r="G343" s="26">
        <f ca="1">I98</f>
        <v>46388</v>
      </c>
      <c r="H343" s="26">
        <f ca="1">J98</f>
        <v>50040</v>
      </c>
      <c r="I343" s="85">
        <f ca="1">L96</f>
        <v>1</v>
      </c>
      <c r="L343" s="74">
        <f t="shared" ref="L343" ca="1" si="131">SUM(M343:AY343)</f>
        <v>10</v>
      </c>
      <c r="M343" s="27">
        <f t="shared" ref="M343:AY343" ca="1" si="132">IF(AND(M$6&gt;=$G343,M$7&lt;=$H343),1,0)*$I343</f>
        <v>0</v>
      </c>
      <c r="N343" s="27">
        <f t="shared" ca="1" si="132"/>
        <v>0</v>
      </c>
      <c r="O343" s="27">
        <f t="shared" ca="1" si="132"/>
        <v>0</v>
      </c>
      <c r="P343" s="27">
        <f t="shared" ca="1" si="132"/>
        <v>1</v>
      </c>
      <c r="Q343" s="27">
        <f t="shared" ca="1" si="132"/>
        <v>1</v>
      </c>
      <c r="R343" s="27">
        <f t="shared" ca="1" si="132"/>
        <v>1</v>
      </c>
      <c r="S343" s="27">
        <f t="shared" ca="1" si="132"/>
        <v>1</v>
      </c>
      <c r="T343" s="27">
        <f t="shared" ca="1" si="132"/>
        <v>1</v>
      </c>
      <c r="U343" s="27">
        <f t="shared" ca="1" si="132"/>
        <v>1</v>
      </c>
      <c r="V343" s="27">
        <f t="shared" ca="1" si="132"/>
        <v>1</v>
      </c>
      <c r="W343" s="27">
        <f t="shared" ca="1" si="132"/>
        <v>1</v>
      </c>
      <c r="X343" s="27">
        <f t="shared" ca="1" si="132"/>
        <v>1</v>
      </c>
      <c r="Y343" s="27">
        <f t="shared" ca="1" si="132"/>
        <v>1</v>
      </c>
      <c r="Z343" s="27">
        <f t="shared" ca="1" si="132"/>
        <v>0</v>
      </c>
      <c r="AA343" s="27">
        <f t="shared" ca="1" si="132"/>
        <v>0</v>
      </c>
      <c r="AB343" s="27">
        <f t="shared" ca="1" si="132"/>
        <v>0</v>
      </c>
      <c r="AC343" s="27">
        <f t="shared" ca="1" si="132"/>
        <v>0</v>
      </c>
      <c r="AD343" s="27">
        <f t="shared" ca="1" si="132"/>
        <v>0</v>
      </c>
      <c r="AE343" s="27">
        <f t="shared" ca="1" si="132"/>
        <v>0</v>
      </c>
      <c r="AF343" s="27">
        <f t="shared" ca="1" si="132"/>
        <v>0</v>
      </c>
      <c r="AG343" s="27">
        <f t="shared" ca="1" si="132"/>
        <v>0</v>
      </c>
      <c r="AH343" s="27">
        <f t="shared" ca="1" si="132"/>
        <v>0</v>
      </c>
      <c r="AI343" s="27">
        <f t="shared" ca="1" si="132"/>
        <v>0</v>
      </c>
      <c r="AJ343" s="27">
        <f t="shared" ca="1" si="132"/>
        <v>0</v>
      </c>
      <c r="AK343" s="27">
        <f t="shared" ca="1" si="132"/>
        <v>0</v>
      </c>
      <c r="AL343" s="27">
        <f t="shared" ca="1" si="132"/>
        <v>0</v>
      </c>
      <c r="AM343" s="27">
        <f t="shared" ca="1" si="132"/>
        <v>0</v>
      </c>
      <c r="AN343" s="27">
        <f t="shared" ca="1" si="132"/>
        <v>0</v>
      </c>
      <c r="AO343" s="27">
        <f t="shared" ca="1" si="132"/>
        <v>0</v>
      </c>
      <c r="AP343" s="27">
        <f t="shared" ca="1" si="132"/>
        <v>0</v>
      </c>
      <c r="AQ343" s="27">
        <f t="shared" ca="1" si="132"/>
        <v>0</v>
      </c>
      <c r="AR343" s="27">
        <f t="shared" ca="1" si="132"/>
        <v>0</v>
      </c>
      <c r="AS343" s="27">
        <f t="shared" ca="1" si="132"/>
        <v>0</v>
      </c>
      <c r="AT343" s="27">
        <f t="shared" ca="1" si="132"/>
        <v>0</v>
      </c>
      <c r="AU343" s="27">
        <f t="shared" ca="1" si="132"/>
        <v>0</v>
      </c>
      <c r="AV343" s="27">
        <f t="shared" ca="1" si="132"/>
        <v>0</v>
      </c>
      <c r="AW343" s="27">
        <f t="shared" ca="1" si="132"/>
        <v>0</v>
      </c>
      <c r="AX343" s="27">
        <f t="shared" ca="1" si="132"/>
        <v>0</v>
      </c>
      <c r="AY343" s="27">
        <f t="shared" ca="1" si="132"/>
        <v>0</v>
      </c>
    </row>
    <row r="344" spans="2:51" outlineLevel="1" x14ac:dyDescent="0.25">
      <c r="E344" s="19"/>
    </row>
    <row r="345" spans="2:51" ht="19.5" outlineLevel="1" x14ac:dyDescent="0.3">
      <c r="C345" s="18" t="s">
        <v>260</v>
      </c>
      <c r="E345" s="19"/>
    </row>
    <row r="346" spans="2:51" ht="15.75" outlineLevel="1" x14ac:dyDescent="0.25">
      <c r="D346" s="31" t="s">
        <v>261</v>
      </c>
      <c r="E346" s="19"/>
      <c r="G346" s="86">
        <f ca="1">L80</f>
        <v>50</v>
      </c>
      <c r="H346" s="87" t="s">
        <v>264</v>
      </c>
      <c r="I346" s="87" t="s">
        <v>163</v>
      </c>
    </row>
    <row r="347" spans="2:51" outlineLevel="1" x14ac:dyDescent="0.25">
      <c r="D347" t="s">
        <v>262</v>
      </c>
      <c r="E347" s="19" t="s">
        <v>170</v>
      </c>
      <c r="G347" s="49">
        <f ca="1">SUMPRODUCT($C$89:$C$91,L89:L91)</f>
        <v>2400</v>
      </c>
      <c r="H347" s="88">
        <f ca="1">L83</f>
        <v>72</v>
      </c>
      <c r="I347" s="89">
        <f ca="1">L86</f>
        <v>0.98</v>
      </c>
      <c r="L347" s="74">
        <f t="shared" ref="L347:L348" ca="1" si="133">SUM(M347:AY347)</f>
        <v>5184000</v>
      </c>
      <c r="M347" s="75">
        <f t="shared" ref="M347:AY347" ca="1" si="134">$G$347*$H$347*M$9</f>
        <v>0</v>
      </c>
      <c r="N347" s="75">
        <f t="shared" ca="1" si="134"/>
        <v>0</v>
      </c>
      <c r="O347" s="75">
        <f t="shared" ca="1" si="134"/>
        <v>172800</v>
      </c>
      <c r="P347" s="75">
        <f t="shared" ca="1" si="134"/>
        <v>172800</v>
      </c>
      <c r="Q347" s="75">
        <f t="shared" ca="1" si="134"/>
        <v>172800</v>
      </c>
      <c r="R347" s="75">
        <f t="shared" ca="1" si="134"/>
        <v>172800</v>
      </c>
      <c r="S347" s="75">
        <f t="shared" ca="1" si="134"/>
        <v>172800</v>
      </c>
      <c r="T347" s="75">
        <f t="shared" ca="1" si="134"/>
        <v>172800</v>
      </c>
      <c r="U347" s="75">
        <f t="shared" ca="1" si="134"/>
        <v>172800</v>
      </c>
      <c r="V347" s="75">
        <f t="shared" ca="1" si="134"/>
        <v>172800</v>
      </c>
      <c r="W347" s="75">
        <f t="shared" ca="1" si="134"/>
        <v>172800</v>
      </c>
      <c r="X347" s="75">
        <f t="shared" ca="1" si="134"/>
        <v>172800</v>
      </c>
      <c r="Y347" s="75">
        <f t="shared" ca="1" si="134"/>
        <v>172800</v>
      </c>
      <c r="Z347" s="75">
        <f t="shared" ca="1" si="134"/>
        <v>172800</v>
      </c>
      <c r="AA347" s="75">
        <f t="shared" ca="1" si="134"/>
        <v>172800</v>
      </c>
      <c r="AB347" s="75">
        <f t="shared" ca="1" si="134"/>
        <v>172800</v>
      </c>
      <c r="AC347" s="75">
        <f t="shared" ca="1" si="134"/>
        <v>172800</v>
      </c>
      <c r="AD347" s="75">
        <f t="shared" ca="1" si="134"/>
        <v>172800</v>
      </c>
      <c r="AE347" s="75">
        <f t="shared" ca="1" si="134"/>
        <v>172800</v>
      </c>
      <c r="AF347" s="75">
        <f t="shared" ca="1" si="134"/>
        <v>172800</v>
      </c>
      <c r="AG347" s="75">
        <f t="shared" ca="1" si="134"/>
        <v>172800</v>
      </c>
      <c r="AH347" s="75">
        <f t="shared" ca="1" si="134"/>
        <v>172800</v>
      </c>
      <c r="AI347" s="75">
        <f t="shared" ca="1" si="134"/>
        <v>172800</v>
      </c>
      <c r="AJ347" s="75">
        <f t="shared" ca="1" si="134"/>
        <v>172800</v>
      </c>
      <c r="AK347" s="75">
        <f t="shared" ca="1" si="134"/>
        <v>172800</v>
      </c>
      <c r="AL347" s="75">
        <f t="shared" ca="1" si="134"/>
        <v>172800</v>
      </c>
      <c r="AM347" s="75">
        <f t="shared" ca="1" si="134"/>
        <v>172800</v>
      </c>
      <c r="AN347" s="75">
        <f t="shared" ca="1" si="134"/>
        <v>172800</v>
      </c>
      <c r="AO347" s="75">
        <f t="shared" ca="1" si="134"/>
        <v>172800</v>
      </c>
      <c r="AP347" s="75">
        <f t="shared" ca="1" si="134"/>
        <v>172800</v>
      </c>
      <c r="AQ347" s="75">
        <f t="shared" ca="1" si="134"/>
        <v>172800</v>
      </c>
      <c r="AR347" s="75">
        <f t="shared" ca="1" si="134"/>
        <v>172800</v>
      </c>
      <c r="AS347" s="75">
        <f t="shared" ca="1" si="134"/>
        <v>0</v>
      </c>
      <c r="AT347" s="75">
        <f t="shared" ca="1" si="134"/>
        <v>0</v>
      </c>
      <c r="AU347" s="75">
        <f t="shared" ca="1" si="134"/>
        <v>0</v>
      </c>
      <c r="AV347" s="75">
        <f t="shared" ca="1" si="134"/>
        <v>0</v>
      </c>
      <c r="AW347" s="75">
        <f t="shared" ca="1" si="134"/>
        <v>0</v>
      </c>
      <c r="AX347" s="75">
        <f t="shared" ca="1" si="134"/>
        <v>0</v>
      </c>
      <c r="AY347" s="75">
        <f t="shared" ca="1" si="134"/>
        <v>0</v>
      </c>
    </row>
    <row r="348" spans="2:51" outlineLevel="1" x14ac:dyDescent="0.25">
      <c r="D348" t="s">
        <v>263</v>
      </c>
      <c r="E348" s="19" t="s">
        <v>170</v>
      </c>
      <c r="L348" s="74">
        <f t="shared" ca="1" si="133"/>
        <v>5080320</v>
      </c>
      <c r="M348" s="77">
        <f ca="1">M347*$I347</f>
        <v>0</v>
      </c>
      <c r="N348" s="78">
        <f t="shared" ref="N348:AY348" ca="1" si="135">N347*$I347</f>
        <v>0</v>
      </c>
      <c r="O348" s="78">
        <f t="shared" ca="1" si="135"/>
        <v>169344</v>
      </c>
      <c r="P348" s="78">
        <f t="shared" ca="1" si="135"/>
        <v>169344</v>
      </c>
      <c r="Q348" s="78">
        <f t="shared" ca="1" si="135"/>
        <v>169344</v>
      </c>
      <c r="R348" s="78">
        <f t="shared" ca="1" si="135"/>
        <v>169344</v>
      </c>
      <c r="S348" s="78">
        <f t="shared" ca="1" si="135"/>
        <v>169344</v>
      </c>
      <c r="T348" s="78">
        <f t="shared" ca="1" si="135"/>
        <v>169344</v>
      </c>
      <c r="U348" s="78">
        <f t="shared" ca="1" si="135"/>
        <v>169344</v>
      </c>
      <c r="V348" s="78">
        <f t="shared" ca="1" si="135"/>
        <v>169344</v>
      </c>
      <c r="W348" s="78">
        <f t="shared" ca="1" si="135"/>
        <v>169344</v>
      </c>
      <c r="X348" s="78">
        <f t="shared" ca="1" si="135"/>
        <v>169344</v>
      </c>
      <c r="Y348" s="78">
        <f t="shared" ca="1" si="135"/>
        <v>169344</v>
      </c>
      <c r="Z348" s="78">
        <f t="shared" ca="1" si="135"/>
        <v>169344</v>
      </c>
      <c r="AA348" s="78">
        <f t="shared" ca="1" si="135"/>
        <v>169344</v>
      </c>
      <c r="AB348" s="78">
        <f t="shared" ca="1" si="135"/>
        <v>169344</v>
      </c>
      <c r="AC348" s="78">
        <f t="shared" ca="1" si="135"/>
        <v>169344</v>
      </c>
      <c r="AD348" s="78">
        <f t="shared" ca="1" si="135"/>
        <v>169344</v>
      </c>
      <c r="AE348" s="78">
        <f t="shared" ca="1" si="135"/>
        <v>169344</v>
      </c>
      <c r="AF348" s="78">
        <f t="shared" ca="1" si="135"/>
        <v>169344</v>
      </c>
      <c r="AG348" s="78">
        <f t="shared" ca="1" si="135"/>
        <v>169344</v>
      </c>
      <c r="AH348" s="78">
        <f t="shared" ca="1" si="135"/>
        <v>169344</v>
      </c>
      <c r="AI348" s="78">
        <f t="shared" ca="1" si="135"/>
        <v>169344</v>
      </c>
      <c r="AJ348" s="78">
        <f t="shared" ca="1" si="135"/>
        <v>169344</v>
      </c>
      <c r="AK348" s="78">
        <f t="shared" ca="1" si="135"/>
        <v>169344</v>
      </c>
      <c r="AL348" s="78">
        <f t="shared" ca="1" si="135"/>
        <v>169344</v>
      </c>
      <c r="AM348" s="78">
        <f t="shared" ca="1" si="135"/>
        <v>169344</v>
      </c>
      <c r="AN348" s="78">
        <f t="shared" ca="1" si="135"/>
        <v>169344</v>
      </c>
      <c r="AO348" s="78">
        <f t="shared" ca="1" si="135"/>
        <v>169344</v>
      </c>
      <c r="AP348" s="78">
        <f t="shared" ca="1" si="135"/>
        <v>169344</v>
      </c>
      <c r="AQ348" s="78">
        <f t="shared" ca="1" si="135"/>
        <v>169344</v>
      </c>
      <c r="AR348" s="78">
        <f t="shared" ca="1" si="135"/>
        <v>169344</v>
      </c>
      <c r="AS348" s="78">
        <f t="shared" ca="1" si="135"/>
        <v>0</v>
      </c>
      <c r="AT348" s="78">
        <f t="shared" ca="1" si="135"/>
        <v>0</v>
      </c>
      <c r="AU348" s="78">
        <f t="shared" ca="1" si="135"/>
        <v>0</v>
      </c>
      <c r="AV348" s="78">
        <f t="shared" ca="1" si="135"/>
        <v>0</v>
      </c>
      <c r="AW348" s="78">
        <f t="shared" ca="1" si="135"/>
        <v>0</v>
      </c>
      <c r="AX348" s="78">
        <f t="shared" ca="1" si="135"/>
        <v>0</v>
      </c>
      <c r="AY348" s="78">
        <f t="shared" ca="1" si="135"/>
        <v>0</v>
      </c>
    </row>
    <row r="349" spans="2:51" outlineLevel="1" x14ac:dyDescent="0.25">
      <c r="E349" s="19"/>
    </row>
    <row r="350" spans="2:51" ht="15.75" outlineLevel="1" x14ac:dyDescent="0.25">
      <c r="D350" s="31" t="s">
        <v>266</v>
      </c>
      <c r="E350" s="19"/>
      <c r="G350" s="87" t="s">
        <v>268</v>
      </c>
    </row>
    <row r="351" spans="2:51" outlineLevel="1" x14ac:dyDescent="0.25">
      <c r="D351" t="s">
        <v>265</v>
      </c>
      <c r="E351" s="19" t="s">
        <v>170</v>
      </c>
      <c r="G351" s="89">
        <f ca="1">L100</f>
        <v>0.7</v>
      </c>
      <c r="L351" s="74">
        <f t="shared" ref="L351:L352" ca="1" si="136">SUM(M351:AY351)</f>
        <v>1185408.0000000002</v>
      </c>
      <c r="M351" s="75">
        <f ca="1">M343*M348*$G351</f>
        <v>0</v>
      </c>
      <c r="N351" s="75">
        <f t="shared" ref="N351:AY351" ca="1" si="137">N343*N348*$G351</f>
        <v>0</v>
      </c>
      <c r="O351" s="75">
        <f t="shared" ca="1" si="137"/>
        <v>0</v>
      </c>
      <c r="P351" s="75">
        <f t="shared" ca="1" si="137"/>
        <v>118540.79999999999</v>
      </c>
      <c r="Q351" s="75">
        <f t="shared" ca="1" si="137"/>
        <v>118540.79999999999</v>
      </c>
      <c r="R351" s="75">
        <f t="shared" ca="1" si="137"/>
        <v>118540.79999999999</v>
      </c>
      <c r="S351" s="75">
        <f t="shared" ca="1" si="137"/>
        <v>118540.79999999999</v>
      </c>
      <c r="T351" s="75">
        <f t="shared" ca="1" si="137"/>
        <v>118540.79999999999</v>
      </c>
      <c r="U351" s="75">
        <f t="shared" ca="1" si="137"/>
        <v>118540.79999999999</v>
      </c>
      <c r="V351" s="75">
        <f t="shared" ca="1" si="137"/>
        <v>118540.79999999999</v>
      </c>
      <c r="W351" s="75">
        <f t="shared" ca="1" si="137"/>
        <v>118540.79999999999</v>
      </c>
      <c r="X351" s="75">
        <f t="shared" ca="1" si="137"/>
        <v>118540.79999999999</v>
      </c>
      <c r="Y351" s="75">
        <f t="shared" ca="1" si="137"/>
        <v>118540.79999999999</v>
      </c>
      <c r="Z351" s="75">
        <f t="shared" ca="1" si="137"/>
        <v>0</v>
      </c>
      <c r="AA351" s="75">
        <f t="shared" ca="1" si="137"/>
        <v>0</v>
      </c>
      <c r="AB351" s="75">
        <f t="shared" ca="1" si="137"/>
        <v>0</v>
      </c>
      <c r="AC351" s="75">
        <f t="shared" ca="1" si="137"/>
        <v>0</v>
      </c>
      <c r="AD351" s="75">
        <f t="shared" ca="1" si="137"/>
        <v>0</v>
      </c>
      <c r="AE351" s="75">
        <f t="shared" ca="1" si="137"/>
        <v>0</v>
      </c>
      <c r="AF351" s="75">
        <f t="shared" ca="1" si="137"/>
        <v>0</v>
      </c>
      <c r="AG351" s="75">
        <f t="shared" ca="1" si="137"/>
        <v>0</v>
      </c>
      <c r="AH351" s="75">
        <f t="shared" ca="1" si="137"/>
        <v>0</v>
      </c>
      <c r="AI351" s="75">
        <f t="shared" ca="1" si="137"/>
        <v>0</v>
      </c>
      <c r="AJ351" s="75">
        <f t="shared" ca="1" si="137"/>
        <v>0</v>
      </c>
      <c r="AK351" s="75">
        <f t="shared" ca="1" si="137"/>
        <v>0</v>
      </c>
      <c r="AL351" s="75">
        <f t="shared" ca="1" si="137"/>
        <v>0</v>
      </c>
      <c r="AM351" s="75">
        <f t="shared" ca="1" si="137"/>
        <v>0</v>
      </c>
      <c r="AN351" s="75">
        <f t="shared" ca="1" si="137"/>
        <v>0</v>
      </c>
      <c r="AO351" s="75">
        <f t="shared" ca="1" si="137"/>
        <v>0</v>
      </c>
      <c r="AP351" s="75">
        <f t="shared" ca="1" si="137"/>
        <v>0</v>
      </c>
      <c r="AQ351" s="75">
        <f t="shared" ca="1" si="137"/>
        <v>0</v>
      </c>
      <c r="AR351" s="75">
        <f t="shared" ca="1" si="137"/>
        <v>0</v>
      </c>
      <c r="AS351" s="75">
        <f t="shared" ca="1" si="137"/>
        <v>0</v>
      </c>
      <c r="AT351" s="75">
        <f t="shared" ca="1" si="137"/>
        <v>0</v>
      </c>
      <c r="AU351" s="75">
        <f t="shared" ca="1" si="137"/>
        <v>0</v>
      </c>
      <c r="AV351" s="75">
        <f t="shared" ca="1" si="137"/>
        <v>0</v>
      </c>
      <c r="AW351" s="75">
        <f t="shared" ca="1" si="137"/>
        <v>0</v>
      </c>
      <c r="AX351" s="75">
        <f t="shared" ca="1" si="137"/>
        <v>0</v>
      </c>
      <c r="AY351" s="75">
        <f t="shared" ca="1" si="137"/>
        <v>0</v>
      </c>
    </row>
    <row r="352" spans="2:51" outlineLevel="1" x14ac:dyDescent="0.25">
      <c r="D352" t="s">
        <v>267</v>
      </c>
      <c r="E352" s="19" t="s">
        <v>170</v>
      </c>
      <c r="L352" s="74">
        <f t="shared" ca="1" si="136"/>
        <v>3894912</v>
      </c>
      <c r="M352" s="48">
        <f ca="1">M348-M351</f>
        <v>0</v>
      </c>
      <c r="N352" s="48">
        <f t="shared" ref="N352:AY352" ca="1" si="138">N348-N351</f>
        <v>0</v>
      </c>
      <c r="O352" s="48">
        <f t="shared" ca="1" si="138"/>
        <v>169344</v>
      </c>
      <c r="P352" s="48">
        <f t="shared" ca="1" si="138"/>
        <v>50803.200000000012</v>
      </c>
      <c r="Q352" s="48">
        <f t="shared" ca="1" si="138"/>
        <v>50803.200000000012</v>
      </c>
      <c r="R352" s="48">
        <f t="shared" ca="1" si="138"/>
        <v>50803.200000000012</v>
      </c>
      <c r="S352" s="48">
        <f t="shared" ca="1" si="138"/>
        <v>50803.200000000012</v>
      </c>
      <c r="T352" s="48">
        <f t="shared" ca="1" si="138"/>
        <v>50803.200000000012</v>
      </c>
      <c r="U352" s="48">
        <f t="shared" ca="1" si="138"/>
        <v>50803.200000000012</v>
      </c>
      <c r="V352" s="48">
        <f t="shared" ca="1" si="138"/>
        <v>50803.200000000012</v>
      </c>
      <c r="W352" s="48">
        <f t="shared" ca="1" si="138"/>
        <v>50803.200000000012</v>
      </c>
      <c r="X352" s="48">
        <f t="shared" ca="1" si="138"/>
        <v>50803.200000000012</v>
      </c>
      <c r="Y352" s="48">
        <f t="shared" ca="1" si="138"/>
        <v>50803.200000000012</v>
      </c>
      <c r="Z352" s="48">
        <f t="shared" ca="1" si="138"/>
        <v>169344</v>
      </c>
      <c r="AA352" s="48">
        <f t="shared" ca="1" si="138"/>
        <v>169344</v>
      </c>
      <c r="AB352" s="48">
        <f t="shared" ca="1" si="138"/>
        <v>169344</v>
      </c>
      <c r="AC352" s="48">
        <f t="shared" ca="1" si="138"/>
        <v>169344</v>
      </c>
      <c r="AD352" s="48">
        <f t="shared" ca="1" si="138"/>
        <v>169344</v>
      </c>
      <c r="AE352" s="48">
        <f t="shared" ca="1" si="138"/>
        <v>169344</v>
      </c>
      <c r="AF352" s="48">
        <f t="shared" ca="1" si="138"/>
        <v>169344</v>
      </c>
      <c r="AG352" s="48">
        <f t="shared" ca="1" si="138"/>
        <v>169344</v>
      </c>
      <c r="AH352" s="48">
        <f t="shared" ca="1" si="138"/>
        <v>169344</v>
      </c>
      <c r="AI352" s="48">
        <f t="shared" ca="1" si="138"/>
        <v>169344</v>
      </c>
      <c r="AJ352" s="48">
        <f t="shared" ca="1" si="138"/>
        <v>169344</v>
      </c>
      <c r="AK352" s="48">
        <f t="shared" ca="1" si="138"/>
        <v>169344</v>
      </c>
      <c r="AL352" s="48">
        <f t="shared" ca="1" si="138"/>
        <v>169344</v>
      </c>
      <c r="AM352" s="48">
        <f t="shared" ca="1" si="138"/>
        <v>169344</v>
      </c>
      <c r="AN352" s="48">
        <f t="shared" ca="1" si="138"/>
        <v>169344</v>
      </c>
      <c r="AO352" s="48">
        <f t="shared" ca="1" si="138"/>
        <v>169344</v>
      </c>
      <c r="AP352" s="48">
        <f t="shared" ca="1" si="138"/>
        <v>169344</v>
      </c>
      <c r="AQ352" s="48">
        <f t="shared" ca="1" si="138"/>
        <v>169344</v>
      </c>
      <c r="AR352" s="48">
        <f t="shared" ca="1" si="138"/>
        <v>169344</v>
      </c>
      <c r="AS352" s="48">
        <f t="shared" ca="1" si="138"/>
        <v>0</v>
      </c>
      <c r="AT352" s="48">
        <f t="shared" ca="1" si="138"/>
        <v>0</v>
      </c>
      <c r="AU352" s="48">
        <f t="shared" ca="1" si="138"/>
        <v>0</v>
      </c>
      <c r="AV352" s="48">
        <f t="shared" ca="1" si="138"/>
        <v>0</v>
      </c>
      <c r="AW352" s="48">
        <f t="shared" ca="1" si="138"/>
        <v>0</v>
      </c>
      <c r="AX352" s="48">
        <f t="shared" ca="1" si="138"/>
        <v>0</v>
      </c>
      <c r="AY352" s="48">
        <f t="shared" ca="1" si="138"/>
        <v>0</v>
      </c>
    </row>
    <row r="353" spans="3:51" outlineLevel="1" x14ac:dyDescent="0.25">
      <c r="E353" s="19"/>
    </row>
    <row r="354" spans="3:51" ht="19.5" outlineLevel="1" x14ac:dyDescent="0.3">
      <c r="C354" s="18" t="s">
        <v>272</v>
      </c>
      <c r="E354" s="19"/>
    </row>
    <row r="355" spans="3:51" ht="15.75" outlineLevel="1" x14ac:dyDescent="0.25">
      <c r="D355" s="31" t="s">
        <v>273</v>
      </c>
      <c r="E355" s="19"/>
    </row>
    <row r="356" spans="3:51" outlineLevel="1" x14ac:dyDescent="0.25">
      <c r="D356" t="s">
        <v>274</v>
      </c>
      <c r="E356" s="19" t="s">
        <v>178</v>
      </c>
      <c r="G356" s="21" t="s">
        <v>275</v>
      </c>
      <c r="H356" s="21" t="s">
        <v>276</v>
      </c>
      <c r="M356" s="63">
        <f t="shared" ref="M356:AY356" ca="1" si="139">LOOKUP(YEAR(M7),$M$185:$AY$185,$M$189:$AY$189)</f>
        <v>56</v>
      </c>
      <c r="N356" s="63">
        <f t="shared" ca="1" si="139"/>
        <v>57</v>
      </c>
      <c r="O356" s="63">
        <f t="shared" ca="1" si="139"/>
        <v>52</v>
      </c>
      <c r="P356" s="63">
        <f t="shared" ca="1" si="139"/>
        <v>55</v>
      </c>
      <c r="Q356" s="63">
        <f t="shared" ca="1" si="139"/>
        <v>51</v>
      </c>
      <c r="R356" s="63">
        <f t="shared" ca="1" si="139"/>
        <v>49</v>
      </c>
      <c r="S356" s="63">
        <f t="shared" ca="1" si="139"/>
        <v>51</v>
      </c>
      <c r="T356" s="63">
        <f t="shared" ca="1" si="139"/>
        <v>47</v>
      </c>
      <c r="U356" s="63">
        <f t="shared" ca="1" si="139"/>
        <v>45</v>
      </c>
      <c r="V356" s="63">
        <f t="shared" ca="1" si="139"/>
        <v>47</v>
      </c>
      <c r="W356" s="63">
        <f t="shared" ca="1" si="139"/>
        <v>47</v>
      </c>
      <c r="X356" s="63">
        <f t="shared" ca="1" si="139"/>
        <v>45</v>
      </c>
      <c r="Y356" s="63">
        <f t="shared" ca="1" si="139"/>
        <v>45</v>
      </c>
      <c r="Z356" s="63">
        <f t="shared" ca="1" si="139"/>
        <v>46</v>
      </c>
      <c r="AA356" s="63">
        <f t="shared" ca="1" si="139"/>
        <v>44</v>
      </c>
      <c r="AB356" s="63">
        <f t="shared" ca="1" si="139"/>
        <v>44</v>
      </c>
      <c r="AC356" s="63">
        <f t="shared" ca="1" si="139"/>
        <v>42</v>
      </c>
      <c r="AD356" s="63">
        <f t="shared" ca="1" si="139"/>
        <v>40</v>
      </c>
      <c r="AE356" s="63">
        <f t="shared" ca="1" si="139"/>
        <v>41</v>
      </c>
      <c r="AF356" s="63">
        <f t="shared" ca="1" si="139"/>
        <v>40</v>
      </c>
      <c r="AG356" s="63">
        <f t="shared" ca="1" si="139"/>
        <v>39</v>
      </c>
      <c r="AH356" s="63">
        <f t="shared" ca="1" si="139"/>
        <v>39</v>
      </c>
      <c r="AI356" s="63">
        <f t="shared" ca="1" si="139"/>
        <v>40</v>
      </c>
      <c r="AJ356" s="63">
        <f t="shared" ca="1" si="139"/>
        <v>38</v>
      </c>
      <c r="AK356" s="63">
        <f t="shared" ca="1" si="139"/>
        <v>39</v>
      </c>
      <c r="AL356" s="63">
        <f t="shared" ca="1" si="139"/>
        <v>39</v>
      </c>
      <c r="AM356" s="63">
        <f t="shared" ca="1" si="139"/>
        <v>40</v>
      </c>
      <c r="AN356" s="63">
        <f t="shared" ca="1" si="139"/>
        <v>38</v>
      </c>
      <c r="AO356" s="63">
        <f t="shared" ca="1" si="139"/>
        <v>39</v>
      </c>
      <c r="AP356" s="63">
        <f t="shared" ca="1" si="139"/>
        <v>39</v>
      </c>
      <c r="AQ356" s="63">
        <f t="shared" ca="1" si="139"/>
        <v>39</v>
      </c>
      <c r="AR356" s="63">
        <f t="shared" ca="1" si="139"/>
        <v>39</v>
      </c>
      <c r="AS356" s="63">
        <f t="shared" ca="1" si="139"/>
        <v>39</v>
      </c>
      <c r="AT356" s="63">
        <f t="shared" ca="1" si="139"/>
        <v>39</v>
      </c>
      <c r="AU356" s="63">
        <f t="shared" ca="1" si="139"/>
        <v>39</v>
      </c>
      <c r="AV356" s="63">
        <f t="shared" ca="1" si="139"/>
        <v>39</v>
      </c>
      <c r="AW356" s="63">
        <f t="shared" ca="1" si="139"/>
        <v>39</v>
      </c>
      <c r="AX356" s="63">
        <f t="shared" ca="1" si="139"/>
        <v>39</v>
      </c>
      <c r="AY356" s="63">
        <f t="shared" ca="1" si="139"/>
        <v>39</v>
      </c>
    </row>
    <row r="357" spans="3:51" outlineLevel="1" x14ac:dyDescent="0.25">
      <c r="D357" t="s">
        <v>277</v>
      </c>
      <c r="E357" s="19" t="s">
        <v>275</v>
      </c>
      <c r="G357" s="62" t="str">
        <f ca="1">L104</f>
        <v>CPI</v>
      </c>
      <c r="H357" s="41">
        <f ca="1">MATCH(G357,List_inflation,0)</f>
        <v>1</v>
      </c>
      <c r="M357" s="63" cm="1">
        <f t="array" aca="1" ref="M357" ca="1">INDEX(M$172:M$176,$H357)</f>
        <v>1.02</v>
      </c>
      <c r="N357" s="63" cm="1">
        <f t="array" aca="1" ref="N357" ca="1">INDEX(N$172:N$176,$H357)</f>
        <v>1.0404</v>
      </c>
      <c r="O357" s="63" cm="1">
        <f t="array" aca="1" ref="O357" ca="1">INDEX(O$172:O$176,$H357)</f>
        <v>1.0612079999999999</v>
      </c>
      <c r="P357" s="63" cm="1">
        <f t="array" aca="1" ref="P357" ca="1">INDEX(P$172:P$176,$H357)</f>
        <v>1.08243216</v>
      </c>
      <c r="Q357" s="63" cm="1">
        <f t="array" aca="1" ref="Q357" ca="1">INDEX(Q$172:Q$176,$H357)</f>
        <v>1.1040808032</v>
      </c>
      <c r="R357" s="63" cm="1">
        <f t="array" aca="1" ref="R357" ca="1">INDEX(R$172:R$176,$H357)</f>
        <v>1.1261624192640001</v>
      </c>
      <c r="S357" s="63" cm="1">
        <f t="array" aca="1" ref="S357" ca="1">INDEX(S$172:S$176,$H357)</f>
        <v>1.14868566764928</v>
      </c>
      <c r="T357" s="63" cm="1">
        <f t="array" aca="1" ref="T357" ca="1">INDEX(T$172:T$176,$H357)</f>
        <v>1.1716593810022657</v>
      </c>
      <c r="U357" s="63" cm="1">
        <f t="array" aca="1" ref="U357" ca="1">INDEX(U$172:U$176,$H357)</f>
        <v>1.1950925686223111</v>
      </c>
      <c r="V357" s="63" cm="1">
        <f t="array" aca="1" ref="V357" ca="1">INDEX(V$172:V$176,$H357)</f>
        <v>1.2189944199947573</v>
      </c>
      <c r="W357" s="63" cm="1">
        <f t="array" aca="1" ref="W357" ca="1">INDEX(W$172:W$176,$H357)</f>
        <v>1.2433743083946525</v>
      </c>
      <c r="X357" s="63" cm="1">
        <f t="array" aca="1" ref="X357" ca="1">INDEX(X$172:X$176,$H357)</f>
        <v>1.2682417945625455</v>
      </c>
      <c r="Y357" s="63" cm="1">
        <f t="array" aca="1" ref="Y357" ca="1">INDEX(Y$172:Y$176,$H357)</f>
        <v>1.2936066304537963</v>
      </c>
      <c r="Z357" s="63" cm="1">
        <f t="array" aca="1" ref="Z357" ca="1">INDEX(Z$172:Z$176,$H357)</f>
        <v>1.3194787630628724</v>
      </c>
      <c r="AA357" s="63" cm="1">
        <f t="array" aca="1" ref="AA357" ca="1">INDEX(AA$172:AA$176,$H357)</f>
        <v>1.3458683383241299</v>
      </c>
      <c r="AB357" s="63" cm="1">
        <f t="array" aca="1" ref="AB357" ca="1">INDEX(AB$172:AB$176,$H357)</f>
        <v>1.3727857050906125</v>
      </c>
      <c r="AC357" s="63" cm="1">
        <f t="array" aca="1" ref="AC357" ca="1">INDEX(AC$172:AC$176,$H357)</f>
        <v>1.4002414191924248</v>
      </c>
      <c r="AD357" s="63" cm="1">
        <f t="array" aca="1" ref="AD357" ca="1">INDEX(AD$172:AD$176,$H357)</f>
        <v>1.4282462475762734</v>
      </c>
      <c r="AE357" s="63" cm="1">
        <f t="array" aca="1" ref="AE357" ca="1">INDEX(AE$172:AE$176,$H357)</f>
        <v>1.4568111725277988</v>
      </c>
      <c r="AF357" s="63" cm="1">
        <f t="array" aca="1" ref="AF357" ca="1">INDEX(AF$172:AF$176,$H357)</f>
        <v>1.4859473959783549</v>
      </c>
      <c r="AG357" s="63" cm="1">
        <f t="array" aca="1" ref="AG357" ca="1">INDEX(AG$172:AG$176,$H357)</f>
        <v>1.5156663438979221</v>
      </c>
      <c r="AH357" s="63" cm="1">
        <f t="array" aca="1" ref="AH357" ca="1">INDEX(AH$172:AH$176,$H357)</f>
        <v>1.5459796707758806</v>
      </c>
      <c r="AI357" s="63" cm="1">
        <f t="array" aca="1" ref="AI357" ca="1">INDEX(AI$172:AI$176,$H357)</f>
        <v>1.5768992641913981</v>
      </c>
      <c r="AJ357" s="63" cm="1">
        <f t="array" aca="1" ref="AJ357" ca="1">INDEX(AJ$172:AJ$176,$H357)</f>
        <v>1.6084372494752261</v>
      </c>
      <c r="AK357" s="63" cm="1">
        <f t="array" aca="1" ref="AK357" ca="1">INDEX(AK$172:AK$176,$H357)</f>
        <v>1.6406059944647307</v>
      </c>
      <c r="AL357" s="63" cm="1">
        <f t="array" aca="1" ref="AL357" ca="1">INDEX(AL$172:AL$176,$H357)</f>
        <v>1.6734181143540252</v>
      </c>
      <c r="AM357" s="63" cm="1">
        <f t="array" aca="1" ref="AM357" ca="1">INDEX(AM$172:AM$176,$H357)</f>
        <v>1.7068864766411058</v>
      </c>
      <c r="AN357" s="63" cm="1">
        <f t="array" aca="1" ref="AN357" ca="1">INDEX(AN$172:AN$176,$H357)</f>
        <v>1.7410242061739281</v>
      </c>
      <c r="AO357" s="63" cm="1">
        <f t="array" aca="1" ref="AO357" ca="1">INDEX(AO$172:AO$176,$H357)</f>
        <v>1.7758446902974065</v>
      </c>
      <c r="AP357" s="63" cm="1">
        <f t="array" aca="1" ref="AP357" ca="1">INDEX(AP$172:AP$176,$H357)</f>
        <v>1.8113615841033548</v>
      </c>
      <c r="AQ357" s="63" cm="1">
        <f t="array" aca="1" ref="AQ357" ca="1">INDEX(AQ$172:AQ$176,$H357)</f>
        <v>1.8475888157854219</v>
      </c>
      <c r="AR357" s="63" cm="1">
        <f t="array" aca="1" ref="AR357" ca="1">INDEX(AR$172:AR$176,$H357)</f>
        <v>1.8845405921011305</v>
      </c>
      <c r="AS357" s="63" cm="1">
        <f t="array" aca="1" ref="AS357" ca="1">INDEX(AS$172:AS$176,$H357)</f>
        <v>1.9222314039431532</v>
      </c>
      <c r="AT357" s="63" cm="1">
        <f t="array" aca="1" ref="AT357" ca="1">INDEX(AT$172:AT$176,$H357)</f>
        <v>1.9606760320220162</v>
      </c>
      <c r="AU357" s="63" cm="1">
        <f t="array" aca="1" ref="AU357" ca="1">INDEX(AU$172:AU$176,$H357)</f>
        <v>1.9998895526624565</v>
      </c>
      <c r="AV357" s="63" cm="1">
        <f t="array" aca="1" ref="AV357" ca="1">INDEX(AV$172:AV$176,$H357)</f>
        <v>2.0398873437157055</v>
      </c>
      <c r="AW357" s="63" cm="1">
        <f t="array" aca="1" ref="AW357" ca="1">INDEX(AW$172:AW$176,$H357)</f>
        <v>2.0806850905900198</v>
      </c>
      <c r="AX357" s="63" cm="1">
        <f t="array" aca="1" ref="AX357" ca="1">INDEX(AX$172:AX$176,$H357)</f>
        <v>2.1222987924018204</v>
      </c>
      <c r="AY357" s="63" cm="1">
        <f t="array" aca="1" ref="AY357" ca="1">INDEX(AY$172:AY$176,$H357)</f>
        <v>2.1647447682498568</v>
      </c>
    </row>
    <row r="358" spans="3:51" outlineLevel="1" x14ac:dyDescent="0.25">
      <c r="D358" t="s">
        <v>279</v>
      </c>
      <c r="E358" s="19" t="s">
        <v>178</v>
      </c>
      <c r="M358" s="95">
        <f ca="1">M356*M357</f>
        <v>57.120000000000005</v>
      </c>
      <c r="N358" s="95">
        <f t="shared" ref="N358:AY358" ca="1" si="140">N356*N357</f>
        <v>59.302799999999998</v>
      </c>
      <c r="O358" s="95">
        <f t="shared" ca="1" si="140"/>
        <v>55.182815999999995</v>
      </c>
      <c r="P358" s="95">
        <f t="shared" ca="1" si="140"/>
        <v>59.533768799999997</v>
      </c>
      <c r="Q358" s="95">
        <f t="shared" ca="1" si="140"/>
        <v>56.308120963200004</v>
      </c>
      <c r="R358" s="95">
        <f t="shared" ca="1" si="140"/>
        <v>55.181958543936005</v>
      </c>
      <c r="S358" s="95">
        <f t="shared" ca="1" si="140"/>
        <v>58.582969050113284</v>
      </c>
      <c r="T358" s="95">
        <f t="shared" ca="1" si="140"/>
        <v>55.067990907106491</v>
      </c>
      <c r="U358" s="95">
        <f t="shared" ca="1" si="140"/>
        <v>53.779165588003998</v>
      </c>
      <c r="V358" s="95">
        <f t="shared" ca="1" si="140"/>
        <v>57.292737739753598</v>
      </c>
      <c r="W358" s="95">
        <f t="shared" ca="1" si="140"/>
        <v>58.438592494548665</v>
      </c>
      <c r="X358" s="95">
        <f t="shared" ca="1" si="140"/>
        <v>57.070880755314548</v>
      </c>
      <c r="Y358" s="95">
        <f t="shared" ca="1" si="140"/>
        <v>58.212298370420832</v>
      </c>
      <c r="Z358" s="95">
        <f t="shared" ca="1" si="140"/>
        <v>60.696023100892127</v>
      </c>
      <c r="AA358" s="95">
        <f t="shared" ca="1" si="140"/>
        <v>59.218206886261711</v>
      </c>
      <c r="AB358" s="95">
        <f t="shared" ca="1" si="140"/>
        <v>60.402571023986951</v>
      </c>
      <c r="AC358" s="95">
        <f t="shared" ca="1" si="140"/>
        <v>58.81013960608184</v>
      </c>
      <c r="AD358" s="95">
        <f t="shared" ca="1" si="140"/>
        <v>57.129849903050939</v>
      </c>
      <c r="AE358" s="95">
        <f t="shared" ca="1" si="140"/>
        <v>59.729258073639748</v>
      </c>
      <c r="AF358" s="95">
        <f t="shared" ca="1" si="140"/>
        <v>59.4378958391342</v>
      </c>
      <c r="AG358" s="95">
        <f t="shared" ca="1" si="140"/>
        <v>59.110987412018964</v>
      </c>
      <c r="AH358" s="95">
        <f t="shared" ca="1" si="140"/>
        <v>60.293207160259342</v>
      </c>
      <c r="AI358" s="95">
        <f t="shared" ca="1" si="140"/>
        <v>63.075970567655929</v>
      </c>
      <c r="AJ358" s="95">
        <f t="shared" ca="1" si="140"/>
        <v>61.120615480058596</v>
      </c>
      <c r="AK358" s="95">
        <f t="shared" ca="1" si="140"/>
        <v>63.983633784124493</v>
      </c>
      <c r="AL358" s="95">
        <f t="shared" ca="1" si="140"/>
        <v>65.263306459806984</v>
      </c>
      <c r="AM358" s="95">
        <f t="shared" ca="1" si="140"/>
        <v>68.275459065644228</v>
      </c>
      <c r="AN358" s="95">
        <f t="shared" ca="1" si="140"/>
        <v>66.158919834609264</v>
      </c>
      <c r="AO358" s="95">
        <f t="shared" ca="1" si="140"/>
        <v>69.257942921598854</v>
      </c>
      <c r="AP358" s="95">
        <f t="shared" ca="1" si="140"/>
        <v>70.643101780030833</v>
      </c>
      <c r="AQ358" s="95">
        <f t="shared" ca="1" si="140"/>
        <v>72.055963815631458</v>
      </c>
      <c r="AR358" s="95">
        <f t="shared" ca="1" si="140"/>
        <v>73.497083091944091</v>
      </c>
      <c r="AS358" s="95">
        <f t="shared" ca="1" si="140"/>
        <v>74.967024753782979</v>
      </c>
      <c r="AT358" s="95">
        <f t="shared" ca="1" si="140"/>
        <v>76.466365248858637</v>
      </c>
      <c r="AU358" s="95">
        <f t="shared" ca="1" si="140"/>
        <v>77.995692553835809</v>
      </c>
      <c r="AV358" s="95">
        <f t="shared" ca="1" si="140"/>
        <v>79.55560640491251</v>
      </c>
      <c r="AW358" s="95">
        <f t="shared" ca="1" si="140"/>
        <v>81.14671853301077</v>
      </c>
      <c r="AX358" s="95">
        <f t="shared" ca="1" si="140"/>
        <v>82.769652903671002</v>
      </c>
      <c r="AY358" s="95">
        <f t="shared" ca="1" si="140"/>
        <v>84.425045961744416</v>
      </c>
    </row>
    <row r="359" spans="3:51" outlineLevel="1" x14ac:dyDescent="0.25">
      <c r="E359" s="19"/>
    </row>
    <row r="360" spans="3:51" ht="15.75" outlineLevel="1" x14ac:dyDescent="0.25">
      <c r="D360" s="31" t="s">
        <v>280</v>
      </c>
      <c r="E360" s="19"/>
      <c r="I360" s="21" t="s">
        <v>283</v>
      </c>
    </row>
    <row r="361" spans="3:51" outlineLevel="1" x14ac:dyDescent="0.25">
      <c r="D361" t="s">
        <v>281</v>
      </c>
      <c r="E361" s="19" t="s">
        <v>178</v>
      </c>
      <c r="G361" s="21" t="s">
        <v>275</v>
      </c>
      <c r="H361" s="21" t="s">
        <v>276</v>
      </c>
      <c r="I361" s="96">
        <f ca="1">L97</f>
        <v>50</v>
      </c>
      <c r="M361" s="63">
        <f ca="1">$I361*M343</f>
        <v>0</v>
      </c>
      <c r="N361" s="63">
        <f t="shared" ref="N361:AY361" ca="1" si="141">$I361*N343</f>
        <v>0</v>
      </c>
      <c r="O361" s="63">
        <f t="shared" ca="1" si="141"/>
        <v>0</v>
      </c>
      <c r="P361" s="63">
        <f t="shared" ca="1" si="141"/>
        <v>50</v>
      </c>
      <c r="Q361" s="63">
        <f t="shared" ca="1" si="141"/>
        <v>50</v>
      </c>
      <c r="R361" s="63">
        <f t="shared" ca="1" si="141"/>
        <v>50</v>
      </c>
      <c r="S361" s="63">
        <f t="shared" ca="1" si="141"/>
        <v>50</v>
      </c>
      <c r="T361" s="63">
        <f t="shared" ca="1" si="141"/>
        <v>50</v>
      </c>
      <c r="U361" s="63">
        <f t="shared" ca="1" si="141"/>
        <v>50</v>
      </c>
      <c r="V361" s="63">
        <f t="shared" ca="1" si="141"/>
        <v>50</v>
      </c>
      <c r="W361" s="63">
        <f t="shared" ca="1" si="141"/>
        <v>50</v>
      </c>
      <c r="X361" s="63">
        <f t="shared" ca="1" si="141"/>
        <v>50</v>
      </c>
      <c r="Y361" s="63">
        <f t="shared" ca="1" si="141"/>
        <v>50</v>
      </c>
      <c r="Z361" s="63">
        <f t="shared" ca="1" si="141"/>
        <v>0</v>
      </c>
      <c r="AA361" s="63">
        <f t="shared" ca="1" si="141"/>
        <v>0</v>
      </c>
      <c r="AB361" s="63">
        <f t="shared" ca="1" si="141"/>
        <v>0</v>
      </c>
      <c r="AC361" s="63">
        <f t="shared" ca="1" si="141"/>
        <v>0</v>
      </c>
      <c r="AD361" s="63">
        <f t="shared" ca="1" si="141"/>
        <v>0</v>
      </c>
      <c r="AE361" s="63">
        <f t="shared" ca="1" si="141"/>
        <v>0</v>
      </c>
      <c r="AF361" s="63">
        <f t="shared" ca="1" si="141"/>
        <v>0</v>
      </c>
      <c r="AG361" s="63">
        <f t="shared" ca="1" si="141"/>
        <v>0</v>
      </c>
      <c r="AH361" s="63">
        <f t="shared" ca="1" si="141"/>
        <v>0</v>
      </c>
      <c r="AI361" s="63">
        <f t="shared" ca="1" si="141"/>
        <v>0</v>
      </c>
      <c r="AJ361" s="63">
        <f t="shared" ca="1" si="141"/>
        <v>0</v>
      </c>
      <c r="AK361" s="63">
        <f t="shared" ca="1" si="141"/>
        <v>0</v>
      </c>
      <c r="AL361" s="63">
        <f t="shared" ca="1" si="141"/>
        <v>0</v>
      </c>
      <c r="AM361" s="63">
        <f t="shared" ca="1" si="141"/>
        <v>0</v>
      </c>
      <c r="AN361" s="63">
        <f t="shared" ca="1" si="141"/>
        <v>0</v>
      </c>
      <c r="AO361" s="63">
        <f t="shared" ca="1" si="141"/>
        <v>0</v>
      </c>
      <c r="AP361" s="63">
        <f t="shared" ca="1" si="141"/>
        <v>0</v>
      </c>
      <c r="AQ361" s="63">
        <f t="shared" ca="1" si="141"/>
        <v>0</v>
      </c>
      <c r="AR361" s="63">
        <f t="shared" ca="1" si="141"/>
        <v>0</v>
      </c>
      <c r="AS361" s="63">
        <f t="shared" ca="1" si="141"/>
        <v>0</v>
      </c>
      <c r="AT361" s="63">
        <f t="shared" ca="1" si="141"/>
        <v>0</v>
      </c>
      <c r="AU361" s="63">
        <f t="shared" ca="1" si="141"/>
        <v>0</v>
      </c>
      <c r="AV361" s="63">
        <f t="shared" ca="1" si="141"/>
        <v>0</v>
      </c>
      <c r="AW361" s="63">
        <f t="shared" ca="1" si="141"/>
        <v>0</v>
      </c>
      <c r="AX361" s="63">
        <f t="shared" ca="1" si="141"/>
        <v>0</v>
      </c>
      <c r="AY361" s="63">
        <f t="shared" ca="1" si="141"/>
        <v>0</v>
      </c>
    </row>
    <row r="362" spans="3:51" outlineLevel="1" x14ac:dyDescent="0.25">
      <c r="D362" t="s">
        <v>277</v>
      </c>
      <c r="E362" s="19" t="s">
        <v>275</v>
      </c>
      <c r="G362" s="62" t="str">
        <f ca="1">L99</f>
        <v>None</v>
      </c>
      <c r="H362" s="41">
        <f ca="1">MATCH(G362,List_inflation,0)</f>
        <v>2</v>
      </c>
      <c r="M362" s="63" cm="1">
        <f t="array" aca="1" ref="M362" ca="1">INDEX(M$172:M$176,$H362)</f>
        <v>1</v>
      </c>
      <c r="N362" s="63" cm="1">
        <f t="array" aca="1" ref="N362" ca="1">INDEX(N$172:N$176,$H362)</f>
        <v>1</v>
      </c>
      <c r="O362" s="63" cm="1">
        <f t="array" aca="1" ref="O362" ca="1">INDEX(O$172:O$176,$H362)</f>
        <v>1</v>
      </c>
      <c r="P362" s="63" cm="1">
        <f t="array" aca="1" ref="P362" ca="1">INDEX(P$172:P$176,$H362)</f>
        <v>1</v>
      </c>
      <c r="Q362" s="63" cm="1">
        <f t="array" aca="1" ref="Q362" ca="1">INDEX(Q$172:Q$176,$H362)</f>
        <v>1</v>
      </c>
      <c r="R362" s="63" cm="1">
        <f t="array" aca="1" ref="R362" ca="1">INDEX(R$172:R$176,$H362)</f>
        <v>1</v>
      </c>
      <c r="S362" s="63" cm="1">
        <f t="array" aca="1" ref="S362" ca="1">INDEX(S$172:S$176,$H362)</f>
        <v>1</v>
      </c>
      <c r="T362" s="63" cm="1">
        <f t="array" aca="1" ref="T362" ca="1">INDEX(T$172:T$176,$H362)</f>
        <v>1</v>
      </c>
      <c r="U362" s="63" cm="1">
        <f t="array" aca="1" ref="U362" ca="1">INDEX(U$172:U$176,$H362)</f>
        <v>1</v>
      </c>
      <c r="V362" s="63" cm="1">
        <f t="array" aca="1" ref="V362" ca="1">INDEX(V$172:V$176,$H362)</f>
        <v>1</v>
      </c>
      <c r="W362" s="63" cm="1">
        <f t="array" aca="1" ref="W362" ca="1">INDEX(W$172:W$176,$H362)</f>
        <v>1</v>
      </c>
      <c r="X362" s="63" cm="1">
        <f t="array" aca="1" ref="X362" ca="1">INDEX(X$172:X$176,$H362)</f>
        <v>1</v>
      </c>
      <c r="Y362" s="63" cm="1">
        <f t="array" aca="1" ref="Y362" ca="1">INDEX(Y$172:Y$176,$H362)</f>
        <v>1</v>
      </c>
      <c r="Z362" s="63" cm="1">
        <f t="array" aca="1" ref="Z362" ca="1">INDEX(Z$172:Z$176,$H362)</f>
        <v>1</v>
      </c>
      <c r="AA362" s="63" cm="1">
        <f t="array" aca="1" ref="AA362" ca="1">INDEX(AA$172:AA$176,$H362)</f>
        <v>1</v>
      </c>
      <c r="AB362" s="63" cm="1">
        <f t="array" aca="1" ref="AB362" ca="1">INDEX(AB$172:AB$176,$H362)</f>
        <v>1</v>
      </c>
      <c r="AC362" s="63" cm="1">
        <f t="array" aca="1" ref="AC362" ca="1">INDEX(AC$172:AC$176,$H362)</f>
        <v>1</v>
      </c>
      <c r="AD362" s="63" cm="1">
        <f t="array" aca="1" ref="AD362" ca="1">INDEX(AD$172:AD$176,$H362)</f>
        <v>1</v>
      </c>
      <c r="AE362" s="63" cm="1">
        <f t="array" aca="1" ref="AE362" ca="1">INDEX(AE$172:AE$176,$H362)</f>
        <v>1</v>
      </c>
      <c r="AF362" s="63" cm="1">
        <f t="array" aca="1" ref="AF362" ca="1">INDEX(AF$172:AF$176,$H362)</f>
        <v>1</v>
      </c>
      <c r="AG362" s="63" cm="1">
        <f t="array" aca="1" ref="AG362" ca="1">INDEX(AG$172:AG$176,$H362)</f>
        <v>1</v>
      </c>
      <c r="AH362" s="63" cm="1">
        <f t="array" aca="1" ref="AH362" ca="1">INDEX(AH$172:AH$176,$H362)</f>
        <v>1</v>
      </c>
      <c r="AI362" s="63" cm="1">
        <f t="array" aca="1" ref="AI362" ca="1">INDEX(AI$172:AI$176,$H362)</f>
        <v>1</v>
      </c>
      <c r="AJ362" s="63" cm="1">
        <f t="array" aca="1" ref="AJ362" ca="1">INDEX(AJ$172:AJ$176,$H362)</f>
        <v>1</v>
      </c>
      <c r="AK362" s="63" cm="1">
        <f t="array" aca="1" ref="AK362" ca="1">INDEX(AK$172:AK$176,$H362)</f>
        <v>1</v>
      </c>
      <c r="AL362" s="63" cm="1">
        <f t="array" aca="1" ref="AL362" ca="1">INDEX(AL$172:AL$176,$H362)</f>
        <v>1</v>
      </c>
      <c r="AM362" s="63" cm="1">
        <f t="array" aca="1" ref="AM362" ca="1">INDEX(AM$172:AM$176,$H362)</f>
        <v>1</v>
      </c>
      <c r="AN362" s="63" cm="1">
        <f t="array" aca="1" ref="AN362" ca="1">INDEX(AN$172:AN$176,$H362)</f>
        <v>1</v>
      </c>
      <c r="AO362" s="63" cm="1">
        <f t="array" aca="1" ref="AO362" ca="1">INDEX(AO$172:AO$176,$H362)</f>
        <v>1</v>
      </c>
      <c r="AP362" s="63" cm="1">
        <f t="array" aca="1" ref="AP362" ca="1">INDEX(AP$172:AP$176,$H362)</f>
        <v>1</v>
      </c>
      <c r="AQ362" s="63" cm="1">
        <f t="array" aca="1" ref="AQ362" ca="1">INDEX(AQ$172:AQ$176,$H362)</f>
        <v>1</v>
      </c>
      <c r="AR362" s="63" cm="1">
        <f t="array" aca="1" ref="AR362" ca="1">INDEX(AR$172:AR$176,$H362)</f>
        <v>1</v>
      </c>
      <c r="AS362" s="63" cm="1">
        <f t="array" aca="1" ref="AS362" ca="1">INDEX(AS$172:AS$176,$H362)</f>
        <v>1</v>
      </c>
      <c r="AT362" s="63" cm="1">
        <f t="array" aca="1" ref="AT362" ca="1">INDEX(AT$172:AT$176,$H362)</f>
        <v>1</v>
      </c>
      <c r="AU362" s="63" cm="1">
        <f t="array" aca="1" ref="AU362" ca="1">INDEX(AU$172:AU$176,$H362)</f>
        <v>1</v>
      </c>
      <c r="AV362" s="63" cm="1">
        <f t="array" aca="1" ref="AV362" ca="1">INDEX(AV$172:AV$176,$H362)</f>
        <v>1</v>
      </c>
      <c r="AW362" s="63" cm="1">
        <f t="array" aca="1" ref="AW362" ca="1">INDEX(AW$172:AW$176,$H362)</f>
        <v>1</v>
      </c>
      <c r="AX362" s="63" cm="1">
        <f t="array" aca="1" ref="AX362" ca="1">INDEX(AX$172:AX$176,$H362)</f>
        <v>1</v>
      </c>
      <c r="AY362" s="63" cm="1">
        <f t="array" aca="1" ref="AY362" ca="1">INDEX(AY$172:AY$176,$H362)</f>
        <v>1</v>
      </c>
    </row>
    <row r="363" spans="3:51" outlineLevel="1" x14ac:dyDescent="0.25">
      <c r="D363" t="s">
        <v>282</v>
      </c>
      <c r="E363" s="19" t="s">
        <v>178</v>
      </c>
      <c r="M363" s="95">
        <f ca="1">M361*M362</f>
        <v>0</v>
      </c>
      <c r="N363" s="95">
        <f t="shared" ref="N363:AY363" ca="1" si="142">N361*N362</f>
        <v>0</v>
      </c>
      <c r="O363" s="95">
        <f t="shared" ca="1" si="142"/>
        <v>0</v>
      </c>
      <c r="P363" s="95">
        <f t="shared" ca="1" si="142"/>
        <v>50</v>
      </c>
      <c r="Q363" s="95">
        <f t="shared" ca="1" si="142"/>
        <v>50</v>
      </c>
      <c r="R363" s="95">
        <f t="shared" ca="1" si="142"/>
        <v>50</v>
      </c>
      <c r="S363" s="95">
        <f t="shared" ca="1" si="142"/>
        <v>50</v>
      </c>
      <c r="T363" s="95">
        <f t="shared" ca="1" si="142"/>
        <v>50</v>
      </c>
      <c r="U363" s="95">
        <f t="shared" ca="1" si="142"/>
        <v>50</v>
      </c>
      <c r="V363" s="95">
        <f t="shared" ca="1" si="142"/>
        <v>50</v>
      </c>
      <c r="W363" s="95">
        <f t="shared" ca="1" si="142"/>
        <v>50</v>
      </c>
      <c r="X363" s="95">
        <f t="shared" ca="1" si="142"/>
        <v>50</v>
      </c>
      <c r="Y363" s="95">
        <f t="shared" ca="1" si="142"/>
        <v>50</v>
      </c>
      <c r="Z363" s="95">
        <f t="shared" ca="1" si="142"/>
        <v>0</v>
      </c>
      <c r="AA363" s="95">
        <f t="shared" ca="1" si="142"/>
        <v>0</v>
      </c>
      <c r="AB363" s="95">
        <f t="shared" ca="1" si="142"/>
        <v>0</v>
      </c>
      <c r="AC363" s="95">
        <f t="shared" ca="1" si="142"/>
        <v>0</v>
      </c>
      <c r="AD363" s="95">
        <f t="shared" ca="1" si="142"/>
        <v>0</v>
      </c>
      <c r="AE363" s="95">
        <f t="shared" ca="1" si="142"/>
        <v>0</v>
      </c>
      <c r="AF363" s="95">
        <f t="shared" ca="1" si="142"/>
        <v>0</v>
      </c>
      <c r="AG363" s="95">
        <f t="shared" ca="1" si="142"/>
        <v>0</v>
      </c>
      <c r="AH363" s="95">
        <f t="shared" ca="1" si="142"/>
        <v>0</v>
      </c>
      <c r="AI363" s="95">
        <f t="shared" ca="1" si="142"/>
        <v>0</v>
      </c>
      <c r="AJ363" s="95">
        <f t="shared" ca="1" si="142"/>
        <v>0</v>
      </c>
      <c r="AK363" s="95">
        <f t="shared" ca="1" si="142"/>
        <v>0</v>
      </c>
      <c r="AL363" s="95">
        <f t="shared" ca="1" si="142"/>
        <v>0</v>
      </c>
      <c r="AM363" s="95">
        <f t="shared" ca="1" si="142"/>
        <v>0</v>
      </c>
      <c r="AN363" s="95">
        <f t="shared" ca="1" si="142"/>
        <v>0</v>
      </c>
      <c r="AO363" s="95">
        <f t="shared" ca="1" si="142"/>
        <v>0</v>
      </c>
      <c r="AP363" s="95">
        <f t="shared" ca="1" si="142"/>
        <v>0</v>
      </c>
      <c r="AQ363" s="95">
        <f t="shared" ca="1" si="142"/>
        <v>0</v>
      </c>
      <c r="AR363" s="95">
        <f t="shared" ca="1" si="142"/>
        <v>0</v>
      </c>
      <c r="AS363" s="95">
        <f t="shared" ca="1" si="142"/>
        <v>0</v>
      </c>
      <c r="AT363" s="95">
        <f t="shared" ca="1" si="142"/>
        <v>0</v>
      </c>
      <c r="AU363" s="95">
        <f t="shared" ca="1" si="142"/>
        <v>0</v>
      </c>
      <c r="AV363" s="95">
        <f t="shared" ca="1" si="142"/>
        <v>0</v>
      </c>
      <c r="AW363" s="95">
        <f t="shared" ca="1" si="142"/>
        <v>0</v>
      </c>
      <c r="AX363" s="95">
        <f t="shared" ca="1" si="142"/>
        <v>0</v>
      </c>
      <c r="AY363" s="95">
        <f t="shared" ca="1" si="142"/>
        <v>0</v>
      </c>
    </row>
    <row r="364" spans="3:51" outlineLevel="1" x14ac:dyDescent="0.25">
      <c r="E364" s="19"/>
    </row>
    <row r="365" spans="3:51" ht="19.5" outlineLevel="1" x14ac:dyDescent="0.3">
      <c r="C365" s="18" t="s">
        <v>255</v>
      </c>
      <c r="E365" s="19"/>
    </row>
    <row r="366" spans="3:51" ht="15.75" outlineLevel="1" x14ac:dyDescent="0.25">
      <c r="D366" s="31" t="s">
        <v>284</v>
      </c>
      <c r="E366" s="19"/>
    </row>
    <row r="367" spans="3:51" outlineLevel="1" x14ac:dyDescent="0.25">
      <c r="D367" t="s">
        <v>273</v>
      </c>
      <c r="E367" s="19" t="str">
        <f>Applied_currency &amp; "'000"</f>
        <v>EUR'000</v>
      </c>
      <c r="L367" s="74">
        <f t="shared" ref="L367:L369" ca="1" si="143">SUM(M367:AY367)</f>
        <v>242870.37007704421</v>
      </c>
      <c r="M367" s="75">
        <f t="shared" ref="M367:AY367" ca="1" si="144">M352*M358/Thousand</f>
        <v>0</v>
      </c>
      <c r="N367" s="75">
        <f t="shared" ca="1" si="144"/>
        <v>0</v>
      </c>
      <c r="O367" s="75">
        <f t="shared" ca="1" si="144"/>
        <v>9344.8787927039994</v>
      </c>
      <c r="P367" s="75">
        <f t="shared" ca="1" si="144"/>
        <v>3024.5059631001604</v>
      </c>
      <c r="Q367" s="75">
        <f t="shared" ca="1" si="144"/>
        <v>2860.6327309176431</v>
      </c>
      <c r="R367" s="75">
        <f t="shared" ca="1" si="144"/>
        <v>2803.42007629929</v>
      </c>
      <c r="S367" s="75">
        <f t="shared" ca="1" si="144"/>
        <v>2976.2022932467157</v>
      </c>
      <c r="T367" s="75">
        <f t="shared" ca="1" si="144"/>
        <v>2797.6301556519129</v>
      </c>
      <c r="U367" s="75">
        <f t="shared" ca="1" si="144"/>
        <v>2732.1537052004855</v>
      </c>
      <c r="V367" s="75">
        <f t="shared" ca="1" si="144"/>
        <v>2910.6544139402508</v>
      </c>
      <c r="W367" s="75">
        <f t="shared" ca="1" si="144"/>
        <v>2968.8675022190555</v>
      </c>
      <c r="X367" s="75">
        <f t="shared" ca="1" si="144"/>
        <v>2899.3833691883965</v>
      </c>
      <c r="Y367" s="75">
        <f t="shared" ca="1" si="144"/>
        <v>2957.3710365721645</v>
      </c>
      <c r="Z367" s="75">
        <f t="shared" ca="1" si="144"/>
        <v>10278.507335997478</v>
      </c>
      <c r="AA367" s="75">
        <f t="shared" ca="1" si="144"/>
        <v>10028.248026947103</v>
      </c>
      <c r="AB367" s="75">
        <f t="shared" ca="1" si="144"/>
        <v>10228.812987486046</v>
      </c>
      <c r="AC367" s="75">
        <f t="shared" ca="1" si="144"/>
        <v>9959.1442814523216</v>
      </c>
      <c r="AD367" s="75">
        <f t="shared" ca="1" si="144"/>
        <v>9674.5973019822577</v>
      </c>
      <c r="AE367" s="75">
        <f t="shared" ca="1" si="144"/>
        <v>10114.791479222451</v>
      </c>
      <c r="AF367" s="75">
        <f t="shared" ca="1" si="144"/>
        <v>10065.451032982342</v>
      </c>
      <c r="AG367" s="75">
        <f t="shared" ca="1" si="144"/>
        <v>10010.091052300939</v>
      </c>
      <c r="AH367" s="75">
        <f t="shared" ca="1" si="144"/>
        <v>10210.292873346958</v>
      </c>
      <c r="AI367" s="75">
        <f t="shared" ca="1" si="144"/>
        <v>10681.537159809126</v>
      </c>
      <c r="AJ367" s="75">
        <f t="shared" ca="1" si="144"/>
        <v>10350.409507855044</v>
      </c>
      <c r="AK367" s="75">
        <f t="shared" ca="1" si="144"/>
        <v>10835.244479538778</v>
      </c>
      <c r="AL367" s="75">
        <f t="shared" ca="1" si="144"/>
        <v>11051.949369129554</v>
      </c>
      <c r="AM367" s="75">
        <f t="shared" ca="1" si="144"/>
        <v>11562.039340012456</v>
      </c>
      <c r="AN367" s="75">
        <f t="shared" ca="1" si="144"/>
        <v>11203.616120472072</v>
      </c>
      <c r="AO367" s="75">
        <f t="shared" ca="1" si="144"/>
        <v>11728.417086115236</v>
      </c>
      <c r="AP367" s="75">
        <f t="shared" ca="1" si="144"/>
        <v>11962.985427837541</v>
      </c>
      <c r="AQ367" s="75">
        <f t="shared" ca="1" si="144"/>
        <v>12202.245136394295</v>
      </c>
      <c r="AR367" s="75">
        <f t="shared" ca="1" si="144"/>
        <v>12446.290039122181</v>
      </c>
      <c r="AS367" s="75">
        <f t="shared" ca="1" si="144"/>
        <v>0</v>
      </c>
      <c r="AT367" s="75">
        <f t="shared" ca="1" si="144"/>
        <v>0</v>
      </c>
      <c r="AU367" s="75">
        <f t="shared" ca="1" si="144"/>
        <v>0</v>
      </c>
      <c r="AV367" s="75">
        <f t="shared" ca="1" si="144"/>
        <v>0</v>
      </c>
      <c r="AW367" s="75">
        <f t="shared" ca="1" si="144"/>
        <v>0</v>
      </c>
      <c r="AX367" s="75">
        <f t="shared" ca="1" si="144"/>
        <v>0</v>
      </c>
      <c r="AY367" s="75">
        <f t="shared" ca="1" si="144"/>
        <v>0</v>
      </c>
    </row>
    <row r="368" spans="3:51" outlineLevel="1" x14ac:dyDescent="0.25">
      <c r="D368" t="s">
        <v>280</v>
      </c>
      <c r="E368" s="19" t="str">
        <f>Applied_currency &amp; "'000"</f>
        <v>EUR'000</v>
      </c>
      <c r="G368" s="21" t="s">
        <v>286</v>
      </c>
      <c r="L368" s="74">
        <f t="shared" ca="1" si="143"/>
        <v>59270.400000000001</v>
      </c>
      <c r="M368" s="75">
        <f t="shared" ref="M368:AY368" ca="1" si="145">M351*M363/Thousand</f>
        <v>0</v>
      </c>
      <c r="N368" s="75">
        <f t="shared" ca="1" si="145"/>
        <v>0</v>
      </c>
      <c r="O368" s="75">
        <f t="shared" ca="1" si="145"/>
        <v>0</v>
      </c>
      <c r="P368" s="75">
        <f t="shared" ca="1" si="145"/>
        <v>5927.0399999999991</v>
      </c>
      <c r="Q368" s="75">
        <f t="shared" ca="1" si="145"/>
        <v>5927.0399999999991</v>
      </c>
      <c r="R368" s="75">
        <f t="shared" ca="1" si="145"/>
        <v>5927.0399999999991</v>
      </c>
      <c r="S368" s="75">
        <f t="shared" ca="1" si="145"/>
        <v>5927.0399999999991</v>
      </c>
      <c r="T368" s="75">
        <f t="shared" ca="1" si="145"/>
        <v>5927.0399999999991</v>
      </c>
      <c r="U368" s="75">
        <f t="shared" ca="1" si="145"/>
        <v>5927.0399999999991</v>
      </c>
      <c r="V368" s="75">
        <f t="shared" ca="1" si="145"/>
        <v>5927.0399999999991</v>
      </c>
      <c r="W368" s="75">
        <f t="shared" ca="1" si="145"/>
        <v>5927.0399999999991</v>
      </c>
      <c r="X368" s="75">
        <f t="shared" ca="1" si="145"/>
        <v>5927.0399999999991</v>
      </c>
      <c r="Y368" s="75">
        <f t="shared" ca="1" si="145"/>
        <v>5927.0399999999991</v>
      </c>
      <c r="Z368" s="75">
        <f t="shared" ca="1" si="145"/>
        <v>0</v>
      </c>
      <c r="AA368" s="75">
        <f t="shared" ca="1" si="145"/>
        <v>0</v>
      </c>
      <c r="AB368" s="75">
        <f t="shared" ca="1" si="145"/>
        <v>0</v>
      </c>
      <c r="AC368" s="75">
        <f t="shared" ca="1" si="145"/>
        <v>0</v>
      </c>
      <c r="AD368" s="75">
        <f t="shared" ca="1" si="145"/>
        <v>0</v>
      </c>
      <c r="AE368" s="75">
        <f t="shared" ca="1" si="145"/>
        <v>0</v>
      </c>
      <c r="AF368" s="75">
        <f t="shared" ca="1" si="145"/>
        <v>0</v>
      </c>
      <c r="AG368" s="75">
        <f t="shared" ca="1" si="145"/>
        <v>0</v>
      </c>
      <c r="AH368" s="75">
        <f t="shared" ca="1" si="145"/>
        <v>0</v>
      </c>
      <c r="AI368" s="75">
        <f t="shared" ca="1" si="145"/>
        <v>0</v>
      </c>
      <c r="AJ368" s="75">
        <f t="shared" ca="1" si="145"/>
        <v>0</v>
      </c>
      <c r="AK368" s="75">
        <f t="shared" ca="1" si="145"/>
        <v>0</v>
      </c>
      <c r="AL368" s="75">
        <f t="shared" ca="1" si="145"/>
        <v>0</v>
      </c>
      <c r="AM368" s="75">
        <f t="shared" ca="1" si="145"/>
        <v>0</v>
      </c>
      <c r="AN368" s="75">
        <f t="shared" ca="1" si="145"/>
        <v>0</v>
      </c>
      <c r="AO368" s="75">
        <f t="shared" ca="1" si="145"/>
        <v>0</v>
      </c>
      <c r="AP368" s="75">
        <f t="shared" ca="1" si="145"/>
        <v>0</v>
      </c>
      <c r="AQ368" s="75">
        <f t="shared" ca="1" si="145"/>
        <v>0</v>
      </c>
      <c r="AR368" s="75">
        <f t="shared" ca="1" si="145"/>
        <v>0</v>
      </c>
      <c r="AS368" s="75">
        <f t="shared" ca="1" si="145"/>
        <v>0</v>
      </c>
      <c r="AT368" s="75">
        <f t="shared" ca="1" si="145"/>
        <v>0</v>
      </c>
      <c r="AU368" s="75">
        <f t="shared" ca="1" si="145"/>
        <v>0</v>
      </c>
      <c r="AV368" s="75">
        <f t="shared" ca="1" si="145"/>
        <v>0</v>
      </c>
      <c r="AW368" s="75">
        <f t="shared" ca="1" si="145"/>
        <v>0</v>
      </c>
      <c r="AX368" s="75">
        <f t="shared" ca="1" si="145"/>
        <v>0</v>
      </c>
      <c r="AY368" s="75">
        <f t="shared" ca="1" si="145"/>
        <v>0</v>
      </c>
    </row>
    <row r="369" spans="2:51" outlineLevel="1" x14ac:dyDescent="0.25">
      <c r="D369" t="s">
        <v>285</v>
      </c>
      <c r="E369" s="19" t="str">
        <f>Applied_currency &amp; "'000"</f>
        <v>EUR'000</v>
      </c>
      <c r="G369" s="109">
        <f ca="1">L368/L369</f>
        <v>0.19616816355133529</v>
      </c>
      <c r="L369" s="74">
        <f t="shared" ca="1" si="143"/>
        <v>302140.7700770442</v>
      </c>
      <c r="M369" s="76">
        <f ca="1">SUM(M367:M368)</f>
        <v>0</v>
      </c>
      <c r="N369" s="81">
        <f t="shared" ref="N369:AY369" ca="1" si="146">SUM(N367:N368)</f>
        <v>0</v>
      </c>
      <c r="O369" s="81">
        <f t="shared" ca="1" si="146"/>
        <v>9344.8787927039994</v>
      </c>
      <c r="P369" s="81">
        <f t="shared" ca="1" si="146"/>
        <v>8951.5459631001595</v>
      </c>
      <c r="Q369" s="81">
        <f t="shared" ca="1" si="146"/>
        <v>8787.6727309176422</v>
      </c>
      <c r="R369" s="81">
        <f t="shared" ca="1" si="146"/>
        <v>8730.4600762992886</v>
      </c>
      <c r="S369" s="81">
        <f t="shared" ca="1" si="146"/>
        <v>8903.2422932467143</v>
      </c>
      <c r="T369" s="81">
        <f t="shared" ca="1" si="146"/>
        <v>8724.670155651911</v>
      </c>
      <c r="U369" s="81">
        <f t="shared" ca="1" si="146"/>
        <v>8659.1937052004851</v>
      </c>
      <c r="V369" s="81">
        <f t="shared" ca="1" si="146"/>
        <v>8837.6944139402494</v>
      </c>
      <c r="W369" s="81">
        <f t="shared" ca="1" si="146"/>
        <v>8895.9075022190555</v>
      </c>
      <c r="X369" s="81">
        <f t="shared" ca="1" si="146"/>
        <v>8826.4233691883965</v>
      </c>
      <c r="Y369" s="81">
        <f t="shared" ca="1" si="146"/>
        <v>8884.4110365721644</v>
      </c>
      <c r="Z369" s="81">
        <f t="shared" ca="1" si="146"/>
        <v>10278.507335997478</v>
      </c>
      <c r="AA369" s="81">
        <f t="shared" ca="1" si="146"/>
        <v>10028.248026947103</v>
      </c>
      <c r="AB369" s="81">
        <f t="shared" ca="1" si="146"/>
        <v>10228.812987486046</v>
      </c>
      <c r="AC369" s="81">
        <f t="shared" ca="1" si="146"/>
        <v>9959.1442814523216</v>
      </c>
      <c r="AD369" s="81">
        <f t="shared" ca="1" si="146"/>
        <v>9674.5973019822577</v>
      </c>
      <c r="AE369" s="81">
        <f t="shared" ca="1" si="146"/>
        <v>10114.791479222451</v>
      </c>
      <c r="AF369" s="81">
        <f t="shared" ca="1" si="146"/>
        <v>10065.451032982342</v>
      </c>
      <c r="AG369" s="81">
        <f t="shared" ca="1" si="146"/>
        <v>10010.091052300939</v>
      </c>
      <c r="AH369" s="81">
        <f t="shared" ca="1" si="146"/>
        <v>10210.292873346958</v>
      </c>
      <c r="AI369" s="81">
        <f t="shared" ca="1" si="146"/>
        <v>10681.537159809126</v>
      </c>
      <c r="AJ369" s="81">
        <f t="shared" ca="1" si="146"/>
        <v>10350.409507855044</v>
      </c>
      <c r="AK369" s="81">
        <f t="shared" ca="1" si="146"/>
        <v>10835.244479538778</v>
      </c>
      <c r="AL369" s="81">
        <f t="shared" ca="1" si="146"/>
        <v>11051.949369129554</v>
      </c>
      <c r="AM369" s="81">
        <f t="shared" ca="1" si="146"/>
        <v>11562.039340012456</v>
      </c>
      <c r="AN369" s="81">
        <f t="shared" ca="1" si="146"/>
        <v>11203.616120472072</v>
      </c>
      <c r="AO369" s="81">
        <f t="shared" ca="1" si="146"/>
        <v>11728.417086115236</v>
      </c>
      <c r="AP369" s="81">
        <f t="shared" ca="1" si="146"/>
        <v>11962.985427837541</v>
      </c>
      <c r="AQ369" s="81">
        <f t="shared" ca="1" si="146"/>
        <v>12202.245136394295</v>
      </c>
      <c r="AR369" s="81">
        <f t="shared" ca="1" si="146"/>
        <v>12446.290039122181</v>
      </c>
      <c r="AS369" s="81">
        <f t="shared" ca="1" si="146"/>
        <v>0</v>
      </c>
      <c r="AT369" s="81">
        <f t="shared" ca="1" si="146"/>
        <v>0</v>
      </c>
      <c r="AU369" s="81">
        <f t="shared" ca="1" si="146"/>
        <v>0</v>
      </c>
      <c r="AV369" s="81">
        <f t="shared" ca="1" si="146"/>
        <v>0</v>
      </c>
      <c r="AW369" s="81">
        <f t="shared" ca="1" si="146"/>
        <v>0</v>
      </c>
      <c r="AX369" s="81">
        <f t="shared" ca="1" si="146"/>
        <v>0</v>
      </c>
      <c r="AY369" s="81">
        <f t="shared" ca="1" si="146"/>
        <v>0</v>
      </c>
    </row>
    <row r="370" spans="2:51" x14ac:dyDescent="0.25">
      <c r="E370" s="19"/>
    </row>
    <row r="371" spans="2:51" ht="21" x14ac:dyDescent="0.35">
      <c r="B371" s="9" t="s">
        <v>432</v>
      </c>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row>
    <row r="372" spans="2:51" ht="19.5" outlineLevel="1" x14ac:dyDescent="0.3">
      <c r="C372" s="18" t="s">
        <v>315</v>
      </c>
      <c r="E372" s="19"/>
    </row>
    <row r="373" spans="2:51" ht="15.75" outlineLevel="1" x14ac:dyDescent="0.25">
      <c r="D373" s="31" t="str">
        <f t="shared" ref="D373:D378" si="147">D108</f>
        <v>Fixed costs in EUR'000 p.a.</v>
      </c>
      <c r="E373" s="19"/>
      <c r="G373" s="21" t="s">
        <v>132</v>
      </c>
      <c r="H373" s="21" t="s">
        <v>133</v>
      </c>
    </row>
    <row r="374" spans="2:51" outlineLevel="1" x14ac:dyDescent="0.25">
      <c r="D374" t="str">
        <f t="shared" si="147"/>
        <v>Fixed land lease period 1</v>
      </c>
      <c r="E374" s="19" t="s">
        <v>258</v>
      </c>
      <c r="G374" s="26">
        <f t="shared" ref="G374:H378" ca="1" si="148">H109</f>
        <v>46023</v>
      </c>
      <c r="H374" s="26">
        <f t="shared" ca="1" si="148"/>
        <v>49674</v>
      </c>
      <c r="L374" s="74">
        <f t="shared" ref="L374:L378" ca="1" si="149">SUM(M374:AY374)</f>
        <v>10</v>
      </c>
      <c r="M374" s="27">
        <f ca="1">IF(AND(M$6&gt;=$G374,M$7&lt;=$H374),1,0)</f>
        <v>0</v>
      </c>
      <c r="N374" s="27">
        <f t="shared" ref="N374:AY378" ca="1" si="150">IF(AND(N$6&gt;=$G374,N$7&lt;=$H374),1,0)</f>
        <v>0</v>
      </c>
      <c r="O374" s="27">
        <f t="shared" ca="1" si="150"/>
        <v>1</v>
      </c>
      <c r="P374" s="27">
        <f t="shared" ca="1" si="150"/>
        <v>1</v>
      </c>
      <c r="Q374" s="27">
        <f t="shared" ca="1" si="150"/>
        <v>1</v>
      </c>
      <c r="R374" s="27">
        <f t="shared" ca="1" si="150"/>
        <v>1</v>
      </c>
      <c r="S374" s="27">
        <f t="shared" ca="1" si="150"/>
        <v>1</v>
      </c>
      <c r="T374" s="27">
        <f t="shared" ca="1" si="150"/>
        <v>1</v>
      </c>
      <c r="U374" s="27">
        <f t="shared" ca="1" si="150"/>
        <v>1</v>
      </c>
      <c r="V374" s="27">
        <f t="shared" ca="1" si="150"/>
        <v>1</v>
      </c>
      <c r="W374" s="27">
        <f t="shared" ca="1" si="150"/>
        <v>1</v>
      </c>
      <c r="X374" s="27">
        <f t="shared" ca="1" si="150"/>
        <v>1</v>
      </c>
      <c r="Y374" s="27">
        <f t="shared" ca="1" si="150"/>
        <v>0</v>
      </c>
      <c r="Z374" s="27">
        <f t="shared" ca="1" si="150"/>
        <v>0</v>
      </c>
      <c r="AA374" s="27">
        <f t="shared" ca="1" si="150"/>
        <v>0</v>
      </c>
      <c r="AB374" s="27">
        <f t="shared" ca="1" si="150"/>
        <v>0</v>
      </c>
      <c r="AC374" s="27">
        <f t="shared" ca="1" si="150"/>
        <v>0</v>
      </c>
      <c r="AD374" s="27">
        <f t="shared" ca="1" si="150"/>
        <v>0</v>
      </c>
      <c r="AE374" s="27">
        <f t="shared" ca="1" si="150"/>
        <v>0</v>
      </c>
      <c r="AF374" s="27">
        <f t="shared" ca="1" si="150"/>
        <v>0</v>
      </c>
      <c r="AG374" s="27">
        <f t="shared" ca="1" si="150"/>
        <v>0</v>
      </c>
      <c r="AH374" s="27">
        <f t="shared" ca="1" si="150"/>
        <v>0</v>
      </c>
      <c r="AI374" s="27">
        <f t="shared" ca="1" si="150"/>
        <v>0</v>
      </c>
      <c r="AJ374" s="27">
        <f t="shared" ca="1" si="150"/>
        <v>0</v>
      </c>
      <c r="AK374" s="27">
        <f t="shared" ca="1" si="150"/>
        <v>0</v>
      </c>
      <c r="AL374" s="27">
        <f t="shared" ca="1" si="150"/>
        <v>0</v>
      </c>
      <c r="AM374" s="27">
        <f t="shared" ca="1" si="150"/>
        <v>0</v>
      </c>
      <c r="AN374" s="27">
        <f t="shared" ca="1" si="150"/>
        <v>0</v>
      </c>
      <c r="AO374" s="27">
        <f t="shared" ca="1" si="150"/>
        <v>0</v>
      </c>
      <c r="AP374" s="27">
        <f t="shared" ca="1" si="150"/>
        <v>0</v>
      </c>
      <c r="AQ374" s="27">
        <f t="shared" ca="1" si="150"/>
        <v>0</v>
      </c>
      <c r="AR374" s="27">
        <f t="shared" ca="1" si="150"/>
        <v>0</v>
      </c>
      <c r="AS374" s="27">
        <f t="shared" ca="1" si="150"/>
        <v>0</v>
      </c>
      <c r="AT374" s="27">
        <f t="shared" ca="1" si="150"/>
        <v>0</v>
      </c>
      <c r="AU374" s="27">
        <f t="shared" ca="1" si="150"/>
        <v>0</v>
      </c>
      <c r="AV374" s="27">
        <f t="shared" ca="1" si="150"/>
        <v>0</v>
      </c>
      <c r="AW374" s="27">
        <f t="shared" ca="1" si="150"/>
        <v>0</v>
      </c>
      <c r="AX374" s="27">
        <f t="shared" ca="1" si="150"/>
        <v>0</v>
      </c>
      <c r="AY374" s="27">
        <f t="shared" ca="1" si="150"/>
        <v>0</v>
      </c>
    </row>
    <row r="375" spans="2:51" outlineLevel="1" x14ac:dyDescent="0.25">
      <c r="D375" t="str">
        <f t="shared" si="147"/>
        <v>Fixed land lease period 2</v>
      </c>
      <c r="E375" s="19" t="s">
        <v>258</v>
      </c>
      <c r="G375" s="26">
        <f t="shared" ca="1" si="148"/>
        <v>49675</v>
      </c>
      <c r="H375" s="26">
        <f t="shared" ca="1" si="148"/>
        <v>53327</v>
      </c>
      <c r="L375" s="74">
        <f t="shared" ca="1" si="149"/>
        <v>10</v>
      </c>
      <c r="M375" s="27">
        <f t="shared" ref="M375:AB378" ca="1" si="151">IF(AND(M$6&gt;=$G375,M$7&lt;=$H375),1,0)</f>
        <v>0</v>
      </c>
      <c r="N375" s="27">
        <f t="shared" ca="1" si="151"/>
        <v>0</v>
      </c>
      <c r="O375" s="27">
        <f t="shared" ca="1" si="151"/>
        <v>0</v>
      </c>
      <c r="P375" s="27">
        <f t="shared" ca="1" si="151"/>
        <v>0</v>
      </c>
      <c r="Q375" s="27">
        <f t="shared" ca="1" si="151"/>
        <v>0</v>
      </c>
      <c r="R375" s="27">
        <f t="shared" ca="1" si="151"/>
        <v>0</v>
      </c>
      <c r="S375" s="27">
        <f t="shared" ca="1" si="151"/>
        <v>0</v>
      </c>
      <c r="T375" s="27">
        <f t="shared" ca="1" si="151"/>
        <v>0</v>
      </c>
      <c r="U375" s="27">
        <f t="shared" ca="1" si="151"/>
        <v>0</v>
      </c>
      <c r="V375" s="27">
        <f t="shared" ca="1" si="151"/>
        <v>0</v>
      </c>
      <c r="W375" s="27">
        <f t="shared" ca="1" si="151"/>
        <v>0</v>
      </c>
      <c r="X375" s="27">
        <f t="shared" ca="1" si="151"/>
        <v>0</v>
      </c>
      <c r="Y375" s="27">
        <f t="shared" ca="1" si="151"/>
        <v>1</v>
      </c>
      <c r="Z375" s="27">
        <f t="shared" ca="1" si="151"/>
        <v>1</v>
      </c>
      <c r="AA375" s="27">
        <f t="shared" ca="1" si="151"/>
        <v>1</v>
      </c>
      <c r="AB375" s="27">
        <f t="shared" ca="1" si="151"/>
        <v>1</v>
      </c>
      <c r="AC375" s="27">
        <f t="shared" ca="1" si="150"/>
        <v>1</v>
      </c>
      <c r="AD375" s="27">
        <f t="shared" ca="1" si="150"/>
        <v>1</v>
      </c>
      <c r="AE375" s="27">
        <f t="shared" ca="1" si="150"/>
        <v>1</v>
      </c>
      <c r="AF375" s="27">
        <f t="shared" ca="1" si="150"/>
        <v>1</v>
      </c>
      <c r="AG375" s="27">
        <f t="shared" ca="1" si="150"/>
        <v>1</v>
      </c>
      <c r="AH375" s="27">
        <f t="shared" ca="1" si="150"/>
        <v>1</v>
      </c>
      <c r="AI375" s="27">
        <f t="shared" ca="1" si="150"/>
        <v>0</v>
      </c>
      <c r="AJ375" s="27">
        <f t="shared" ca="1" si="150"/>
        <v>0</v>
      </c>
      <c r="AK375" s="27">
        <f t="shared" ca="1" si="150"/>
        <v>0</v>
      </c>
      <c r="AL375" s="27">
        <f t="shared" ca="1" si="150"/>
        <v>0</v>
      </c>
      <c r="AM375" s="27">
        <f t="shared" ca="1" si="150"/>
        <v>0</v>
      </c>
      <c r="AN375" s="27">
        <f t="shared" ca="1" si="150"/>
        <v>0</v>
      </c>
      <c r="AO375" s="27">
        <f t="shared" ca="1" si="150"/>
        <v>0</v>
      </c>
      <c r="AP375" s="27">
        <f t="shared" ca="1" si="150"/>
        <v>0</v>
      </c>
      <c r="AQ375" s="27">
        <f t="shared" ca="1" si="150"/>
        <v>0</v>
      </c>
      <c r="AR375" s="27">
        <f t="shared" ca="1" si="150"/>
        <v>0</v>
      </c>
      <c r="AS375" s="27">
        <f t="shared" ca="1" si="150"/>
        <v>0</v>
      </c>
      <c r="AT375" s="27">
        <f t="shared" ca="1" si="150"/>
        <v>0</v>
      </c>
      <c r="AU375" s="27">
        <f t="shared" ca="1" si="150"/>
        <v>0</v>
      </c>
      <c r="AV375" s="27">
        <f t="shared" ca="1" si="150"/>
        <v>0</v>
      </c>
      <c r="AW375" s="27">
        <f t="shared" ca="1" si="150"/>
        <v>0</v>
      </c>
      <c r="AX375" s="27">
        <f t="shared" ca="1" si="150"/>
        <v>0</v>
      </c>
      <c r="AY375" s="27">
        <f t="shared" ca="1" si="150"/>
        <v>0</v>
      </c>
    </row>
    <row r="376" spans="2:51" outlineLevel="1" x14ac:dyDescent="0.25">
      <c r="D376" t="str">
        <f t="shared" si="147"/>
        <v>Fixed land lease period 3</v>
      </c>
      <c r="E376" s="19" t="s">
        <v>258</v>
      </c>
      <c r="G376" s="26">
        <f t="shared" ca="1" si="148"/>
        <v>53328</v>
      </c>
      <c r="H376" s="26">
        <f t="shared" ca="1" si="148"/>
        <v>56979</v>
      </c>
      <c r="L376" s="74">
        <f t="shared" ca="1" si="149"/>
        <v>10</v>
      </c>
      <c r="M376" s="27">
        <f t="shared" ca="1" si="151"/>
        <v>0</v>
      </c>
      <c r="N376" s="27">
        <f t="shared" ca="1" si="150"/>
        <v>0</v>
      </c>
      <c r="O376" s="27">
        <f t="shared" ca="1" si="150"/>
        <v>0</v>
      </c>
      <c r="P376" s="27">
        <f t="shared" ca="1" si="150"/>
        <v>0</v>
      </c>
      <c r="Q376" s="27">
        <f t="shared" ca="1" si="150"/>
        <v>0</v>
      </c>
      <c r="R376" s="27">
        <f t="shared" ca="1" si="150"/>
        <v>0</v>
      </c>
      <c r="S376" s="27">
        <f t="shared" ca="1" si="150"/>
        <v>0</v>
      </c>
      <c r="T376" s="27">
        <f t="shared" ca="1" si="150"/>
        <v>0</v>
      </c>
      <c r="U376" s="27">
        <f t="shared" ca="1" si="150"/>
        <v>0</v>
      </c>
      <c r="V376" s="27">
        <f t="shared" ca="1" si="150"/>
        <v>0</v>
      </c>
      <c r="W376" s="27">
        <f t="shared" ca="1" si="150"/>
        <v>0</v>
      </c>
      <c r="X376" s="27">
        <f t="shared" ca="1" si="150"/>
        <v>0</v>
      </c>
      <c r="Y376" s="27">
        <f t="shared" ca="1" si="150"/>
        <v>0</v>
      </c>
      <c r="Z376" s="27">
        <f t="shared" ca="1" si="150"/>
        <v>0</v>
      </c>
      <c r="AA376" s="27">
        <f t="shared" ca="1" si="150"/>
        <v>0</v>
      </c>
      <c r="AB376" s="27">
        <f t="shared" ca="1" si="150"/>
        <v>0</v>
      </c>
      <c r="AC376" s="27">
        <f t="shared" ca="1" si="150"/>
        <v>0</v>
      </c>
      <c r="AD376" s="27">
        <f t="shared" ca="1" si="150"/>
        <v>0</v>
      </c>
      <c r="AE376" s="27">
        <f t="shared" ca="1" si="150"/>
        <v>0</v>
      </c>
      <c r="AF376" s="27">
        <f t="shared" ca="1" si="150"/>
        <v>0</v>
      </c>
      <c r="AG376" s="27">
        <f t="shared" ca="1" si="150"/>
        <v>0</v>
      </c>
      <c r="AH376" s="27">
        <f t="shared" ca="1" si="150"/>
        <v>0</v>
      </c>
      <c r="AI376" s="27">
        <f t="shared" ca="1" si="150"/>
        <v>1</v>
      </c>
      <c r="AJ376" s="27">
        <f t="shared" ca="1" si="150"/>
        <v>1</v>
      </c>
      <c r="AK376" s="27">
        <f t="shared" ca="1" si="150"/>
        <v>1</v>
      </c>
      <c r="AL376" s="27">
        <f t="shared" ca="1" si="150"/>
        <v>1</v>
      </c>
      <c r="AM376" s="27">
        <f t="shared" ca="1" si="150"/>
        <v>1</v>
      </c>
      <c r="AN376" s="27">
        <f t="shared" ca="1" si="150"/>
        <v>1</v>
      </c>
      <c r="AO376" s="27">
        <f t="shared" ca="1" si="150"/>
        <v>1</v>
      </c>
      <c r="AP376" s="27">
        <f t="shared" ca="1" si="150"/>
        <v>1</v>
      </c>
      <c r="AQ376" s="27">
        <f t="shared" ca="1" si="150"/>
        <v>1</v>
      </c>
      <c r="AR376" s="27">
        <f t="shared" ca="1" si="150"/>
        <v>1</v>
      </c>
      <c r="AS376" s="27">
        <f t="shared" ca="1" si="150"/>
        <v>0</v>
      </c>
      <c r="AT376" s="27">
        <f t="shared" ca="1" si="150"/>
        <v>0</v>
      </c>
      <c r="AU376" s="27">
        <f t="shared" ca="1" si="150"/>
        <v>0</v>
      </c>
      <c r="AV376" s="27">
        <f t="shared" ca="1" si="150"/>
        <v>0</v>
      </c>
      <c r="AW376" s="27">
        <f t="shared" ca="1" si="150"/>
        <v>0</v>
      </c>
      <c r="AX376" s="27">
        <f t="shared" ca="1" si="150"/>
        <v>0</v>
      </c>
      <c r="AY376" s="27">
        <f t="shared" ca="1" si="150"/>
        <v>0</v>
      </c>
    </row>
    <row r="377" spans="2:51" outlineLevel="1" x14ac:dyDescent="0.25">
      <c r="D377" t="str">
        <f t="shared" si="147"/>
        <v>Commercial Management</v>
      </c>
      <c r="E377" s="19" t="s">
        <v>258</v>
      </c>
      <c r="G377" s="26">
        <f t="shared" ca="1" si="148"/>
        <v>46023</v>
      </c>
      <c r="H377" s="26">
        <f t="shared" ca="1" si="148"/>
        <v>56979</v>
      </c>
      <c r="L377" s="74">
        <f t="shared" ca="1" si="149"/>
        <v>30</v>
      </c>
      <c r="M377" s="27">
        <f t="shared" ca="1" si="151"/>
        <v>0</v>
      </c>
      <c r="N377" s="27">
        <f t="shared" ca="1" si="150"/>
        <v>0</v>
      </c>
      <c r="O377" s="27">
        <f t="shared" ca="1" si="150"/>
        <v>1</v>
      </c>
      <c r="P377" s="27">
        <f t="shared" ca="1" si="150"/>
        <v>1</v>
      </c>
      <c r="Q377" s="27">
        <f t="shared" ca="1" si="150"/>
        <v>1</v>
      </c>
      <c r="R377" s="27">
        <f t="shared" ca="1" si="150"/>
        <v>1</v>
      </c>
      <c r="S377" s="27">
        <f t="shared" ca="1" si="150"/>
        <v>1</v>
      </c>
      <c r="T377" s="27">
        <f t="shared" ca="1" si="150"/>
        <v>1</v>
      </c>
      <c r="U377" s="27">
        <f t="shared" ca="1" si="150"/>
        <v>1</v>
      </c>
      <c r="V377" s="27">
        <f t="shared" ca="1" si="150"/>
        <v>1</v>
      </c>
      <c r="W377" s="27">
        <f t="shared" ca="1" si="150"/>
        <v>1</v>
      </c>
      <c r="X377" s="27">
        <f t="shared" ca="1" si="150"/>
        <v>1</v>
      </c>
      <c r="Y377" s="27">
        <f t="shared" ca="1" si="150"/>
        <v>1</v>
      </c>
      <c r="Z377" s="27">
        <f t="shared" ca="1" si="150"/>
        <v>1</v>
      </c>
      <c r="AA377" s="27">
        <f t="shared" ca="1" si="150"/>
        <v>1</v>
      </c>
      <c r="AB377" s="27">
        <f t="shared" ca="1" si="150"/>
        <v>1</v>
      </c>
      <c r="AC377" s="27">
        <f t="shared" ca="1" si="150"/>
        <v>1</v>
      </c>
      <c r="AD377" s="27">
        <f t="shared" ca="1" si="150"/>
        <v>1</v>
      </c>
      <c r="AE377" s="27">
        <f t="shared" ca="1" si="150"/>
        <v>1</v>
      </c>
      <c r="AF377" s="27">
        <f t="shared" ca="1" si="150"/>
        <v>1</v>
      </c>
      <c r="AG377" s="27">
        <f t="shared" ca="1" si="150"/>
        <v>1</v>
      </c>
      <c r="AH377" s="27">
        <f t="shared" ca="1" si="150"/>
        <v>1</v>
      </c>
      <c r="AI377" s="27">
        <f t="shared" ca="1" si="150"/>
        <v>1</v>
      </c>
      <c r="AJ377" s="27">
        <f t="shared" ca="1" si="150"/>
        <v>1</v>
      </c>
      <c r="AK377" s="27">
        <f t="shared" ca="1" si="150"/>
        <v>1</v>
      </c>
      <c r="AL377" s="27">
        <f t="shared" ca="1" si="150"/>
        <v>1</v>
      </c>
      <c r="AM377" s="27">
        <f t="shared" ca="1" si="150"/>
        <v>1</v>
      </c>
      <c r="AN377" s="27">
        <f t="shared" ca="1" si="150"/>
        <v>1</v>
      </c>
      <c r="AO377" s="27">
        <f t="shared" ca="1" si="150"/>
        <v>1</v>
      </c>
      <c r="AP377" s="27">
        <f t="shared" ca="1" si="150"/>
        <v>1</v>
      </c>
      <c r="AQ377" s="27">
        <f t="shared" ca="1" si="150"/>
        <v>1</v>
      </c>
      <c r="AR377" s="27">
        <f t="shared" ca="1" si="150"/>
        <v>1</v>
      </c>
      <c r="AS377" s="27">
        <f t="shared" ca="1" si="150"/>
        <v>0</v>
      </c>
      <c r="AT377" s="27">
        <f t="shared" ca="1" si="150"/>
        <v>0</v>
      </c>
      <c r="AU377" s="27">
        <f t="shared" ca="1" si="150"/>
        <v>0</v>
      </c>
      <c r="AV377" s="27">
        <f t="shared" ca="1" si="150"/>
        <v>0</v>
      </c>
      <c r="AW377" s="27">
        <f t="shared" ca="1" si="150"/>
        <v>0</v>
      </c>
      <c r="AX377" s="27">
        <f t="shared" ca="1" si="150"/>
        <v>0</v>
      </c>
      <c r="AY377" s="27">
        <f t="shared" ca="1" si="150"/>
        <v>0</v>
      </c>
    </row>
    <row r="378" spans="2:51" outlineLevel="1" x14ac:dyDescent="0.25">
      <c r="D378" t="str">
        <f t="shared" si="147"/>
        <v>Spare</v>
      </c>
      <c r="E378" s="19" t="s">
        <v>258</v>
      </c>
      <c r="G378" s="26">
        <f t="shared" ca="1" si="148"/>
        <v>46023</v>
      </c>
      <c r="H378" s="26">
        <f t="shared" ca="1" si="148"/>
        <v>56979</v>
      </c>
      <c r="L378" s="74">
        <f t="shared" ca="1" si="149"/>
        <v>30</v>
      </c>
      <c r="M378" s="27">
        <f t="shared" ca="1" si="151"/>
        <v>0</v>
      </c>
      <c r="N378" s="27">
        <f t="shared" ca="1" si="150"/>
        <v>0</v>
      </c>
      <c r="O378" s="27">
        <f t="shared" ca="1" si="150"/>
        <v>1</v>
      </c>
      <c r="P378" s="27">
        <f t="shared" ca="1" si="150"/>
        <v>1</v>
      </c>
      <c r="Q378" s="27">
        <f t="shared" ca="1" si="150"/>
        <v>1</v>
      </c>
      <c r="R378" s="27">
        <f t="shared" ca="1" si="150"/>
        <v>1</v>
      </c>
      <c r="S378" s="27">
        <f t="shared" ca="1" si="150"/>
        <v>1</v>
      </c>
      <c r="T378" s="27">
        <f t="shared" ca="1" si="150"/>
        <v>1</v>
      </c>
      <c r="U378" s="27">
        <f t="shared" ca="1" si="150"/>
        <v>1</v>
      </c>
      <c r="V378" s="27">
        <f t="shared" ca="1" si="150"/>
        <v>1</v>
      </c>
      <c r="W378" s="27">
        <f t="shared" ca="1" si="150"/>
        <v>1</v>
      </c>
      <c r="X378" s="27">
        <f t="shared" ca="1" si="150"/>
        <v>1</v>
      </c>
      <c r="Y378" s="27">
        <f t="shared" ca="1" si="150"/>
        <v>1</v>
      </c>
      <c r="Z378" s="27">
        <f t="shared" ca="1" si="150"/>
        <v>1</v>
      </c>
      <c r="AA378" s="27">
        <f t="shared" ca="1" si="150"/>
        <v>1</v>
      </c>
      <c r="AB378" s="27">
        <f t="shared" ca="1" si="150"/>
        <v>1</v>
      </c>
      <c r="AC378" s="27">
        <f t="shared" ca="1" si="150"/>
        <v>1</v>
      </c>
      <c r="AD378" s="27">
        <f t="shared" ca="1" si="150"/>
        <v>1</v>
      </c>
      <c r="AE378" s="27">
        <f t="shared" ca="1" si="150"/>
        <v>1</v>
      </c>
      <c r="AF378" s="27">
        <f t="shared" ca="1" si="150"/>
        <v>1</v>
      </c>
      <c r="AG378" s="27">
        <f t="shared" ca="1" si="150"/>
        <v>1</v>
      </c>
      <c r="AH378" s="27">
        <f t="shared" ca="1" si="150"/>
        <v>1</v>
      </c>
      <c r="AI378" s="27">
        <f t="shared" ca="1" si="150"/>
        <v>1</v>
      </c>
      <c r="AJ378" s="27">
        <f t="shared" ca="1" si="150"/>
        <v>1</v>
      </c>
      <c r="AK378" s="27">
        <f t="shared" ca="1" si="150"/>
        <v>1</v>
      </c>
      <c r="AL378" s="27">
        <f t="shared" ca="1" si="150"/>
        <v>1</v>
      </c>
      <c r="AM378" s="27">
        <f t="shared" ca="1" si="150"/>
        <v>1</v>
      </c>
      <c r="AN378" s="27">
        <f t="shared" ca="1" si="150"/>
        <v>1</v>
      </c>
      <c r="AO378" s="27">
        <f t="shared" ca="1" si="150"/>
        <v>1</v>
      </c>
      <c r="AP378" s="27">
        <f t="shared" ca="1" si="150"/>
        <v>1</v>
      </c>
      <c r="AQ378" s="27">
        <f t="shared" ca="1" si="150"/>
        <v>1</v>
      </c>
      <c r="AR378" s="27">
        <f t="shared" ca="1" si="150"/>
        <v>1</v>
      </c>
      <c r="AS378" s="27">
        <f t="shared" ca="1" si="150"/>
        <v>0</v>
      </c>
      <c r="AT378" s="27">
        <f t="shared" ca="1" si="150"/>
        <v>0</v>
      </c>
      <c r="AU378" s="27">
        <f t="shared" ca="1" si="150"/>
        <v>0</v>
      </c>
      <c r="AV378" s="27">
        <f t="shared" ca="1" si="150"/>
        <v>0</v>
      </c>
      <c r="AW378" s="27">
        <f t="shared" ca="1" si="150"/>
        <v>0</v>
      </c>
      <c r="AX378" s="27">
        <f t="shared" ca="1" si="150"/>
        <v>0</v>
      </c>
      <c r="AY378" s="27">
        <f t="shared" ca="1" si="150"/>
        <v>0</v>
      </c>
    </row>
    <row r="379" spans="2:51" outlineLevel="1" x14ac:dyDescent="0.25">
      <c r="E379" s="19"/>
    </row>
    <row r="380" spans="2:51" ht="15.75" outlineLevel="1" x14ac:dyDescent="0.25">
      <c r="D380" s="31" t="str">
        <f t="shared" ref="D380:D385" si="152">D115</f>
        <v>Fixed costs in EUR/MW p.a.</v>
      </c>
      <c r="E380" s="19"/>
      <c r="G380" s="21" t="s">
        <v>132</v>
      </c>
      <c r="H380" s="21" t="s">
        <v>133</v>
      </c>
    </row>
    <row r="381" spans="2:51" outlineLevel="1" x14ac:dyDescent="0.25">
      <c r="D381" t="str">
        <f t="shared" si="152"/>
        <v>O&amp;M period 1</v>
      </c>
      <c r="E381" s="19" t="s">
        <v>258</v>
      </c>
      <c r="G381" s="26">
        <f t="shared" ref="G381:H385" ca="1" si="153">H116</f>
        <v>46023</v>
      </c>
      <c r="H381" s="26">
        <f t="shared" ca="1" si="153"/>
        <v>49674</v>
      </c>
      <c r="L381" s="74">
        <f t="shared" ref="L381:L385" ca="1" si="154">SUM(M381:AY381)</f>
        <v>10</v>
      </c>
      <c r="M381" s="27">
        <f ca="1">IF(AND(M$6&gt;=$G381,M$7&lt;=$H381),1,0)</f>
        <v>0</v>
      </c>
      <c r="N381" s="27">
        <f t="shared" ref="N381:AY385" ca="1" si="155">IF(AND(N$6&gt;=$G381,N$7&lt;=$H381),1,0)</f>
        <v>0</v>
      </c>
      <c r="O381" s="27">
        <f t="shared" ca="1" si="155"/>
        <v>1</v>
      </c>
      <c r="P381" s="27">
        <f t="shared" ca="1" si="155"/>
        <v>1</v>
      </c>
      <c r="Q381" s="27">
        <f t="shared" ca="1" si="155"/>
        <v>1</v>
      </c>
      <c r="R381" s="27">
        <f t="shared" ca="1" si="155"/>
        <v>1</v>
      </c>
      <c r="S381" s="27">
        <f t="shared" ca="1" si="155"/>
        <v>1</v>
      </c>
      <c r="T381" s="27">
        <f t="shared" ca="1" si="155"/>
        <v>1</v>
      </c>
      <c r="U381" s="27">
        <f t="shared" ca="1" si="155"/>
        <v>1</v>
      </c>
      <c r="V381" s="27">
        <f t="shared" ca="1" si="155"/>
        <v>1</v>
      </c>
      <c r="W381" s="27">
        <f t="shared" ca="1" si="155"/>
        <v>1</v>
      </c>
      <c r="X381" s="27">
        <f t="shared" ca="1" si="155"/>
        <v>1</v>
      </c>
      <c r="Y381" s="27">
        <f t="shared" ca="1" si="155"/>
        <v>0</v>
      </c>
      <c r="Z381" s="27">
        <f t="shared" ca="1" si="155"/>
        <v>0</v>
      </c>
      <c r="AA381" s="27">
        <f t="shared" ca="1" si="155"/>
        <v>0</v>
      </c>
      <c r="AB381" s="27">
        <f t="shared" ca="1" si="155"/>
        <v>0</v>
      </c>
      <c r="AC381" s="27">
        <f t="shared" ca="1" si="155"/>
        <v>0</v>
      </c>
      <c r="AD381" s="27">
        <f t="shared" ca="1" si="155"/>
        <v>0</v>
      </c>
      <c r="AE381" s="27">
        <f t="shared" ca="1" si="155"/>
        <v>0</v>
      </c>
      <c r="AF381" s="27">
        <f t="shared" ca="1" si="155"/>
        <v>0</v>
      </c>
      <c r="AG381" s="27">
        <f t="shared" ca="1" si="155"/>
        <v>0</v>
      </c>
      <c r="AH381" s="27">
        <f t="shared" ca="1" si="155"/>
        <v>0</v>
      </c>
      <c r="AI381" s="27">
        <f t="shared" ca="1" si="155"/>
        <v>0</v>
      </c>
      <c r="AJ381" s="27">
        <f t="shared" ca="1" si="155"/>
        <v>0</v>
      </c>
      <c r="AK381" s="27">
        <f t="shared" ca="1" si="155"/>
        <v>0</v>
      </c>
      <c r="AL381" s="27">
        <f t="shared" ca="1" si="155"/>
        <v>0</v>
      </c>
      <c r="AM381" s="27">
        <f t="shared" ca="1" si="155"/>
        <v>0</v>
      </c>
      <c r="AN381" s="27">
        <f t="shared" ca="1" si="155"/>
        <v>0</v>
      </c>
      <c r="AO381" s="27">
        <f t="shared" ca="1" si="155"/>
        <v>0</v>
      </c>
      <c r="AP381" s="27">
        <f t="shared" ca="1" si="155"/>
        <v>0</v>
      </c>
      <c r="AQ381" s="27">
        <f t="shared" ca="1" si="155"/>
        <v>0</v>
      </c>
      <c r="AR381" s="27">
        <f t="shared" ca="1" si="155"/>
        <v>0</v>
      </c>
      <c r="AS381" s="27">
        <f t="shared" ca="1" si="155"/>
        <v>0</v>
      </c>
      <c r="AT381" s="27">
        <f t="shared" ca="1" si="155"/>
        <v>0</v>
      </c>
      <c r="AU381" s="27">
        <f t="shared" ca="1" si="155"/>
        <v>0</v>
      </c>
      <c r="AV381" s="27">
        <f t="shared" ca="1" si="155"/>
        <v>0</v>
      </c>
      <c r="AW381" s="27">
        <f t="shared" ca="1" si="155"/>
        <v>0</v>
      </c>
      <c r="AX381" s="27">
        <f t="shared" ca="1" si="155"/>
        <v>0</v>
      </c>
      <c r="AY381" s="27">
        <f t="shared" ca="1" si="155"/>
        <v>0</v>
      </c>
    </row>
    <row r="382" spans="2:51" outlineLevel="1" x14ac:dyDescent="0.25">
      <c r="D382" t="str">
        <f t="shared" si="152"/>
        <v>O&amp;M period 2</v>
      </c>
      <c r="E382" s="19" t="s">
        <v>258</v>
      </c>
      <c r="G382" s="26">
        <f t="shared" ca="1" si="153"/>
        <v>49675</v>
      </c>
      <c r="H382" s="26">
        <f t="shared" ca="1" si="153"/>
        <v>53327</v>
      </c>
      <c r="L382" s="74">
        <f t="shared" ca="1" si="154"/>
        <v>10</v>
      </c>
      <c r="M382" s="27">
        <f t="shared" ref="M382:AB385" ca="1" si="156">IF(AND(M$6&gt;=$G382,M$7&lt;=$H382),1,0)</f>
        <v>0</v>
      </c>
      <c r="N382" s="27">
        <f t="shared" ca="1" si="156"/>
        <v>0</v>
      </c>
      <c r="O382" s="27">
        <f t="shared" ca="1" si="156"/>
        <v>0</v>
      </c>
      <c r="P382" s="27">
        <f t="shared" ca="1" si="156"/>
        <v>0</v>
      </c>
      <c r="Q382" s="27">
        <f t="shared" ca="1" si="156"/>
        <v>0</v>
      </c>
      <c r="R382" s="27">
        <f t="shared" ca="1" si="156"/>
        <v>0</v>
      </c>
      <c r="S382" s="27">
        <f t="shared" ca="1" si="156"/>
        <v>0</v>
      </c>
      <c r="T382" s="27">
        <f t="shared" ca="1" si="156"/>
        <v>0</v>
      </c>
      <c r="U382" s="27">
        <f t="shared" ca="1" si="156"/>
        <v>0</v>
      </c>
      <c r="V382" s="27">
        <f t="shared" ca="1" si="156"/>
        <v>0</v>
      </c>
      <c r="W382" s="27">
        <f t="shared" ca="1" si="156"/>
        <v>0</v>
      </c>
      <c r="X382" s="27">
        <f t="shared" ca="1" si="156"/>
        <v>0</v>
      </c>
      <c r="Y382" s="27">
        <f t="shared" ca="1" si="156"/>
        <v>1</v>
      </c>
      <c r="Z382" s="27">
        <f t="shared" ca="1" si="156"/>
        <v>1</v>
      </c>
      <c r="AA382" s="27">
        <f t="shared" ca="1" si="156"/>
        <v>1</v>
      </c>
      <c r="AB382" s="27">
        <f t="shared" ca="1" si="156"/>
        <v>1</v>
      </c>
      <c r="AC382" s="27">
        <f t="shared" ca="1" si="155"/>
        <v>1</v>
      </c>
      <c r="AD382" s="27">
        <f t="shared" ca="1" si="155"/>
        <v>1</v>
      </c>
      <c r="AE382" s="27">
        <f t="shared" ca="1" si="155"/>
        <v>1</v>
      </c>
      <c r="AF382" s="27">
        <f t="shared" ca="1" si="155"/>
        <v>1</v>
      </c>
      <c r="AG382" s="27">
        <f t="shared" ca="1" si="155"/>
        <v>1</v>
      </c>
      <c r="AH382" s="27">
        <f t="shared" ca="1" si="155"/>
        <v>1</v>
      </c>
      <c r="AI382" s="27">
        <f t="shared" ca="1" si="155"/>
        <v>0</v>
      </c>
      <c r="AJ382" s="27">
        <f t="shared" ca="1" si="155"/>
        <v>0</v>
      </c>
      <c r="AK382" s="27">
        <f t="shared" ca="1" si="155"/>
        <v>0</v>
      </c>
      <c r="AL382" s="27">
        <f t="shared" ca="1" si="155"/>
        <v>0</v>
      </c>
      <c r="AM382" s="27">
        <f t="shared" ca="1" si="155"/>
        <v>0</v>
      </c>
      <c r="AN382" s="27">
        <f t="shared" ca="1" si="155"/>
        <v>0</v>
      </c>
      <c r="AO382" s="27">
        <f t="shared" ca="1" si="155"/>
        <v>0</v>
      </c>
      <c r="AP382" s="27">
        <f t="shared" ca="1" si="155"/>
        <v>0</v>
      </c>
      <c r="AQ382" s="27">
        <f t="shared" ca="1" si="155"/>
        <v>0</v>
      </c>
      <c r="AR382" s="27">
        <f t="shared" ca="1" si="155"/>
        <v>0</v>
      </c>
      <c r="AS382" s="27">
        <f t="shared" ca="1" si="155"/>
        <v>0</v>
      </c>
      <c r="AT382" s="27">
        <f t="shared" ca="1" si="155"/>
        <v>0</v>
      </c>
      <c r="AU382" s="27">
        <f t="shared" ca="1" si="155"/>
        <v>0</v>
      </c>
      <c r="AV382" s="27">
        <f t="shared" ca="1" si="155"/>
        <v>0</v>
      </c>
      <c r="AW382" s="27">
        <f t="shared" ca="1" si="155"/>
        <v>0</v>
      </c>
      <c r="AX382" s="27">
        <f t="shared" ca="1" si="155"/>
        <v>0</v>
      </c>
      <c r="AY382" s="27">
        <f t="shared" ca="1" si="155"/>
        <v>0</v>
      </c>
    </row>
    <row r="383" spans="2:51" outlineLevel="1" x14ac:dyDescent="0.25">
      <c r="D383" t="str">
        <f t="shared" si="152"/>
        <v>O&amp;M period 3</v>
      </c>
      <c r="E383" s="19" t="s">
        <v>258</v>
      </c>
      <c r="G383" s="26">
        <f t="shared" ca="1" si="153"/>
        <v>53328</v>
      </c>
      <c r="H383" s="26">
        <f t="shared" ca="1" si="153"/>
        <v>56979</v>
      </c>
      <c r="L383" s="74">
        <f t="shared" ca="1" si="154"/>
        <v>10</v>
      </c>
      <c r="M383" s="27">
        <f t="shared" ca="1" si="156"/>
        <v>0</v>
      </c>
      <c r="N383" s="27">
        <f t="shared" ca="1" si="155"/>
        <v>0</v>
      </c>
      <c r="O383" s="27">
        <f t="shared" ca="1" si="155"/>
        <v>0</v>
      </c>
      <c r="P383" s="27">
        <f t="shared" ca="1" si="155"/>
        <v>0</v>
      </c>
      <c r="Q383" s="27">
        <f t="shared" ca="1" si="155"/>
        <v>0</v>
      </c>
      <c r="R383" s="27">
        <f t="shared" ca="1" si="155"/>
        <v>0</v>
      </c>
      <c r="S383" s="27">
        <f t="shared" ca="1" si="155"/>
        <v>0</v>
      </c>
      <c r="T383" s="27">
        <f t="shared" ca="1" si="155"/>
        <v>0</v>
      </c>
      <c r="U383" s="27">
        <f t="shared" ca="1" si="155"/>
        <v>0</v>
      </c>
      <c r="V383" s="27">
        <f t="shared" ca="1" si="155"/>
        <v>0</v>
      </c>
      <c r="W383" s="27">
        <f t="shared" ca="1" si="155"/>
        <v>0</v>
      </c>
      <c r="X383" s="27">
        <f t="shared" ca="1" si="155"/>
        <v>0</v>
      </c>
      <c r="Y383" s="27">
        <f t="shared" ca="1" si="155"/>
        <v>0</v>
      </c>
      <c r="Z383" s="27">
        <f t="shared" ca="1" si="155"/>
        <v>0</v>
      </c>
      <c r="AA383" s="27">
        <f t="shared" ca="1" si="155"/>
        <v>0</v>
      </c>
      <c r="AB383" s="27">
        <f t="shared" ca="1" si="155"/>
        <v>0</v>
      </c>
      <c r="AC383" s="27">
        <f t="shared" ca="1" si="155"/>
        <v>0</v>
      </c>
      <c r="AD383" s="27">
        <f t="shared" ca="1" si="155"/>
        <v>0</v>
      </c>
      <c r="AE383" s="27">
        <f t="shared" ca="1" si="155"/>
        <v>0</v>
      </c>
      <c r="AF383" s="27">
        <f t="shared" ca="1" si="155"/>
        <v>0</v>
      </c>
      <c r="AG383" s="27">
        <f t="shared" ca="1" si="155"/>
        <v>0</v>
      </c>
      <c r="AH383" s="27">
        <f t="shared" ca="1" si="155"/>
        <v>0</v>
      </c>
      <c r="AI383" s="27">
        <f t="shared" ca="1" si="155"/>
        <v>1</v>
      </c>
      <c r="AJ383" s="27">
        <f t="shared" ca="1" si="155"/>
        <v>1</v>
      </c>
      <c r="AK383" s="27">
        <f t="shared" ca="1" si="155"/>
        <v>1</v>
      </c>
      <c r="AL383" s="27">
        <f t="shared" ca="1" si="155"/>
        <v>1</v>
      </c>
      <c r="AM383" s="27">
        <f t="shared" ca="1" si="155"/>
        <v>1</v>
      </c>
      <c r="AN383" s="27">
        <f t="shared" ca="1" si="155"/>
        <v>1</v>
      </c>
      <c r="AO383" s="27">
        <f t="shared" ca="1" si="155"/>
        <v>1</v>
      </c>
      <c r="AP383" s="27">
        <f t="shared" ca="1" si="155"/>
        <v>1</v>
      </c>
      <c r="AQ383" s="27">
        <f t="shared" ca="1" si="155"/>
        <v>1</v>
      </c>
      <c r="AR383" s="27">
        <f t="shared" ca="1" si="155"/>
        <v>1</v>
      </c>
      <c r="AS383" s="27">
        <f t="shared" ca="1" si="155"/>
        <v>0</v>
      </c>
      <c r="AT383" s="27">
        <f t="shared" ca="1" si="155"/>
        <v>0</v>
      </c>
      <c r="AU383" s="27">
        <f t="shared" ca="1" si="155"/>
        <v>0</v>
      </c>
      <c r="AV383" s="27">
        <f t="shared" ca="1" si="155"/>
        <v>0</v>
      </c>
      <c r="AW383" s="27">
        <f t="shared" ca="1" si="155"/>
        <v>0</v>
      </c>
      <c r="AX383" s="27">
        <f t="shared" ca="1" si="155"/>
        <v>0</v>
      </c>
      <c r="AY383" s="27">
        <f t="shared" ca="1" si="155"/>
        <v>0</v>
      </c>
    </row>
    <row r="384" spans="2:51" outlineLevel="1" x14ac:dyDescent="0.25">
      <c r="D384" t="str">
        <f t="shared" si="152"/>
        <v>Technical Management</v>
      </c>
      <c r="E384" s="19" t="s">
        <v>258</v>
      </c>
      <c r="G384" s="26">
        <f t="shared" ca="1" si="153"/>
        <v>46023</v>
      </c>
      <c r="H384" s="26">
        <f t="shared" ca="1" si="153"/>
        <v>56979</v>
      </c>
      <c r="L384" s="74">
        <f t="shared" ca="1" si="154"/>
        <v>30</v>
      </c>
      <c r="M384" s="27">
        <f t="shared" ca="1" si="156"/>
        <v>0</v>
      </c>
      <c r="N384" s="27">
        <f t="shared" ca="1" si="155"/>
        <v>0</v>
      </c>
      <c r="O384" s="27">
        <f t="shared" ca="1" si="155"/>
        <v>1</v>
      </c>
      <c r="P384" s="27">
        <f t="shared" ca="1" si="155"/>
        <v>1</v>
      </c>
      <c r="Q384" s="27">
        <f t="shared" ca="1" si="155"/>
        <v>1</v>
      </c>
      <c r="R384" s="27">
        <f t="shared" ca="1" si="155"/>
        <v>1</v>
      </c>
      <c r="S384" s="27">
        <f t="shared" ca="1" si="155"/>
        <v>1</v>
      </c>
      <c r="T384" s="27">
        <f t="shared" ca="1" si="155"/>
        <v>1</v>
      </c>
      <c r="U384" s="27">
        <f t="shared" ca="1" si="155"/>
        <v>1</v>
      </c>
      <c r="V384" s="27">
        <f t="shared" ca="1" si="155"/>
        <v>1</v>
      </c>
      <c r="W384" s="27">
        <f t="shared" ca="1" si="155"/>
        <v>1</v>
      </c>
      <c r="X384" s="27">
        <f t="shared" ca="1" si="155"/>
        <v>1</v>
      </c>
      <c r="Y384" s="27">
        <f t="shared" ca="1" si="155"/>
        <v>1</v>
      </c>
      <c r="Z384" s="27">
        <f t="shared" ca="1" si="155"/>
        <v>1</v>
      </c>
      <c r="AA384" s="27">
        <f t="shared" ca="1" si="155"/>
        <v>1</v>
      </c>
      <c r="AB384" s="27">
        <f t="shared" ca="1" si="155"/>
        <v>1</v>
      </c>
      <c r="AC384" s="27">
        <f t="shared" ca="1" si="155"/>
        <v>1</v>
      </c>
      <c r="AD384" s="27">
        <f t="shared" ca="1" si="155"/>
        <v>1</v>
      </c>
      <c r="AE384" s="27">
        <f t="shared" ca="1" si="155"/>
        <v>1</v>
      </c>
      <c r="AF384" s="27">
        <f t="shared" ca="1" si="155"/>
        <v>1</v>
      </c>
      <c r="AG384" s="27">
        <f t="shared" ca="1" si="155"/>
        <v>1</v>
      </c>
      <c r="AH384" s="27">
        <f t="shared" ca="1" si="155"/>
        <v>1</v>
      </c>
      <c r="AI384" s="27">
        <f t="shared" ca="1" si="155"/>
        <v>1</v>
      </c>
      <c r="AJ384" s="27">
        <f t="shared" ca="1" si="155"/>
        <v>1</v>
      </c>
      <c r="AK384" s="27">
        <f t="shared" ca="1" si="155"/>
        <v>1</v>
      </c>
      <c r="AL384" s="27">
        <f t="shared" ca="1" si="155"/>
        <v>1</v>
      </c>
      <c r="AM384" s="27">
        <f t="shared" ca="1" si="155"/>
        <v>1</v>
      </c>
      <c r="AN384" s="27">
        <f t="shared" ca="1" si="155"/>
        <v>1</v>
      </c>
      <c r="AO384" s="27">
        <f t="shared" ca="1" si="155"/>
        <v>1</v>
      </c>
      <c r="AP384" s="27">
        <f t="shared" ca="1" si="155"/>
        <v>1</v>
      </c>
      <c r="AQ384" s="27">
        <f t="shared" ca="1" si="155"/>
        <v>1</v>
      </c>
      <c r="AR384" s="27">
        <f t="shared" ca="1" si="155"/>
        <v>1</v>
      </c>
      <c r="AS384" s="27">
        <f t="shared" ca="1" si="155"/>
        <v>0</v>
      </c>
      <c r="AT384" s="27">
        <f t="shared" ca="1" si="155"/>
        <v>0</v>
      </c>
      <c r="AU384" s="27">
        <f t="shared" ca="1" si="155"/>
        <v>0</v>
      </c>
      <c r="AV384" s="27">
        <f t="shared" ca="1" si="155"/>
        <v>0</v>
      </c>
      <c r="AW384" s="27">
        <f t="shared" ca="1" si="155"/>
        <v>0</v>
      </c>
      <c r="AX384" s="27">
        <f t="shared" ca="1" si="155"/>
        <v>0</v>
      </c>
      <c r="AY384" s="27">
        <f t="shared" ca="1" si="155"/>
        <v>0</v>
      </c>
    </row>
    <row r="385" spans="3:51" outlineLevel="1" x14ac:dyDescent="0.25">
      <c r="D385" t="str">
        <f t="shared" si="152"/>
        <v>Insurance</v>
      </c>
      <c r="E385" s="19" t="s">
        <v>258</v>
      </c>
      <c r="G385" s="26">
        <f t="shared" ca="1" si="153"/>
        <v>46023</v>
      </c>
      <c r="H385" s="26">
        <f t="shared" ca="1" si="153"/>
        <v>56979</v>
      </c>
      <c r="L385" s="74">
        <f t="shared" ca="1" si="154"/>
        <v>30</v>
      </c>
      <c r="M385" s="27">
        <f t="shared" ca="1" si="156"/>
        <v>0</v>
      </c>
      <c r="N385" s="27">
        <f t="shared" ca="1" si="155"/>
        <v>0</v>
      </c>
      <c r="O385" s="27">
        <f t="shared" ca="1" si="155"/>
        <v>1</v>
      </c>
      <c r="P385" s="27">
        <f t="shared" ca="1" si="155"/>
        <v>1</v>
      </c>
      <c r="Q385" s="27">
        <f t="shared" ca="1" si="155"/>
        <v>1</v>
      </c>
      <c r="R385" s="27">
        <f t="shared" ca="1" si="155"/>
        <v>1</v>
      </c>
      <c r="S385" s="27">
        <f t="shared" ca="1" si="155"/>
        <v>1</v>
      </c>
      <c r="T385" s="27">
        <f t="shared" ca="1" si="155"/>
        <v>1</v>
      </c>
      <c r="U385" s="27">
        <f t="shared" ca="1" si="155"/>
        <v>1</v>
      </c>
      <c r="V385" s="27">
        <f t="shared" ca="1" si="155"/>
        <v>1</v>
      </c>
      <c r="W385" s="27">
        <f t="shared" ca="1" si="155"/>
        <v>1</v>
      </c>
      <c r="X385" s="27">
        <f t="shared" ca="1" si="155"/>
        <v>1</v>
      </c>
      <c r="Y385" s="27">
        <f t="shared" ca="1" si="155"/>
        <v>1</v>
      </c>
      <c r="Z385" s="27">
        <f t="shared" ca="1" si="155"/>
        <v>1</v>
      </c>
      <c r="AA385" s="27">
        <f t="shared" ca="1" si="155"/>
        <v>1</v>
      </c>
      <c r="AB385" s="27">
        <f t="shared" ca="1" si="155"/>
        <v>1</v>
      </c>
      <c r="AC385" s="27">
        <f t="shared" ca="1" si="155"/>
        <v>1</v>
      </c>
      <c r="AD385" s="27">
        <f t="shared" ca="1" si="155"/>
        <v>1</v>
      </c>
      <c r="AE385" s="27">
        <f t="shared" ca="1" si="155"/>
        <v>1</v>
      </c>
      <c r="AF385" s="27">
        <f t="shared" ca="1" si="155"/>
        <v>1</v>
      </c>
      <c r="AG385" s="27">
        <f t="shared" ca="1" si="155"/>
        <v>1</v>
      </c>
      <c r="AH385" s="27">
        <f t="shared" ca="1" si="155"/>
        <v>1</v>
      </c>
      <c r="AI385" s="27">
        <f t="shared" ca="1" si="155"/>
        <v>1</v>
      </c>
      <c r="AJ385" s="27">
        <f t="shared" ca="1" si="155"/>
        <v>1</v>
      </c>
      <c r="AK385" s="27">
        <f t="shared" ca="1" si="155"/>
        <v>1</v>
      </c>
      <c r="AL385" s="27">
        <f t="shared" ca="1" si="155"/>
        <v>1</v>
      </c>
      <c r="AM385" s="27">
        <f t="shared" ca="1" si="155"/>
        <v>1</v>
      </c>
      <c r="AN385" s="27">
        <f t="shared" ca="1" si="155"/>
        <v>1</v>
      </c>
      <c r="AO385" s="27">
        <f t="shared" ca="1" si="155"/>
        <v>1</v>
      </c>
      <c r="AP385" s="27">
        <f t="shared" ca="1" si="155"/>
        <v>1</v>
      </c>
      <c r="AQ385" s="27">
        <f t="shared" ca="1" si="155"/>
        <v>1</v>
      </c>
      <c r="AR385" s="27">
        <f t="shared" ca="1" si="155"/>
        <v>1</v>
      </c>
      <c r="AS385" s="27">
        <f t="shared" ca="1" si="155"/>
        <v>0</v>
      </c>
      <c r="AT385" s="27">
        <f t="shared" ca="1" si="155"/>
        <v>0</v>
      </c>
      <c r="AU385" s="27">
        <f t="shared" ca="1" si="155"/>
        <v>0</v>
      </c>
      <c r="AV385" s="27">
        <f t="shared" ca="1" si="155"/>
        <v>0</v>
      </c>
      <c r="AW385" s="27">
        <f t="shared" ca="1" si="155"/>
        <v>0</v>
      </c>
      <c r="AX385" s="27">
        <f t="shared" ca="1" si="155"/>
        <v>0</v>
      </c>
      <c r="AY385" s="27">
        <f t="shared" ca="1" si="155"/>
        <v>0</v>
      </c>
    </row>
    <row r="386" spans="3:51" outlineLevel="1" x14ac:dyDescent="0.25">
      <c r="E386" s="19"/>
    </row>
    <row r="387" spans="3:51" ht="19.5" outlineLevel="1" x14ac:dyDescent="0.3">
      <c r="C387" s="18" t="s">
        <v>316</v>
      </c>
      <c r="D387" s="18"/>
      <c r="E387" s="19"/>
    </row>
    <row r="388" spans="3:51" ht="15.75" outlineLevel="1" x14ac:dyDescent="0.25">
      <c r="D388" s="31" t="str">
        <f t="shared" ref="D388:D393" si="157">D123</f>
        <v>Variable costs in EUR/MWh</v>
      </c>
      <c r="E388" s="19"/>
      <c r="G388" s="21" t="s">
        <v>132</v>
      </c>
      <c r="H388" s="21" t="s">
        <v>133</v>
      </c>
    </row>
    <row r="389" spans="3:51" outlineLevel="1" x14ac:dyDescent="0.25">
      <c r="D389" t="str">
        <f t="shared" si="157"/>
        <v>Balancing costs</v>
      </c>
      <c r="E389" s="19" t="s">
        <v>258</v>
      </c>
      <c r="G389" s="26">
        <f t="shared" ref="G389:H393" ca="1" si="158">H124</f>
        <v>46023</v>
      </c>
      <c r="H389" s="26">
        <f t="shared" ca="1" si="158"/>
        <v>56979</v>
      </c>
      <c r="L389" s="74">
        <f t="shared" ref="L389:L393" ca="1" si="159">SUM(M389:AY389)</f>
        <v>30</v>
      </c>
      <c r="M389" s="27">
        <f ca="1">IF(AND(M$6&gt;=$G389,M$7&lt;=$H389),1,0)</f>
        <v>0</v>
      </c>
      <c r="N389" s="27">
        <f t="shared" ref="N389:AY393" ca="1" si="160">IF(AND(N$6&gt;=$G389,N$7&lt;=$H389),1,0)</f>
        <v>0</v>
      </c>
      <c r="O389" s="27">
        <f t="shared" ca="1" si="160"/>
        <v>1</v>
      </c>
      <c r="P389" s="27">
        <f t="shared" ca="1" si="160"/>
        <v>1</v>
      </c>
      <c r="Q389" s="27">
        <f t="shared" ca="1" si="160"/>
        <v>1</v>
      </c>
      <c r="R389" s="27">
        <f t="shared" ca="1" si="160"/>
        <v>1</v>
      </c>
      <c r="S389" s="27">
        <f t="shared" ca="1" si="160"/>
        <v>1</v>
      </c>
      <c r="T389" s="27">
        <f t="shared" ca="1" si="160"/>
        <v>1</v>
      </c>
      <c r="U389" s="27">
        <f t="shared" ca="1" si="160"/>
        <v>1</v>
      </c>
      <c r="V389" s="27">
        <f t="shared" ca="1" si="160"/>
        <v>1</v>
      </c>
      <c r="W389" s="27">
        <f t="shared" ca="1" si="160"/>
        <v>1</v>
      </c>
      <c r="X389" s="27">
        <f t="shared" ca="1" si="160"/>
        <v>1</v>
      </c>
      <c r="Y389" s="27">
        <f t="shared" ca="1" si="160"/>
        <v>1</v>
      </c>
      <c r="Z389" s="27">
        <f t="shared" ca="1" si="160"/>
        <v>1</v>
      </c>
      <c r="AA389" s="27">
        <f t="shared" ca="1" si="160"/>
        <v>1</v>
      </c>
      <c r="AB389" s="27">
        <f t="shared" ca="1" si="160"/>
        <v>1</v>
      </c>
      <c r="AC389" s="27">
        <f t="shared" ca="1" si="160"/>
        <v>1</v>
      </c>
      <c r="AD389" s="27">
        <f t="shared" ca="1" si="160"/>
        <v>1</v>
      </c>
      <c r="AE389" s="27">
        <f t="shared" ca="1" si="160"/>
        <v>1</v>
      </c>
      <c r="AF389" s="27">
        <f t="shared" ca="1" si="160"/>
        <v>1</v>
      </c>
      <c r="AG389" s="27">
        <f t="shared" ca="1" si="160"/>
        <v>1</v>
      </c>
      <c r="AH389" s="27">
        <f t="shared" ca="1" si="160"/>
        <v>1</v>
      </c>
      <c r="AI389" s="27">
        <f t="shared" ca="1" si="160"/>
        <v>1</v>
      </c>
      <c r="AJ389" s="27">
        <f t="shared" ca="1" si="160"/>
        <v>1</v>
      </c>
      <c r="AK389" s="27">
        <f t="shared" ca="1" si="160"/>
        <v>1</v>
      </c>
      <c r="AL389" s="27">
        <f t="shared" ca="1" si="160"/>
        <v>1</v>
      </c>
      <c r="AM389" s="27">
        <f t="shared" ca="1" si="160"/>
        <v>1</v>
      </c>
      <c r="AN389" s="27">
        <f t="shared" ca="1" si="160"/>
        <v>1</v>
      </c>
      <c r="AO389" s="27">
        <f t="shared" ca="1" si="160"/>
        <v>1</v>
      </c>
      <c r="AP389" s="27">
        <f t="shared" ca="1" si="160"/>
        <v>1</v>
      </c>
      <c r="AQ389" s="27">
        <f t="shared" ca="1" si="160"/>
        <v>1</v>
      </c>
      <c r="AR389" s="27">
        <f t="shared" ca="1" si="160"/>
        <v>1</v>
      </c>
      <c r="AS389" s="27">
        <f t="shared" ca="1" si="160"/>
        <v>0</v>
      </c>
      <c r="AT389" s="27">
        <f t="shared" ca="1" si="160"/>
        <v>0</v>
      </c>
      <c r="AU389" s="27">
        <f t="shared" ca="1" si="160"/>
        <v>0</v>
      </c>
      <c r="AV389" s="27">
        <f t="shared" ca="1" si="160"/>
        <v>0</v>
      </c>
      <c r="AW389" s="27">
        <f t="shared" ca="1" si="160"/>
        <v>0</v>
      </c>
      <c r="AX389" s="27">
        <f t="shared" ca="1" si="160"/>
        <v>0</v>
      </c>
      <c r="AY389" s="27">
        <f t="shared" ca="1" si="160"/>
        <v>0</v>
      </c>
    </row>
    <row r="390" spans="3:51" outlineLevel="1" x14ac:dyDescent="0.25">
      <c r="D390" t="str">
        <f t="shared" si="157"/>
        <v>Spare</v>
      </c>
      <c r="E390" s="19" t="s">
        <v>258</v>
      </c>
      <c r="G390" s="26">
        <f t="shared" ca="1" si="158"/>
        <v>46023</v>
      </c>
      <c r="H390" s="26">
        <f t="shared" ca="1" si="158"/>
        <v>56979</v>
      </c>
      <c r="L390" s="74">
        <f t="shared" ca="1" si="159"/>
        <v>30</v>
      </c>
      <c r="M390" s="27">
        <f t="shared" ref="M390:AB393" ca="1" si="161">IF(AND(M$6&gt;=$G390,M$7&lt;=$H390),1,0)</f>
        <v>0</v>
      </c>
      <c r="N390" s="27">
        <f t="shared" ca="1" si="161"/>
        <v>0</v>
      </c>
      <c r="O390" s="27">
        <f t="shared" ca="1" si="161"/>
        <v>1</v>
      </c>
      <c r="P390" s="27">
        <f t="shared" ca="1" si="161"/>
        <v>1</v>
      </c>
      <c r="Q390" s="27">
        <f t="shared" ca="1" si="161"/>
        <v>1</v>
      </c>
      <c r="R390" s="27">
        <f t="shared" ca="1" si="161"/>
        <v>1</v>
      </c>
      <c r="S390" s="27">
        <f t="shared" ca="1" si="161"/>
        <v>1</v>
      </c>
      <c r="T390" s="27">
        <f t="shared" ca="1" si="161"/>
        <v>1</v>
      </c>
      <c r="U390" s="27">
        <f t="shared" ca="1" si="161"/>
        <v>1</v>
      </c>
      <c r="V390" s="27">
        <f t="shared" ca="1" si="161"/>
        <v>1</v>
      </c>
      <c r="W390" s="27">
        <f t="shared" ca="1" si="161"/>
        <v>1</v>
      </c>
      <c r="X390" s="27">
        <f t="shared" ca="1" si="161"/>
        <v>1</v>
      </c>
      <c r="Y390" s="27">
        <f t="shared" ca="1" si="161"/>
        <v>1</v>
      </c>
      <c r="Z390" s="27">
        <f t="shared" ca="1" si="161"/>
        <v>1</v>
      </c>
      <c r="AA390" s="27">
        <f t="shared" ca="1" si="161"/>
        <v>1</v>
      </c>
      <c r="AB390" s="27">
        <f t="shared" ca="1" si="161"/>
        <v>1</v>
      </c>
      <c r="AC390" s="27">
        <f t="shared" ca="1" si="160"/>
        <v>1</v>
      </c>
      <c r="AD390" s="27">
        <f t="shared" ca="1" si="160"/>
        <v>1</v>
      </c>
      <c r="AE390" s="27">
        <f t="shared" ca="1" si="160"/>
        <v>1</v>
      </c>
      <c r="AF390" s="27">
        <f t="shared" ca="1" si="160"/>
        <v>1</v>
      </c>
      <c r="AG390" s="27">
        <f t="shared" ca="1" si="160"/>
        <v>1</v>
      </c>
      <c r="AH390" s="27">
        <f t="shared" ca="1" si="160"/>
        <v>1</v>
      </c>
      <c r="AI390" s="27">
        <f t="shared" ca="1" si="160"/>
        <v>1</v>
      </c>
      <c r="AJ390" s="27">
        <f t="shared" ca="1" si="160"/>
        <v>1</v>
      </c>
      <c r="AK390" s="27">
        <f t="shared" ca="1" si="160"/>
        <v>1</v>
      </c>
      <c r="AL390" s="27">
        <f t="shared" ca="1" si="160"/>
        <v>1</v>
      </c>
      <c r="AM390" s="27">
        <f t="shared" ca="1" si="160"/>
        <v>1</v>
      </c>
      <c r="AN390" s="27">
        <f t="shared" ca="1" si="160"/>
        <v>1</v>
      </c>
      <c r="AO390" s="27">
        <f t="shared" ca="1" si="160"/>
        <v>1</v>
      </c>
      <c r="AP390" s="27">
        <f t="shared" ca="1" si="160"/>
        <v>1</v>
      </c>
      <c r="AQ390" s="27">
        <f t="shared" ca="1" si="160"/>
        <v>1</v>
      </c>
      <c r="AR390" s="27">
        <f t="shared" ca="1" si="160"/>
        <v>1</v>
      </c>
      <c r="AS390" s="27">
        <f t="shared" ca="1" si="160"/>
        <v>0</v>
      </c>
      <c r="AT390" s="27">
        <f t="shared" ca="1" si="160"/>
        <v>0</v>
      </c>
      <c r="AU390" s="27">
        <f t="shared" ca="1" si="160"/>
        <v>0</v>
      </c>
      <c r="AV390" s="27">
        <f t="shared" ca="1" si="160"/>
        <v>0</v>
      </c>
      <c r="AW390" s="27">
        <f t="shared" ca="1" si="160"/>
        <v>0</v>
      </c>
      <c r="AX390" s="27">
        <f t="shared" ca="1" si="160"/>
        <v>0</v>
      </c>
      <c r="AY390" s="27">
        <f t="shared" ca="1" si="160"/>
        <v>0</v>
      </c>
    </row>
    <row r="391" spans="3:51" outlineLevel="1" x14ac:dyDescent="0.25">
      <c r="D391" t="str">
        <f t="shared" si="157"/>
        <v>Spare</v>
      </c>
      <c r="E391" s="19" t="s">
        <v>258</v>
      </c>
      <c r="G391" s="26">
        <f t="shared" ca="1" si="158"/>
        <v>46023</v>
      </c>
      <c r="H391" s="26">
        <f t="shared" ca="1" si="158"/>
        <v>56979</v>
      </c>
      <c r="L391" s="74">
        <f t="shared" ca="1" si="159"/>
        <v>30</v>
      </c>
      <c r="M391" s="27">
        <f t="shared" ca="1" si="161"/>
        <v>0</v>
      </c>
      <c r="N391" s="27">
        <f t="shared" ca="1" si="160"/>
        <v>0</v>
      </c>
      <c r="O391" s="27">
        <f t="shared" ca="1" si="160"/>
        <v>1</v>
      </c>
      <c r="P391" s="27">
        <f t="shared" ca="1" si="160"/>
        <v>1</v>
      </c>
      <c r="Q391" s="27">
        <f t="shared" ca="1" si="160"/>
        <v>1</v>
      </c>
      <c r="R391" s="27">
        <f t="shared" ca="1" si="160"/>
        <v>1</v>
      </c>
      <c r="S391" s="27">
        <f t="shared" ca="1" si="160"/>
        <v>1</v>
      </c>
      <c r="T391" s="27">
        <f t="shared" ca="1" si="160"/>
        <v>1</v>
      </c>
      <c r="U391" s="27">
        <f t="shared" ca="1" si="160"/>
        <v>1</v>
      </c>
      <c r="V391" s="27">
        <f t="shared" ca="1" si="160"/>
        <v>1</v>
      </c>
      <c r="W391" s="27">
        <f t="shared" ca="1" si="160"/>
        <v>1</v>
      </c>
      <c r="X391" s="27">
        <f t="shared" ca="1" si="160"/>
        <v>1</v>
      </c>
      <c r="Y391" s="27">
        <f t="shared" ca="1" si="160"/>
        <v>1</v>
      </c>
      <c r="Z391" s="27">
        <f t="shared" ca="1" si="160"/>
        <v>1</v>
      </c>
      <c r="AA391" s="27">
        <f t="shared" ca="1" si="160"/>
        <v>1</v>
      </c>
      <c r="AB391" s="27">
        <f t="shared" ca="1" si="160"/>
        <v>1</v>
      </c>
      <c r="AC391" s="27">
        <f t="shared" ca="1" si="160"/>
        <v>1</v>
      </c>
      <c r="AD391" s="27">
        <f t="shared" ca="1" si="160"/>
        <v>1</v>
      </c>
      <c r="AE391" s="27">
        <f t="shared" ca="1" si="160"/>
        <v>1</v>
      </c>
      <c r="AF391" s="27">
        <f t="shared" ca="1" si="160"/>
        <v>1</v>
      </c>
      <c r="AG391" s="27">
        <f t="shared" ca="1" si="160"/>
        <v>1</v>
      </c>
      <c r="AH391" s="27">
        <f t="shared" ca="1" si="160"/>
        <v>1</v>
      </c>
      <c r="AI391" s="27">
        <f t="shared" ca="1" si="160"/>
        <v>1</v>
      </c>
      <c r="AJ391" s="27">
        <f t="shared" ca="1" si="160"/>
        <v>1</v>
      </c>
      <c r="AK391" s="27">
        <f t="shared" ca="1" si="160"/>
        <v>1</v>
      </c>
      <c r="AL391" s="27">
        <f t="shared" ca="1" si="160"/>
        <v>1</v>
      </c>
      <c r="AM391" s="27">
        <f t="shared" ca="1" si="160"/>
        <v>1</v>
      </c>
      <c r="AN391" s="27">
        <f t="shared" ca="1" si="160"/>
        <v>1</v>
      </c>
      <c r="AO391" s="27">
        <f t="shared" ca="1" si="160"/>
        <v>1</v>
      </c>
      <c r="AP391" s="27">
        <f t="shared" ca="1" si="160"/>
        <v>1</v>
      </c>
      <c r="AQ391" s="27">
        <f t="shared" ca="1" si="160"/>
        <v>1</v>
      </c>
      <c r="AR391" s="27">
        <f t="shared" ca="1" si="160"/>
        <v>1</v>
      </c>
      <c r="AS391" s="27">
        <f t="shared" ca="1" si="160"/>
        <v>0</v>
      </c>
      <c r="AT391" s="27">
        <f t="shared" ca="1" si="160"/>
        <v>0</v>
      </c>
      <c r="AU391" s="27">
        <f t="shared" ca="1" si="160"/>
        <v>0</v>
      </c>
      <c r="AV391" s="27">
        <f t="shared" ca="1" si="160"/>
        <v>0</v>
      </c>
      <c r="AW391" s="27">
        <f t="shared" ca="1" si="160"/>
        <v>0</v>
      </c>
      <c r="AX391" s="27">
        <f t="shared" ca="1" si="160"/>
        <v>0</v>
      </c>
      <c r="AY391" s="27">
        <f t="shared" ca="1" si="160"/>
        <v>0</v>
      </c>
    </row>
    <row r="392" spans="3:51" outlineLevel="1" x14ac:dyDescent="0.25">
      <c r="D392" t="str">
        <f t="shared" si="157"/>
        <v>Spare</v>
      </c>
      <c r="E392" s="19" t="s">
        <v>258</v>
      </c>
      <c r="G392" s="26">
        <f t="shared" ca="1" si="158"/>
        <v>46023</v>
      </c>
      <c r="H392" s="26">
        <f t="shared" ca="1" si="158"/>
        <v>56979</v>
      </c>
      <c r="L392" s="74">
        <f t="shared" ca="1" si="159"/>
        <v>30</v>
      </c>
      <c r="M392" s="27">
        <f t="shared" ca="1" si="161"/>
        <v>0</v>
      </c>
      <c r="N392" s="27">
        <f t="shared" ca="1" si="160"/>
        <v>0</v>
      </c>
      <c r="O392" s="27">
        <f t="shared" ca="1" si="160"/>
        <v>1</v>
      </c>
      <c r="P392" s="27">
        <f t="shared" ca="1" si="160"/>
        <v>1</v>
      </c>
      <c r="Q392" s="27">
        <f t="shared" ca="1" si="160"/>
        <v>1</v>
      </c>
      <c r="R392" s="27">
        <f t="shared" ca="1" si="160"/>
        <v>1</v>
      </c>
      <c r="S392" s="27">
        <f t="shared" ca="1" si="160"/>
        <v>1</v>
      </c>
      <c r="T392" s="27">
        <f t="shared" ca="1" si="160"/>
        <v>1</v>
      </c>
      <c r="U392" s="27">
        <f t="shared" ca="1" si="160"/>
        <v>1</v>
      </c>
      <c r="V392" s="27">
        <f t="shared" ca="1" si="160"/>
        <v>1</v>
      </c>
      <c r="W392" s="27">
        <f t="shared" ca="1" si="160"/>
        <v>1</v>
      </c>
      <c r="X392" s="27">
        <f t="shared" ca="1" si="160"/>
        <v>1</v>
      </c>
      <c r="Y392" s="27">
        <f t="shared" ca="1" si="160"/>
        <v>1</v>
      </c>
      <c r="Z392" s="27">
        <f t="shared" ca="1" si="160"/>
        <v>1</v>
      </c>
      <c r="AA392" s="27">
        <f t="shared" ca="1" si="160"/>
        <v>1</v>
      </c>
      <c r="AB392" s="27">
        <f t="shared" ca="1" si="160"/>
        <v>1</v>
      </c>
      <c r="AC392" s="27">
        <f t="shared" ca="1" si="160"/>
        <v>1</v>
      </c>
      <c r="AD392" s="27">
        <f t="shared" ca="1" si="160"/>
        <v>1</v>
      </c>
      <c r="AE392" s="27">
        <f t="shared" ca="1" si="160"/>
        <v>1</v>
      </c>
      <c r="AF392" s="27">
        <f t="shared" ca="1" si="160"/>
        <v>1</v>
      </c>
      <c r="AG392" s="27">
        <f t="shared" ca="1" si="160"/>
        <v>1</v>
      </c>
      <c r="AH392" s="27">
        <f t="shared" ca="1" si="160"/>
        <v>1</v>
      </c>
      <c r="AI392" s="27">
        <f t="shared" ca="1" si="160"/>
        <v>1</v>
      </c>
      <c r="AJ392" s="27">
        <f t="shared" ca="1" si="160"/>
        <v>1</v>
      </c>
      <c r="AK392" s="27">
        <f t="shared" ca="1" si="160"/>
        <v>1</v>
      </c>
      <c r="AL392" s="27">
        <f t="shared" ca="1" si="160"/>
        <v>1</v>
      </c>
      <c r="AM392" s="27">
        <f t="shared" ca="1" si="160"/>
        <v>1</v>
      </c>
      <c r="AN392" s="27">
        <f t="shared" ca="1" si="160"/>
        <v>1</v>
      </c>
      <c r="AO392" s="27">
        <f t="shared" ca="1" si="160"/>
        <v>1</v>
      </c>
      <c r="AP392" s="27">
        <f t="shared" ca="1" si="160"/>
        <v>1</v>
      </c>
      <c r="AQ392" s="27">
        <f t="shared" ca="1" si="160"/>
        <v>1</v>
      </c>
      <c r="AR392" s="27">
        <f t="shared" ca="1" si="160"/>
        <v>1</v>
      </c>
      <c r="AS392" s="27">
        <f t="shared" ca="1" si="160"/>
        <v>0</v>
      </c>
      <c r="AT392" s="27">
        <f t="shared" ca="1" si="160"/>
        <v>0</v>
      </c>
      <c r="AU392" s="27">
        <f t="shared" ca="1" si="160"/>
        <v>0</v>
      </c>
      <c r="AV392" s="27">
        <f t="shared" ca="1" si="160"/>
        <v>0</v>
      </c>
      <c r="AW392" s="27">
        <f t="shared" ca="1" si="160"/>
        <v>0</v>
      </c>
      <c r="AX392" s="27">
        <f t="shared" ca="1" si="160"/>
        <v>0</v>
      </c>
      <c r="AY392" s="27">
        <f t="shared" ca="1" si="160"/>
        <v>0</v>
      </c>
    </row>
    <row r="393" spans="3:51" outlineLevel="1" x14ac:dyDescent="0.25">
      <c r="D393" t="str">
        <f t="shared" si="157"/>
        <v>Spare</v>
      </c>
      <c r="E393" s="19" t="s">
        <v>258</v>
      </c>
      <c r="G393" s="26">
        <f t="shared" ca="1" si="158"/>
        <v>46023</v>
      </c>
      <c r="H393" s="26">
        <f t="shared" ca="1" si="158"/>
        <v>56979</v>
      </c>
      <c r="L393" s="74">
        <f t="shared" ca="1" si="159"/>
        <v>30</v>
      </c>
      <c r="M393" s="27">
        <f t="shared" ca="1" si="161"/>
        <v>0</v>
      </c>
      <c r="N393" s="27">
        <f t="shared" ca="1" si="160"/>
        <v>0</v>
      </c>
      <c r="O393" s="27">
        <f t="shared" ca="1" si="160"/>
        <v>1</v>
      </c>
      <c r="P393" s="27">
        <f t="shared" ca="1" si="160"/>
        <v>1</v>
      </c>
      <c r="Q393" s="27">
        <f t="shared" ca="1" si="160"/>
        <v>1</v>
      </c>
      <c r="R393" s="27">
        <f t="shared" ca="1" si="160"/>
        <v>1</v>
      </c>
      <c r="S393" s="27">
        <f t="shared" ca="1" si="160"/>
        <v>1</v>
      </c>
      <c r="T393" s="27">
        <f t="shared" ca="1" si="160"/>
        <v>1</v>
      </c>
      <c r="U393" s="27">
        <f t="shared" ca="1" si="160"/>
        <v>1</v>
      </c>
      <c r="V393" s="27">
        <f t="shared" ca="1" si="160"/>
        <v>1</v>
      </c>
      <c r="W393" s="27">
        <f t="shared" ca="1" si="160"/>
        <v>1</v>
      </c>
      <c r="X393" s="27">
        <f t="shared" ca="1" si="160"/>
        <v>1</v>
      </c>
      <c r="Y393" s="27">
        <f t="shared" ca="1" si="160"/>
        <v>1</v>
      </c>
      <c r="Z393" s="27">
        <f t="shared" ca="1" si="160"/>
        <v>1</v>
      </c>
      <c r="AA393" s="27">
        <f t="shared" ca="1" si="160"/>
        <v>1</v>
      </c>
      <c r="AB393" s="27">
        <f t="shared" ca="1" si="160"/>
        <v>1</v>
      </c>
      <c r="AC393" s="27">
        <f t="shared" ca="1" si="160"/>
        <v>1</v>
      </c>
      <c r="AD393" s="27">
        <f t="shared" ca="1" si="160"/>
        <v>1</v>
      </c>
      <c r="AE393" s="27">
        <f t="shared" ca="1" si="160"/>
        <v>1</v>
      </c>
      <c r="AF393" s="27">
        <f t="shared" ca="1" si="160"/>
        <v>1</v>
      </c>
      <c r="AG393" s="27">
        <f t="shared" ca="1" si="160"/>
        <v>1</v>
      </c>
      <c r="AH393" s="27">
        <f t="shared" ca="1" si="160"/>
        <v>1</v>
      </c>
      <c r="AI393" s="27">
        <f t="shared" ca="1" si="160"/>
        <v>1</v>
      </c>
      <c r="AJ393" s="27">
        <f t="shared" ca="1" si="160"/>
        <v>1</v>
      </c>
      <c r="AK393" s="27">
        <f t="shared" ca="1" si="160"/>
        <v>1</v>
      </c>
      <c r="AL393" s="27">
        <f t="shared" ca="1" si="160"/>
        <v>1</v>
      </c>
      <c r="AM393" s="27">
        <f t="shared" ca="1" si="160"/>
        <v>1</v>
      </c>
      <c r="AN393" s="27">
        <f t="shared" ca="1" si="160"/>
        <v>1</v>
      </c>
      <c r="AO393" s="27">
        <f t="shared" ca="1" si="160"/>
        <v>1</v>
      </c>
      <c r="AP393" s="27">
        <f t="shared" ca="1" si="160"/>
        <v>1</v>
      </c>
      <c r="AQ393" s="27">
        <f t="shared" ca="1" si="160"/>
        <v>1</v>
      </c>
      <c r="AR393" s="27">
        <f t="shared" ca="1" si="160"/>
        <v>1</v>
      </c>
      <c r="AS393" s="27">
        <f t="shared" ca="1" si="160"/>
        <v>0</v>
      </c>
      <c r="AT393" s="27">
        <f t="shared" ca="1" si="160"/>
        <v>0</v>
      </c>
      <c r="AU393" s="27">
        <f t="shared" ca="1" si="160"/>
        <v>0</v>
      </c>
      <c r="AV393" s="27">
        <f t="shared" ca="1" si="160"/>
        <v>0</v>
      </c>
      <c r="AW393" s="27">
        <f t="shared" ca="1" si="160"/>
        <v>0</v>
      </c>
      <c r="AX393" s="27">
        <f t="shared" ca="1" si="160"/>
        <v>0</v>
      </c>
      <c r="AY393" s="27">
        <f t="shared" ca="1" si="160"/>
        <v>0</v>
      </c>
    </row>
    <row r="394" spans="3:51" outlineLevel="1" x14ac:dyDescent="0.25">
      <c r="E394" s="19"/>
    </row>
    <row r="395" spans="3:51" ht="15.75" outlineLevel="1" x14ac:dyDescent="0.25">
      <c r="D395" s="31" t="str">
        <f t="shared" ref="D395:D400" si="162">D130</f>
        <v>Variable costs in % of revenue</v>
      </c>
      <c r="E395" s="19"/>
      <c r="G395" s="21" t="s">
        <v>132</v>
      </c>
      <c r="H395" s="21" t="s">
        <v>133</v>
      </c>
    </row>
    <row r="396" spans="3:51" outlineLevel="1" x14ac:dyDescent="0.25">
      <c r="D396" t="str">
        <f t="shared" si="162"/>
        <v>Variable land lease</v>
      </c>
      <c r="E396" s="19" t="s">
        <v>258</v>
      </c>
      <c r="G396" s="26">
        <f t="shared" ref="G396:H400" ca="1" si="163">H131</f>
        <v>46023</v>
      </c>
      <c r="H396" s="26">
        <f t="shared" ca="1" si="163"/>
        <v>56979</v>
      </c>
      <c r="L396" s="74">
        <f t="shared" ref="L396:L400" ca="1" si="164">SUM(M396:AY396)</f>
        <v>30</v>
      </c>
      <c r="M396" s="27">
        <f ca="1">IF(AND(M$6&gt;=$G396,M$7&lt;=$H396),1,0)</f>
        <v>0</v>
      </c>
      <c r="N396" s="27">
        <f t="shared" ref="N396:AY400" ca="1" si="165">IF(AND(N$6&gt;=$G396,N$7&lt;=$H396),1,0)</f>
        <v>0</v>
      </c>
      <c r="O396" s="27">
        <f t="shared" ca="1" si="165"/>
        <v>1</v>
      </c>
      <c r="P396" s="27">
        <f t="shared" ca="1" si="165"/>
        <v>1</v>
      </c>
      <c r="Q396" s="27">
        <f t="shared" ca="1" si="165"/>
        <v>1</v>
      </c>
      <c r="R396" s="27">
        <f t="shared" ca="1" si="165"/>
        <v>1</v>
      </c>
      <c r="S396" s="27">
        <f t="shared" ca="1" si="165"/>
        <v>1</v>
      </c>
      <c r="T396" s="27">
        <f t="shared" ca="1" si="165"/>
        <v>1</v>
      </c>
      <c r="U396" s="27">
        <f t="shared" ca="1" si="165"/>
        <v>1</v>
      </c>
      <c r="V396" s="27">
        <f t="shared" ca="1" si="165"/>
        <v>1</v>
      </c>
      <c r="W396" s="27">
        <f t="shared" ca="1" si="165"/>
        <v>1</v>
      </c>
      <c r="X396" s="27">
        <f t="shared" ca="1" si="165"/>
        <v>1</v>
      </c>
      <c r="Y396" s="27">
        <f t="shared" ca="1" si="165"/>
        <v>1</v>
      </c>
      <c r="Z396" s="27">
        <f t="shared" ca="1" si="165"/>
        <v>1</v>
      </c>
      <c r="AA396" s="27">
        <f t="shared" ca="1" si="165"/>
        <v>1</v>
      </c>
      <c r="AB396" s="27">
        <f t="shared" ca="1" si="165"/>
        <v>1</v>
      </c>
      <c r="AC396" s="27">
        <f t="shared" ca="1" si="165"/>
        <v>1</v>
      </c>
      <c r="AD396" s="27">
        <f t="shared" ca="1" si="165"/>
        <v>1</v>
      </c>
      <c r="AE396" s="27">
        <f t="shared" ca="1" si="165"/>
        <v>1</v>
      </c>
      <c r="AF396" s="27">
        <f t="shared" ca="1" si="165"/>
        <v>1</v>
      </c>
      <c r="AG396" s="27">
        <f t="shared" ca="1" si="165"/>
        <v>1</v>
      </c>
      <c r="AH396" s="27">
        <f t="shared" ca="1" si="165"/>
        <v>1</v>
      </c>
      <c r="AI396" s="27">
        <f t="shared" ca="1" si="165"/>
        <v>1</v>
      </c>
      <c r="AJ396" s="27">
        <f t="shared" ca="1" si="165"/>
        <v>1</v>
      </c>
      <c r="AK396" s="27">
        <f t="shared" ca="1" si="165"/>
        <v>1</v>
      </c>
      <c r="AL396" s="27">
        <f t="shared" ca="1" si="165"/>
        <v>1</v>
      </c>
      <c r="AM396" s="27">
        <f t="shared" ca="1" si="165"/>
        <v>1</v>
      </c>
      <c r="AN396" s="27">
        <f t="shared" ca="1" si="165"/>
        <v>1</v>
      </c>
      <c r="AO396" s="27">
        <f t="shared" ca="1" si="165"/>
        <v>1</v>
      </c>
      <c r="AP396" s="27">
        <f t="shared" ca="1" si="165"/>
        <v>1</v>
      </c>
      <c r="AQ396" s="27">
        <f t="shared" ca="1" si="165"/>
        <v>1</v>
      </c>
      <c r="AR396" s="27">
        <f t="shared" ca="1" si="165"/>
        <v>1</v>
      </c>
      <c r="AS396" s="27">
        <f t="shared" ca="1" si="165"/>
        <v>0</v>
      </c>
      <c r="AT396" s="27">
        <f t="shared" ca="1" si="165"/>
        <v>0</v>
      </c>
      <c r="AU396" s="27">
        <f t="shared" ca="1" si="165"/>
        <v>0</v>
      </c>
      <c r="AV396" s="27">
        <f t="shared" ca="1" si="165"/>
        <v>0</v>
      </c>
      <c r="AW396" s="27">
        <f t="shared" ca="1" si="165"/>
        <v>0</v>
      </c>
      <c r="AX396" s="27">
        <f t="shared" ca="1" si="165"/>
        <v>0</v>
      </c>
      <c r="AY396" s="27">
        <f t="shared" ca="1" si="165"/>
        <v>0</v>
      </c>
    </row>
    <row r="397" spans="3:51" outlineLevel="1" x14ac:dyDescent="0.25">
      <c r="D397" t="str">
        <f t="shared" si="162"/>
        <v>Spare</v>
      </c>
      <c r="E397" s="19" t="s">
        <v>258</v>
      </c>
      <c r="G397" s="26">
        <f t="shared" ca="1" si="163"/>
        <v>46023</v>
      </c>
      <c r="H397" s="26">
        <f t="shared" ca="1" si="163"/>
        <v>56979</v>
      </c>
      <c r="L397" s="74">
        <f t="shared" ca="1" si="164"/>
        <v>30</v>
      </c>
      <c r="M397" s="27">
        <f t="shared" ref="M397:AB400" ca="1" si="166">IF(AND(M$6&gt;=$G397,M$7&lt;=$H397),1,0)</f>
        <v>0</v>
      </c>
      <c r="N397" s="27">
        <f t="shared" ca="1" si="166"/>
        <v>0</v>
      </c>
      <c r="O397" s="27">
        <f t="shared" ca="1" si="166"/>
        <v>1</v>
      </c>
      <c r="P397" s="27">
        <f t="shared" ca="1" si="166"/>
        <v>1</v>
      </c>
      <c r="Q397" s="27">
        <f t="shared" ca="1" si="166"/>
        <v>1</v>
      </c>
      <c r="R397" s="27">
        <f t="shared" ca="1" si="166"/>
        <v>1</v>
      </c>
      <c r="S397" s="27">
        <f t="shared" ca="1" si="166"/>
        <v>1</v>
      </c>
      <c r="T397" s="27">
        <f t="shared" ca="1" si="166"/>
        <v>1</v>
      </c>
      <c r="U397" s="27">
        <f t="shared" ca="1" si="166"/>
        <v>1</v>
      </c>
      <c r="V397" s="27">
        <f t="shared" ca="1" si="166"/>
        <v>1</v>
      </c>
      <c r="W397" s="27">
        <f t="shared" ca="1" si="166"/>
        <v>1</v>
      </c>
      <c r="X397" s="27">
        <f t="shared" ca="1" si="166"/>
        <v>1</v>
      </c>
      <c r="Y397" s="27">
        <f t="shared" ca="1" si="166"/>
        <v>1</v>
      </c>
      <c r="Z397" s="27">
        <f t="shared" ca="1" si="166"/>
        <v>1</v>
      </c>
      <c r="AA397" s="27">
        <f t="shared" ca="1" si="166"/>
        <v>1</v>
      </c>
      <c r="AB397" s="27">
        <f t="shared" ca="1" si="166"/>
        <v>1</v>
      </c>
      <c r="AC397" s="27">
        <f t="shared" ca="1" si="165"/>
        <v>1</v>
      </c>
      <c r="AD397" s="27">
        <f t="shared" ca="1" si="165"/>
        <v>1</v>
      </c>
      <c r="AE397" s="27">
        <f t="shared" ca="1" si="165"/>
        <v>1</v>
      </c>
      <c r="AF397" s="27">
        <f t="shared" ca="1" si="165"/>
        <v>1</v>
      </c>
      <c r="AG397" s="27">
        <f t="shared" ca="1" si="165"/>
        <v>1</v>
      </c>
      <c r="AH397" s="27">
        <f t="shared" ca="1" si="165"/>
        <v>1</v>
      </c>
      <c r="AI397" s="27">
        <f t="shared" ca="1" si="165"/>
        <v>1</v>
      </c>
      <c r="AJ397" s="27">
        <f t="shared" ca="1" si="165"/>
        <v>1</v>
      </c>
      <c r="AK397" s="27">
        <f t="shared" ca="1" si="165"/>
        <v>1</v>
      </c>
      <c r="AL397" s="27">
        <f t="shared" ca="1" si="165"/>
        <v>1</v>
      </c>
      <c r="AM397" s="27">
        <f t="shared" ca="1" si="165"/>
        <v>1</v>
      </c>
      <c r="AN397" s="27">
        <f t="shared" ca="1" si="165"/>
        <v>1</v>
      </c>
      <c r="AO397" s="27">
        <f t="shared" ca="1" si="165"/>
        <v>1</v>
      </c>
      <c r="AP397" s="27">
        <f t="shared" ca="1" si="165"/>
        <v>1</v>
      </c>
      <c r="AQ397" s="27">
        <f t="shared" ca="1" si="165"/>
        <v>1</v>
      </c>
      <c r="AR397" s="27">
        <f t="shared" ca="1" si="165"/>
        <v>1</v>
      </c>
      <c r="AS397" s="27">
        <f t="shared" ca="1" si="165"/>
        <v>0</v>
      </c>
      <c r="AT397" s="27">
        <f t="shared" ca="1" si="165"/>
        <v>0</v>
      </c>
      <c r="AU397" s="27">
        <f t="shared" ca="1" si="165"/>
        <v>0</v>
      </c>
      <c r="AV397" s="27">
        <f t="shared" ca="1" si="165"/>
        <v>0</v>
      </c>
      <c r="AW397" s="27">
        <f t="shared" ca="1" si="165"/>
        <v>0</v>
      </c>
      <c r="AX397" s="27">
        <f t="shared" ca="1" si="165"/>
        <v>0</v>
      </c>
      <c r="AY397" s="27">
        <f t="shared" ca="1" si="165"/>
        <v>0</v>
      </c>
    </row>
    <row r="398" spans="3:51" outlineLevel="1" x14ac:dyDescent="0.25">
      <c r="D398" t="str">
        <f t="shared" si="162"/>
        <v>Spare</v>
      </c>
      <c r="E398" s="19" t="s">
        <v>258</v>
      </c>
      <c r="G398" s="26">
        <f t="shared" ca="1" si="163"/>
        <v>46023</v>
      </c>
      <c r="H398" s="26">
        <f t="shared" ca="1" si="163"/>
        <v>56979</v>
      </c>
      <c r="L398" s="74">
        <f t="shared" ca="1" si="164"/>
        <v>30</v>
      </c>
      <c r="M398" s="27">
        <f t="shared" ca="1" si="166"/>
        <v>0</v>
      </c>
      <c r="N398" s="27">
        <f t="shared" ca="1" si="165"/>
        <v>0</v>
      </c>
      <c r="O398" s="27">
        <f t="shared" ca="1" si="165"/>
        <v>1</v>
      </c>
      <c r="P398" s="27">
        <f t="shared" ca="1" si="165"/>
        <v>1</v>
      </c>
      <c r="Q398" s="27">
        <f t="shared" ca="1" si="165"/>
        <v>1</v>
      </c>
      <c r="R398" s="27">
        <f t="shared" ca="1" si="165"/>
        <v>1</v>
      </c>
      <c r="S398" s="27">
        <f t="shared" ca="1" si="165"/>
        <v>1</v>
      </c>
      <c r="T398" s="27">
        <f t="shared" ca="1" si="165"/>
        <v>1</v>
      </c>
      <c r="U398" s="27">
        <f t="shared" ca="1" si="165"/>
        <v>1</v>
      </c>
      <c r="V398" s="27">
        <f t="shared" ca="1" si="165"/>
        <v>1</v>
      </c>
      <c r="W398" s="27">
        <f t="shared" ca="1" si="165"/>
        <v>1</v>
      </c>
      <c r="X398" s="27">
        <f t="shared" ca="1" si="165"/>
        <v>1</v>
      </c>
      <c r="Y398" s="27">
        <f t="shared" ca="1" si="165"/>
        <v>1</v>
      </c>
      <c r="Z398" s="27">
        <f t="shared" ca="1" si="165"/>
        <v>1</v>
      </c>
      <c r="AA398" s="27">
        <f t="shared" ca="1" si="165"/>
        <v>1</v>
      </c>
      <c r="AB398" s="27">
        <f t="shared" ca="1" si="165"/>
        <v>1</v>
      </c>
      <c r="AC398" s="27">
        <f t="shared" ca="1" si="165"/>
        <v>1</v>
      </c>
      <c r="AD398" s="27">
        <f t="shared" ca="1" si="165"/>
        <v>1</v>
      </c>
      <c r="AE398" s="27">
        <f t="shared" ca="1" si="165"/>
        <v>1</v>
      </c>
      <c r="AF398" s="27">
        <f t="shared" ca="1" si="165"/>
        <v>1</v>
      </c>
      <c r="AG398" s="27">
        <f t="shared" ca="1" si="165"/>
        <v>1</v>
      </c>
      <c r="AH398" s="27">
        <f t="shared" ca="1" si="165"/>
        <v>1</v>
      </c>
      <c r="AI398" s="27">
        <f t="shared" ca="1" si="165"/>
        <v>1</v>
      </c>
      <c r="AJ398" s="27">
        <f t="shared" ca="1" si="165"/>
        <v>1</v>
      </c>
      <c r="AK398" s="27">
        <f t="shared" ca="1" si="165"/>
        <v>1</v>
      </c>
      <c r="AL398" s="27">
        <f t="shared" ca="1" si="165"/>
        <v>1</v>
      </c>
      <c r="AM398" s="27">
        <f t="shared" ca="1" si="165"/>
        <v>1</v>
      </c>
      <c r="AN398" s="27">
        <f t="shared" ca="1" si="165"/>
        <v>1</v>
      </c>
      <c r="AO398" s="27">
        <f t="shared" ca="1" si="165"/>
        <v>1</v>
      </c>
      <c r="AP398" s="27">
        <f t="shared" ca="1" si="165"/>
        <v>1</v>
      </c>
      <c r="AQ398" s="27">
        <f t="shared" ca="1" si="165"/>
        <v>1</v>
      </c>
      <c r="AR398" s="27">
        <f t="shared" ca="1" si="165"/>
        <v>1</v>
      </c>
      <c r="AS398" s="27">
        <f t="shared" ca="1" si="165"/>
        <v>0</v>
      </c>
      <c r="AT398" s="27">
        <f t="shared" ca="1" si="165"/>
        <v>0</v>
      </c>
      <c r="AU398" s="27">
        <f t="shared" ca="1" si="165"/>
        <v>0</v>
      </c>
      <c r="AV398" s="27">
        <f t="shared" ca="1" si="165"/>
        <v>0</v>
      </c>
      <c r="AW398" s="27">
        <f t="shared" ca="1" si="165"/>
        <v>0</v>
      </c>
      <c r="AX398" s="27">
        <f t="shared" ca="1" si="165"/>
        <v>0</v>
      </c>
      <c r="AY398" s="27">
        <f t="shared" ca="1" si="165"/>
        <v>0</v>
      </c>
    </row>
    <row r="399" spans="3:51" outlineLevel="1" x14ac:dyDescent="0.25">
      <c r="D399" t="str">
        <f t="shared" si="162"/>
        <v>Spare</v>
      </c>
      <c r="E399" s="19" t="s">
        <v>258</v>
      </c>
      <c r="G399" s="26">
        <f t="shared" ca="1" si="163"/>
        <v>46023</v>
      </c>
      <c r="H399" s="26">
        <f t="shared" ca="1" si="163"/>
        <v>56979</v>
      </c>
      <c r="L399" s="74">
        <f t="shared" ca="1" si="164"/>
        <v>30</v>
      </c>
      <c r="M399" s="27">
        <f t="shared" ca="1" si="166"/>
        <v>0</v>
      </c>
      <c r="N399" s="27">
        <f t="shared" ca="1" si="165"/>
        <v>0</v>
      </c>
      <c r="O399" s="27">
        <f t="shared" ca="1" si="165"/>
        <v>1</v>
      </c>
      <c r="P399" s="27">
        <f t="shared" ca="1" si="165"/>
        <v>1</v>
      </c>
      <c r="Q399" s="27">
        <f t="shared" ca="1" si="165"/>
        <v>1</v>
      </c>
      <c r="R399" s="27">
        <f t="shared" ca="1" si="165"/>
        <v>1</v>
      </c>
      <c r="S399" s="27">
        <f t="shared" ca="1" si="165"/>
        <v>1</v>
      </c>
      <c r="T399" s="27">
        <f t="shared" ca="1" si="165"/>
        <v>1</v>
      </c>
      <c r="U399" s="27">
        <f t="shared" ca="1" si="165"/>
        <v>1</v>
      </c>
      <c r="V399" s="27">
        <f t="shared" ca="1" si="165"/>
        <v>1</v>
      </c>
      <c r="W399" s="27">
        <f t="shared" ca="1" si="165"/>
        <v>1</v>
      </c>
      <c r="X399" s="27">
        <f t="shared" ca="1" si="165"/>
        <v>1</v>
      </c>
      <c r="Y399" s="27">
        <f t="shared" ca="1" si="165"/>
        <v>1</v>
      </c>
      <c r="Z399" s="27">
        <f t="shared" ca="1" si="165"/>
        <v>1</v>
      </c>
      <c r="AA399" s="27">
        <f t="shared" ca="1" si="165"/>
        <v>1</v>
      </c>
      <c r="AB399" s="27">
        <f t="shared" ca="1" si="165"/>
        <v>1</v>
      </c>
      <c r="AC399" s="27">
        <f t="shared" ca="1" si="165"/>
        <v>1</v>
      </c>
      <c r="AD399" s="27">
        <f t="shared" ca="1" si="165"/>
        <v>1</v>
      </c>
      <c r="AE399" s="27">
        <f t="shared" ca="1" si="165"/>
        <v>1</v>
      </c>
      <c r="AF399" s="27">
        <f t="shared" ca="1" si="165"/>
        <v>1</v>
      </c>
      <c r="AG399" s="27">
        <f t="shared" ca="1" si="165"/>
        <v>1</v>
      </c>
      <c r="AH399" s="27">
        <f t="shared" ca="1" si="165"/>
        <v>1</v>
      </c>
      <c r="AI399" s="27">
        <f t="shared" ca="1" si="165"/>
        <v>1</v>
      </c>
      <c r="AJ399" s="27">
        <f t="shared" ca="1" si="165"/>
        <v>1</v>
      </c>
      <c r="AK399" s="27">
        <f t="shared" ca="1" si="165"/>
        <v>1</v>
      </c>
      <c r="AL399" s="27">
        <f t="shared" ca="1" si="165"/>
        <v>1</v>
      </c>
      <c r="AM399" s="27">
        <f t="shared" ca="1" si="165"/>
        <v>1</v>
      </c>
      <c r="AN399" s="27">
        <f t="shared" ca="1" si="165"/>
        <v>1</v>
      </c>
      <c r="AO399" s="27">
        <f t="shared" ca="1" si="165"/>
        <v>1</v>
      </c>
      <c r="AP399" s="27">
        <f t="shared" ca="1" si="165"/>
        <v>1</v>
      </c>
      <c r="AQ399" s="27">
        <f t="shared" ca="1" si="165"/>
        <v>1</v>
      </c>
      <c r="AR399" s="27">
        <f t="shared" ca="1" si="165"/>
        <v>1</v>
      </c>
      <c r="AS399" s="27">
        <f t="shared" ca="1" si="165"/>
        <v>0</v>
      </c>
      <c r="AT399" s="27">
        <f t="shared" ca="1" si="165"/>
        <v>0</v>
      </c>
      <c r="AU399" s="27">
        <f t="shared" ca="1" si="165"/>
        <v>0</v>
      </c>
      <c r="AV399" s="27">
        <f t="shared" ca="1" si="165"/>
        <v>0</v>
      </c>
      <c r="AW399" s="27">
        <f t="shared" ca="1" si="165"/>
        <v>0</v>
      </c>
      <c r="AX399" s="27">
        <f t="shared" ca="1" si="165"/>
        <v>0</v>
      </c>
      <c r="AY399" s="27">
        <f t="shared" ca="1" si="165"/>
        <v>0</v>
      </c>
    </row>
    <row r="400" spans="3:51" outlineLevel="1" x14ac:dyDescent="0.25">
      <c r="D400" t="str">
        <f t="shared" si="162"/>
        <v>Spare</v>
      </c>
      <c r="E400" s="19" t="s">
        <v>258</v>
      </c>
      <c r="G400" s="26">
        <f t="shared" ca="1" si="163"/>
        <v>46023</v>
      </c>
      <c r="H400" s="26">
        <f t="shared" ca="1" si="163"/>
        <v>56979</v>
      </c>
      <c r="L400" s="74">
        <f t="shared" ca="1" si="164"/>
        <v>30</v>
      </c>
      <c r="M400" s="27">
        <f t="shared" ca="1" si="166"/>
        <v>0</v>
      </c>
      <c r="N400" s="27">
        <f t="shared" ca="1" si="165"/>
        <v>0</v>
      </c>
      <c r="O400" s="27">
        <f t="shared" ca="1" si="165"/>
        <v>1</v>
      </c>
      <c r="P400" s="27">
        <f t="shared" ca="1" si="165"/>
        <v>1</v>
      </c>
      <c r="Q400" s="27">
        <f t="shared" ca="1" si="165"/>
        <v>1</v>
      </c>
      <c r="R400" s="27">
        <f t="shared" ca="1" si="165"/>
        <v>1</v>
      </c>
      <c r="S400" s="27">
        <f t="shared" ca="1" si="165"/>
        <v>1</v>
      </c>
      <c r="T400" s="27">
        <f t="shared" ca="1" si="165"/>
        <v>1</v>
      </c>
      <c r="U400" s="27">
        <f t="shared" ca="1" si="165"/>
        <v>1</v>
      </c>
      <c r="V400" s="27">
        <f t="shared" ca="1" si="165"/>
        <v>1</v>
      </c>
      <c r="W400" s="27">
        <f t="shared" ca="1" si="165"/>
        <v>1</v>
      </c>
      <c r="X400" s="27">
        <f t="shared" ca="1" si="165"/>
        <v>1</v>
      </c>
      <c r="Y400" s="27">
        <f t="shared" ca="1" si="165"/>
        <v>1</v>
      </c>
      <c r="Z400" s="27">
        <f t="shared" ca="1" si="165"/>
        <v>1</v>
      </c>
      <c r="AA400" s="27">
        <f t="shared" ca="1" si="165"/>
        <v>1</v>
      </c>
      <c r="AB400" s="27">
        <f t="shared" ca="1" si="165"/>
        <v>1</v>
      </c>
      <c r="AC400" s="27">
        <f t="shared" ca="1" si="165"/>
        <v>1</v>
      </c>
      <c r="AD400" s="27">
        <f t="shared" ca="1" si="165"/>
        <v>1</v>
      </c>
      <c r="AE400" s="27">
        <f t="shared" ca="1" si="165"/>
        <v>1</v>
      </c>
      <c r="AF400" s="27">
        <f t="shared" ca="1" si="165"/>
        <v>1</v>
      </c>
      <c r="AG400" s="27">
        <f t="shared" ca="1" si="165"/>
        <v>1</v>
      </c>
      <c r="AH400" s="27">
        <f t="shared" ca="1" si="165"/>
        <v>1</v>
      </c>
      <c r="AI400" s="27">
        <f t="shared" ca="1" si="165"/>
        <v>1</v>
      </c>
      <c r="AJ400" s="27">
        <f t="shared" ca="1" si="165"/>
        <v>1</v>
      </c>
      <c r="AK400" s="27">
        <f t="shared" ca="1" si="165"/>
        <v>1</v>
      </c>
      <c r="AL400" s="27">
        <f t="shared" ca="1" si="165"/>
        <v>1</v>
      </c>
      <c r="AM400" s="27">
        <f t="shared" ca="1" si="165"/>
        <v>1</v>
      </c>
      <c r="AN400" s="27">
        <f t="shared" ca="1" si="165"/>
        <v>1</v>
      </c>
      <c r="AO400" s="27">
        <f t="shared" ca="1" si="165"/>
        <v>1</v>
      </c>
      <c r="AP400" s="27">
        <f t="shared" ca="1" si="165"/>
        <v>1</v>
      </c>
      <c r="AQ400" s="27">
        <f t="shared" ca="1" si="165"/>
        <v>1</v>
      </c>
      <c r="AR400" s="27">
        <f t="shared" ca="1" si="165"/>
        <v>1</v>
      </c>
      <c r="AS400" s="27">
        <f t="shared" ca="1" si="165"/>
        <v>0</v>
      </c>
      <c r="AT400" s="27">
        <f t="shared" ca="1" si="165"/>
        <v>0</v>
      </c>
      <c r="AU400" s="27">
        <f t="shared" ca="1" si="165"/>
        <v>0</v>
      </c>
      <c r="AV400" s="27">
        <f t="shared" ca="1" si="165"/>
        <v>0</v>
      </c>
      <c r="AW400" s="27">
        <f t="shared" ca="1" si="165"/>
        <v>0</v>
      </c>
      <c r="AX400" s="27">
        <f t="shared" ca="1" si="165"/>
        <v>0</v>
      </c>
      <c r="AY400" s="27">
        <f t="shared" ca="1" si="165"/>
        <v>0</v>
      </c>
    </row>
    <row r="401" spans="3:51" outlineLevel="1" x14ac:dyDescent="0.25">
      <c r="E401" s="19"/>
    </row>
    <row r="402" spans="3:51" ht="19.5" outlineLevel="1" x14ac:dyDescent="0.3">
      <c r="C402" s="18" t="s">
        <v>317</v>
      </c>
      <c r="E402" s="19"/>
    </row>
    <row r="403" spans="3:51" ht="15.75" outlineLevel="1" x14ac:dyDescent="0.25">
      <c r="D403" s="31" t="str">
        <f>D373</f>
        <v>Fixed costs in EUR'000 p.a.</v>
      </c>
      <c r="E403" s="19"/>
      <c r="G403" s="21" t="s">
        <v>318</v>
      </c>
      <c r="H403" s="21" t="s">
        <v>319</v>
      </c>
    </row>
    <row r="404" spans="3:51" outlineLevel="1" x14ac:dyDescent="0.25">
      <c r="D404" t="str">
        <f t="shared" ref="D404:D415" si="167">D374</f>
        <v>Fixed land lease period 1</v>
      </c>
      <c r="E404" s="19" t="str">
        <f>Applied_currency &amp; "'000"</f>
        <v>EUR'000</v>
      </c>
      <c r="G404" s="49">
        <f ca="1">L109</f>
        <v>55</v>
      </c>
      <c r="H404" s="62" t="str">
        <f>E109</f>
        <v>EUR'000</v>
      </c>
      <c r="L404" s="74">
        <f t="shared" ref="L404:L408" ca="1" si="168">SUM(M404:AY404)</f>
        <v>550</v>
      </c>
      <c r="M404" s="75">
        <f ca="1">$G404*M374</f>
        <v>0</v>
      </c>
      <c r="N404" s="75">
        <f t="shared" ref="N404:AY408" ca="1" si="169">$G404*N374</f>
        <v>0</v>
      </c>
      <c r="O404" s="75">
        <f t="shared" ca="1" si="169"/>
        <v>55</v>
      </c>
      <c r="P404" s="75">
        <f t="shared" ca="1" si="169"/>
        <v>55</v>
      </c>
      <c r="Q404" s="75">
        <f t="shared" ca="1" si="169"/>
        <v>55</v>
      </c>
      <c r="R404" s="75">
        <f t="shared" ca="1" si="169"/>
        <v>55</v>
      </c>
      <c r="S404" s="75">
        <f t="shared" ca="1" si="169"/>
        <v>55</v>
      </c>
      <c r="T404" s="75">
        <f t="shared" ca="1" si="169"/>
        <v>55</v>
      </c>
      <c r="U404" s="75">
        <f t="shared" ca="1" si="169"/>
        <v>55</v>
      </c>
      <c r="V404" s="75">
        <f t="shared" ca="1" si="169"/>
        <v>55</v>
      </c>
      <c r="W404" s="75">
        <f t="shared" ca="1" si="169"/>
        <v>55</v>
      </c>
      <c r="X404" s="75">
        <f t="shared" ca="1" si="169"/>
        <v>55</v>
      </c>
      <c r="Y404" s="75">
        <f t="shared" ca="1" si="169"/>
        <v>0</v>
      </c>
      <c r="Z404" s="75">
        <f t="shared" ca="1" si="169"/>
        <v>0</v>
      </c>
      <c r="AA404" s="75">
        <f t="shared" ca="1" si="169"/>
        <v>0</v>
      </c>
      <c r="AB404" s="75">
        <f t="shared" ca="1" si="169"/>
        <v>0</v>
      </c>
      <c r="AC404" s="75">
        <f t="shared" ca="1" si="169"/>
        <v>0</v>
      </c>
      <c r="AD404" s="75">
        <f t="shared" ca="1" si="169"/>
        <v>0</v>
      </c>
      <c r="AE404" s="75">
        <f t="shared" ca="1" si="169"/>
        <v>0</v>
      </c>
      <c r="AF404" s="75">
        <f t="shared" ca="1" si="169"/>
        <v>0</v>
      </c>
      <c r="AG404" s="75">
        <f t="shared" ca="1" si="169"/>
        <v>0</v>
      </c>
      <c r="AH404" s="75">
        <f t="shared" ca="1" si="169"/>
        <v>0</v>
      </c>
      <c r="AI404" s="75">
        <f t="shared" ca="1" si="169"/>
        <v>0</v>
      </c>
      <c r="AJ404" s="75">
        <f t="shared" ca="1" si="169"/>
        <v>0</v>
      </c>
      <c r="AK404" s="75">
        <f t="shared" ca="1" si="169"/>
        <v>0</v>
      </c>
      <c r="AL404" s="75">
        <f t="shared" ca="1" si="169"/>
        <v>0</v>
      </c>
      <c r="AM404" s="75">
        <f t="shared" ca="1" si="169"/>
        <v>0</v>
      </c>
      <c r="AN404" s="75">
        <f t="shared" ca="1" si="169"/>
        <v>0</v>
      </c>
      <c r="AO404" s="75">
        <f t="shared" ca="1" si="169"/>
        <v>0</v>
      </c>
      <c r="AP404" s="75">
        <f t="shared" ca="1" si="169"/>
        <v>0</v>
      </c>
      <c r="AQ404" s="75">
        <f t="shared" ca="1" si="169"/>
        <v>0</v>
      </c>
      <c r="AR404" s="75">
        <f t="shared" ca="1" si="169"/>
        <v>0</v>
      </c>
      <c r="AS404" s="75">
        <f t="shared" ca="1" si="169"/>
        <v>0</v>
      </c>
      <c r="AT404" s="75">
        <f t="shared" ca="1" si="169"/>
        <v>0</v>
      </c>
      <c r="AU404" s="75">
        <f t="shared" ca="1" si="169"/>
        <v>0</v>
      </c>
      <c r="AV404" s="75">
        <f t="shared" ca="1" si="169"/>
        <v>0</v>
      </c>
      <c r="AW404" s="75">
        <f t="shared" ca="1" si="169"/>
        <v>0</v>
      </c>
      <c r="AX404" s="75">
        <f t="shared" ca="1" si="169"/>
        <v>0</v>
      </c>
      <c r="AY404" s="75">
        <f t="shared" ca="1" si="169"/>
        <v>0</v>
      </c>
    </row>
    <row r="405" spans="3:51" outlineLevel="1" x14ac:dyDescent="0.25">
      <c r="D405" t="str">
        <f t="shared" si="167"/>
        <v>Fixed land lease period 2</v>
      </c>
      <c r="E405" s="19" t="str">
        <f>Applied_currency &amp; "'000"</f>
        <v>EUR'000</v>
      </c>
      <c r="G405" s="49">
        <f ca="1">L110</f>
        <v>60</v>
      </c>
      <c r="H405" s="62" t="str">
        <f>E110</f>
        <v>EUR'000</v>
      </c>
      <c r="L405" s="74">
        <f t="shared" ca="1" si="168"/>
        <v>600</v>
      </c>
      <c r="M405" s="75">
        <f t="shared" ref="M405:AB408" ca="1" si="170">$G405*M375</f>
        <v>0</v>
      </c>
      <c r="N405" s="75">
        <f t="shared" ca="1" si="170"/>
        <v>0</v>
      </c>
      <c r="O405" s="75">
        <f t="shared" ca="1" si="170"/>
        <v>0</v>
      </c>
      <c r="P405" s="75">
        <f t="shared" ca="1" si="170"/>
        <v>0</v>
      </c>
      <c r="Q405" s="75">
        <f t="shared" ca="1" si="170"/>
        <v>0</v>
      </c>
      <c r="R405" s="75">
        <f t="shared" ca="1" si="170"/>
        <v>0</v>
      </c>
      <c r="S405" s="75">
        <f t="shared" ca="1" si="170"/>
        <v>0</v>
      </c>
      <c r="T405" s="75">
        <f t="shared" ca="1" si="170"/>
        <v>0</v>
      </c>
      <c r="U405" s="75">
        <f t="shared" ca="1" si="170"/>
        <v>0</v>
      </c>
      <c r="V405" s="75">
        <f t="shared" ca="1" si="170"/>
        <v>0</v>
      </c>
      <c r="W405" s="75">
        <f t="shared" ca="1" si="170"/>
        <v>0</v>
      </c>
      <c r="X405" s="75">
        <f t="shared" ca="1" si="170"/>
        <v>0</v>
      </c>
      <c r="Y405" s="75">
        <f t="shared" ca="1" si="170"/>
        <v>60</v>
      </c>
      <c r="Z405" s="75">
        <f t="shared" ca="1" si="170"/>
        <v>60</v>
      </c>
      <c r="AA405" s="75">
        <f t="shared" ca="1" si="170"/>
        <v>60</v>
      </c>
      <c r="AB405" s="75">
        <f t="shared" ca="1" si="170"/>
        <v>60</v>
      </c>
      <c r="AC405" s="75">
        <f t="shared" ca="1" si="169"/>
        <v>60</v>
      </c>
      <c r="AD405" s="75">
        <f t="shared" ca="1" si="169"/>
        <v>60</v>
      </c>
      <c r="AE405" s="75">
        <f t="shared" ca="1" si="169"/>
        <v>60</v>
      </c>
      <c r="AF405" s="75">
        <f t="shared" ca="1" si="169"/>
        <v>60</v>
      </c>
      <c r="AG405" s="75">
        <f t="shared" ca="1" si="169"/>
        <v>60</v>
      </c>
      <c r="AH405" s="75">
        <f t="shared" ca="1" si="169"/>
        <v>60</v>
      </c>
      <c r="AI405" s="75">
        <f t="shared" ca="1" si="169"/>
        <v>0</v>
      </c>
      <c r="AJ405" s="75">
        <f t="shared" ca="1" si="169"/>
        <v>0</v>
      </c>
      <c r="AK405" s="75">
        <f t="shared" ca="1" si="169"/>
        <v>0</v>
      </c>
      <c r="AL405" s="75">
        <f t="shared" ca="1" si="169"/>
        <v>0</v>
      </c>
      <c r="AM405" s="75">
        <f t="shared" ca="1" si="169"/>
        <v>0</v>
      </c>
      <c r="AN405" s="75">
        <f t="shared" ca="1" si="169"/>
        <v>0</v>
      </c>
      <c r="AO405" s="75">
        <f t="shared" ca="1" si="169"/>
        <v>0</v>
      </c>
      <c r="AP405" s="75">
        <f t="shared" ca="1" si="169"/>
        <v>0</v>
      </c>
      <c r="AQ405" s="75">
        <f t="shared" ca="1" si="169"/>
        <v>0</v>
      </c>
      <c r="AR405" s="75">
        <f t="shared" ca="1" si="169"/>
        <v>0</v>
      </c>
      <c r="AS405" s="75">
        <f t="shared" ca="1" si="169"/>
        <v>0</v>
      </c>
      <c r="AT405" s="75">
        <f t="shared" ca="1" si="169"/>
        <v>0</v>
      </c>
      <c r="AU405" s="75">
        <f t="shared" ca="1" si="169"/>
        <v>0</v>
      </c>
      <c r="AV405" s="75">
        <f t="shared" ca="1" si="169"/>
        <v>0</v>
      </c>
      <c r="AW405" s="75">
        <f t="shared" ca="1" si="169"/>
        <v>0</v>
      </c>
      <c r="AX405" s="75">
        <f t="shared" ca="1" si="169"/>
        <v>0</v>
      </c>
      <c r="AY405" s="75">
        <f t="shared" ca="1" si="169"/>
        <v>0</v>
      </c>
    </row>
    <row r="406" spans="3:51" outlineLevel="1" x14ac:dyDescent="0.25">
      <c r="D406" t="str">
        <f t="shared" si="167"/>
        <v>Fixed land lease period 3</v>
      </c>
      <c r="E406" s="19" t="str">
        <f>Applied_currency &amp; "'000"</f>
        <v>EUR'000</v>
      </c>
      <c r="G406" s="49">
        <f ca="1">L111</f>
        <v>65</v>
      </c>
      <c r="H406" s="62" t="str">
        <f>E111</f>
        <v>EUR'000</v>
      </c>
      <c r="L406" s="74">
        <f t="shared" ca="1" si="168"/>
        <v>650</v>
      </c>
      <c r="M406" s="75">
        <f t="shared" ca="1" si="170"/>
        <v>0</v>
      </c>
      <c r="N406" s="75">
        <f t="shared" ca="1" si="169"/>
        <v>0</v>
      </c>
      <c r="O406" s="75">
        <f t="shared" ca="1" si="169"/>
        <v>0</v>
      </c>
      <c r="P406" s="75">
        <f t="shared" ca="1" si="169"/>
        <v>0</v>
      </c>
      <c r="Q406" s="75">
        <f t="shared" ca="1" si="169"/>
        <v>0</v>
      </c>
      <c r="R406" s="75">
        <f t="shared" ca="1" si="169"/>
        <v>0</v>
      </c>
      <c r="S406" s="75">
        <f t="shared" ca="1" si="169"/>
        <v>0</v>
      </c>
      <c r="T406" s="75">
        <f t="shared" ca="1" si="169"/>
        <v>0</v>
      </c>
      <c r="U406" s="75">
        <f t="shared" ca="1" si="169"/>
        <v>0</v>
      </c>
      <c r="V406" s="75">
        <f t="shared" ca="1" si="169"/>
        <v>0</v>
      </c>
      <c r="W406" s="75">
        <f t="shared" ca="1" si="169"/>
        <v>0</v>
      </c>
      <c r="X406" s="75">
        <f t="shared" ca="1" si="169"/>
        <v>0</v>
      </c>
      <c r="Y406" s="75">
        <f t="shared" ca="1" si="169"/>
        <v>0</v>
      </c>
      <c r="Z406" s="75">
        <f t="shared" ca="1" si="169"/>
        <v>0</v>
      </c>
      <c r="AA406" s="75">
        <f t="shared" ca="1" si="169"/>
        <v>0</v>
      </c>
      <c r="AB406" s="75">
        <f t="shared" ca="1" si="169"/>
        <v>0</v>
      </c>
      <c r="AC406" s="75">
        <f t="shared" ca="1" si="169"/>
        <v>0</v>
      </c>
      <c r="AD406" s="75">
        <f t="shared" ca="1" si="169"/>
        <v>0</v>
      </c>
      <c r="AE406" s="75">
        <f t="shared" ca="1" si="169"/>
        <v>0</v>
      </c>
      <c r="AF406" s="75">
        <f t="shared" ca="1" si="169"/>
        <v>0</v>
      </c>
      <c r="AG406" s="75">
        <f t="shared" ca="1" si="169"/>
        <v>0</v>
      </c>
      <c r="AH406" s="75">
        <f t="shared" ca="1" si="169"/>
        <v>0</v>
      </c>
      <c r="AI406" s="75">
        <f t="shared" ca="1" si="169"/>
        <v>65</v>
      </c>
      <c r="AJ406" s="75">
        <f t="shared" ca="1" si="169"/>
        <v>65</v>
      </c>
      <c r="AK406" s="75">
        <f t="shared" ca="1" si="169"/>
        <v>65</v>
      </c>
      <c r="AL406" s="75">
        <f t="shared" ca="1" si="169"/>
        <v>65</v>
      </c>
      <c r="AM406" s="75">
        <f t="shared" ca="1" si="169"/>
        <v>65</v>
      </c>
      <c r="AN406" s="75">
        <f t="shared" ca="1" si="169"/>
        <v>65</v>
      </c>
      <c r="AO406" s="75">
        <f t="shared" ca="1" si="169"/>
        <v>65</v>
      </c>
      <c r="AP406" s="75">
        <f t="shared" ca="1" si="169"/>
        <v>65</v>
      </c>
      <c r="AQ406" s="75">
        <f t="shared" ca="1" si="169"/>
        <v>65</v>
      </c>
      <c r="AR406" s="75">
        <f t="shared" ca="1" si="169"/>
        <v>65</v>
      </c>
      <c r="AS406" s="75">
        <f t="shared" ca="1" si="169"/>
        <v>0</v>
      </c>
      <c r="AT406" s="75">
        <f t="shared" ca="1" si="169"/>
        <v>0</v>
      </c>
      <c r="AU406" s="75">
        <f t="shared" ca="1" si="169"/>
        <v>0</v>
      </c>
      <c r="AV406" s="75">
        <f t="shared" ca="1" si="169"/>
        <v>0</v>
      </c>
      <c r="AW406" s="75">
        <f t="shared" ca="1" si="169"/>
        <v>0</v>
      </c>
      <c r="AX406" s="75">
        <f t="shared" ca="1" si="169"/>
        <v>0</v>
      </c>
      <c r="AY406" s="75">
        <f t="shared" ca="1" si="169"/>
        <v>0</v>
      </c>
    </row>
    <row r="407" spans="3:51" outlineLevel="1" x14ac:dyDescent="0.25">
      <c r="D407" t="str">
        <f t="shared" si="167"/>
        <v>Commercial Management</v>
      </c>
      <c r="E407" s="19" t="str">
        <f>Applied_currency &amp; "'000"</f>
        <v>EUR'000</v>
      </c>
      <c r="G407" s="49">
        <f ca="1">L112</f>
        <v>25</v>
      </c>
      <c r="H407" s="62" t="str">
        <f>E112</f>
        <v>EUR'000</v>
      </c>
      <c r="L407" s="74">
        <f t="shared" ca="1" si="168"/>
        <v>750</v>
      </c>
      <c r="M407" s="75">
        <f t="shared" ca="1" si="170"/>
        <v>0</v>
      </c>
      <c r="N407" s="75">
        <f t="shared" ca="1" si="169"/>
        <v>0</v>
      </c>
      <c r="O407" s="75">
        <f t="shared" ca="1" si="169"/>
        <v>25</v>
      </c>
      <c r="P407" s="75">
        <f t="shared" ca="1" si="169"/>
        <v>25</v>
      </c>
      <c r="Q407" s="75">
        <f t="shared" ca="1" si="169"/>
        <v>25</v>
      </c>
      <c r="R407" s="75">
        <f t="shared" ca="1" si="169"/>
        <v>25</v>
      </c>
      <c r="S407" s="75">
        <f t="shared" ca="1" si="169"/>
        <v>25</v>
      </c>
      <c r="T407" s="75">
        <f t="shared" ca="1" si="169"/>
        <v>25</v>
      </c>
      <c r="U407" s="75">
        <f t="shared" ca="1" si="169"/>
        <v>25</v>
      </c>
      <c r="V407" s="75">
        <f t="shared" ca="1" si="169"/>
        <v>25</v>
      </c>
      <c r="W407" s="75">
        <f t="shared" ca="1" si="169"/>
        <v>25</v>
      </c>
      <c r="X407" s="75">
        <f t="shared" ca="1" si="169"/>
        <v>25</v>
      </c>
      <c r="Y407" s="75">
        <f t="shared" ca="1" si="169"/>
        <v>25</v>
      </c>
      <c r="Z407" s="75">
        <f t="shared" ca="1" si="169"/>
        <v>25</v>
      </c>
      <c r="AA407" s="75">
        <f t="shared" ca="1" si="169"/>
        <v>25</v>
      </c>
      <c r="AB407" s="75">
        <f t="shared" ca="1" si="169"/>
        <v>25</v>
      </c>
      <c r="AC407" s="75">
        <f t="shared" ca="1" si="169"/>
        <v>25</v>
      </c>
      <c r="AD407" s="75">
        <f t="shared" ca="1" si="169"/>
        <v>25</v>
      </c>
      <c r="AE407" s="75">
        <f t="shared" ca="1" si="169"/>
        <v>25</v>
      </c>
      <c r="AF407" s="75">
        <f t="shared" ca="1" si="169"/>
        <v>25</v>
      </c>
      <c r="AG407" s="75">
        <f t="shared" ca="1" si="169"/>
        <v>25</v>
      </c>
      <c r="AH407" s="75">
        <f t="shared" ca="1" si="169"/>
        <v>25</v>
      </c>
      <c r="AI407" s="75">
        <f t="shared" ca="1" si="169"/>
        <v>25</v>
      </c>
      <c r="AJ407" s="75">
        <f t="shared" ca="1" si="169"/>
        <v>25</v>
      </c>
      <c r="AK407" s="75">
        <f t="shared" ca="1" si="169"/>
        <v>25</v>
      </c>
      <c r="AL407" s="75">
        <f t="shared" ca="1" si="169"/>
        <v>25</v>
      </c>
      <c r="AM407" s="75">
        <f t="shared" ca="1" si="169"/>
        <v>25</v>
      </c>
      <c r="AN407" s="75">
        <f t="shared" ca="1" si="169"/>
        <v>25</v>
      </c>
      <c r="AO407" s="75">
        <f t="shared" ca="1" si="169"/>
        <v>25</v>
      </c>
      <c r="AP407" s="75">
        <f t="shared" ca="1" si="169"/>
        <v>25</v>
      </c>
      <c r="AQ407" s="75">
        <f t="shared" ca="1" si="169"/>
        <v>25</v>
      </c>
      <c r="AR407" s="75">
        <f t="shared" ca="1" si="169"/>
        <v>25</v>
      </c>
      <c r="AS407" s="75">
        <f t="shared" ca="1" si="169"/>
        <v>0</v>
      </c>
      <c r="AT407" s="75">
        <f t="shared" ca="1" si="169"/>
        <v>0</v>
      </c>
      <c r="AU407" s="75">
        <f t="shared" ca="1" si="169"/>
        <v>0</v>
      </c>
      <c r="AV407" s="75">
        <f t="shared" ca="1" si="169"/>
        <v>0</v>
      </c>
      <c r="AW407" s="75">
        <f t="shared" ca="1" si="169"/>
        <v>0</v>
      </c>
      <c r="AX407" s="75">
        <f t="shared" ca="1" si="169"/>
        <v>0</v>
      </c>
      <c r="AY407" s="75">
        <f t="shared" ca="1" si="169"/>
        <v>0</v>
      </c>
    </row>
    <row r="408" spans="3:51" outlineLevel="1" x14ac:dyDescent="0.25">
      <c r="D408" t="str">
        <f t="shared" si="167"/>
        <v>Spare</v>
      </c>
      <c r="E408" s="19" t="str">
        <f>Applied_currency &amp; "'000"</f>
        <v>EUR'000</v>
      </c>
      <c r="G408" s="49">
        <f ca="1">L113</f>
        <v>0</v>
      </c>
      <c r="H408" s="62" t="str">
        <f>E113</f>
        <v>EUR'000</v>
      </c>
      <c r="L408" s="74">
        <f t="shared" ca="1" si="168"/>
        <v>0</v>
      </c>
      <c r="M408" s="75">
        <f t="shared" ca="1" si="170"/>
        <v>0</v>
      </c>
      <c r="N408" s="75">
        <f t="shared" ca="1" si="169"/>
        <v>0</v>
      </c>
      <c r="O408" s="75">
        <f t="shared" ca="1" si="169"/>
        <v>0</v>
      </c>
      <c r="P408" s="75">
        <f t="shared" ca="1" si="169"/>
        <v>0</v>
      </c>
      <c r="Q408" s="75">
        <f t="shared" ca="1" si="169"/>
        <v>0</v>
      </c>
      <c r="R408" s="75">
        <f t="shared" ca="1" si="169"/>
        <v>0</v>
      </c>
      <c r="S408" s="75">
        <f t="shared" ca="1" si="169"/>
        <v>0</v>
      </c>
      <c r="T408" s="75">
        <f t="shared" ca="1" si="169"/>
        <v>0</v>
      </c>
      <c r="U408" s="75">
        <f t="shared" ca="1" si="169"/>
        <v>0</v>
      </c>
      <c r="V408" s="75">
        <f t="shared" ca="1" si="169"/>
        <v>0</v>
      </c>
      <c r="W408" s="75">
        <f t="shared" ca="1" si="169"/>
        <v>0</v>
      </c>
      <c r="X408" s="75">
        <f t="shared" ca="1" si="169"/>
        <v>0</v>
      </c>
      <c r="Y408" s="75">
        <f t="shared" ca="1" si="169"/>
        <v>0</v>
      </c>
      <c r="Z408" s="75">
        <f t="shared" ca="1" si="169"/>
        <v>0</v>
      </c>
      <c r="AA408" s="75">
        <f t="shared" ca="1" si="169"/>
        <v>0</v>
      </c>
      <c r="AB408" s="75">
        <f t="shared" ca="1" si="169"/>
        <v>0</v>
      </c>
      <c r="AC408" s="75">
        <f t="shared" ca="1" si="169"/>
        <v>0</v>
      </c>
      <c r="AD408" s="75">
        <f t="shared" ca="1" si="169"/>
        <v>0</v>
      </c>
      <c r="AE408" s="75">
        <f t="shared" ca="1" si="169"/>
        <v>0</v>
      </c>
      <c r="AF408" s="75">
        <f t="shared" ca="1" si="169"/>
        <v>0</v>
      </c>
      <c r="AG408" s="75">
        <f t="shared" ca="1" si="169"/>
        <v>0</v>
      </c>
      <c r="AH408" s="75">
        <f t="shared" ca="1" si="169"/>
        <v>0</v>
      </c>
      <c r="AI408" s="75">
        <f t="shared" ca="1" si="169"/>
        <v>0</v>
      </c>
      <c r="AJ408" s="75">
        <f t="shared" ca="1" si="169"/>
        <v>0</v>
      </c>
      <c r="AK408" s="75">
        <f t="shared" ca="1" si="169"/>
        <v>0</v>
      </c>
      <c r="AL408" s="75">
        <f t="shared" ca="1" si="169"/>
        <v>0</v>
      </c>
      <c r="AM408" s="75">
        <f t="shared" ca="1" si="169"/>
        <v>0</v>
      </c>
      <c r="AN408" s="75">
        <f t="shared" ca="1" si="169"/>
        <v>0</v>
      </c>
      <c r="AO408" s="75">
        <f t="shared" ca="1" si="169"/>
        <v>0</v>
      </c>
      <c r="AP408" s="75">
        <f t="shared" ca="1" si="169"/>
        <v>0</v>
      </c>
      <c r="AQ408" s="75">
        <f t="shared" ca="1" si="169"/>
        <v>0</v>
      </c>
      <c r="AR408" s="75">
        <f t="shared" ca="1" si="169"/>
        <v>0</v>
      </c>
      <c r="AS408" s="75">
        <f t="shared" ca="1" si="169"/>
        <v>0</v>
      </c>
      <c r="AT408" s="75">
        <f t="shared" ca="1" si="169"/>
        <v>0</v>
      </c>
      <c r="AU408" s="75">
        <f t="shared" ca="1" si="169"/>
        <v>0</v>
      </c>
      <c r="AV408" s="75">
        <f t="shared" ca="1" si="169"/>
        <v>0</v>
      </c>
      <c r="AW408" s="75">
        <f t="shared" ca="1" si="169"/>
        <v>0</v>
      </c>
      <c r="AX408" s="75">
        <f t="shared" ca="1" si="169"/>
        <v>0</v>
      </c>
      <c r="AY408" s="75">
        <f t="shared" ca="1" si="169"/>
        <v>0</v>
      </c>
    </row>
    <row r="409" spans="3:51" outlineLevel="1" x14ac:dyDescent="0.25">
      <c r="E409" s="19"/>
      <c r="G409" s="48"/>
    </row>
    <row r="410" spans="3:51" ht="15.75" outlineLevel="1" x14ac:dyDescent="0.25">
      <c r="D410" s="31" t="str">
        <f t="shared" si="167"/>
        <v>Fixed costs in EUR/MW p.a.</v>
      </c>
      <c r="E410" s="19"/>
      <c r="G410" s="21" t="s">
        <v>318</v>
      </c>
      <c r="H410" s="21" t="s">
        <v>319</v>
      </c>
      <c r="I410" s="21" t="s">
        <v>264</v>
      </c>
    </row>
    <row r="411" spans="3:51" outlineLevel="1" x14ac:dyDescent="0.25">
      <c r="D411" t="str">
        <f t="shared" si="167"/>
        <v>O&amp;M period 1</v>
      </c>
      <c r="E411" s="19" t="str">
        <f>Applied_currency &amp; "'000"</f>
        <v>EUR'000</v>
      </c>
      <c r="G411" s="67">
        <f ca="1">L116</f>
        <v>6</v>
      </c>
      <c r="H411" s="62" t="str">
        <f>E116</f>
        <v>EUR'000/MW</v>
      </c>
      <c r="I411" s="88">
        <f ca="1">L83</f>
        <v>72</v>
      </c>
      <c r="L411" s="74">
        <f t="shared" ref="L411:L415" ca="1" si="171">SUM(M411:AY411)</f>
        <v>4320</v>
      </c>
      <c r="M411" s="75">
        <f ca="1">$G411*$I$411*M381</f>
        <v>0</v>
      </c>
      <c r="N411" s="75">
        <f t="shared" ref="N411:AY415" ca="1" si="172">$G411*$I$411*N381</f>
        <v>0</v>
      </c>
      <c r="O411" s="75">
        <f t="shared" ca="1" si="172"/>
        <v>432</v>
      </c>
      <c r="P411" s="75">
        <f t="shared" ca="1" si="172"/>
        <v>432</v>
      </c>
      <c r="Q411" s="75">
        <f t="shared" ca="1" si="172"/>
        <v>432</v>
      </c>
      <c r="R411" s="75">
        <f t="shared" ca="1" si="172"/>
        <v>432</v>
      </c>
      <c r="S411" s="75">
        <f t="shared" ca="1" si="172"/>
        <v>432</v>
      </c>
      <c r="T411" s="75">
        <f t="shared" ca="1" si="172"/>
        <v>432</v>
      </c>
      <c r="U411" s="75">
        <f t="shared" ca="1" si="172"/>
        <v>432</v>
      </c>
      <c r="V411" s="75">
        <f t="shared" ca="1" si="172"/>
        <v>432</v>
      </c>
      <c r="W411" s="75">
        <f t="shared" ca="1" si="172"/>
        <v>432</v>
      </c>
      <c r="X411" s="75">
        <f t="shared" ca="1" si="172"/>
        <v>432</v>
      </c>
      <c r="Y411" s="75">
        <f t="shared" ca="1" si="172"/>
        <v>0</v>
      </c>
      <c r="Z411" s="75">
        <f t="shared" ca="1" si="172"/>
        <v>0</v>
      </c>
      <c r="AA411" s="75">
        <f t="shared" ca="1" si="172"/>
        <v>0</v>
      </c>
      <c r="AB411" s="75">
        <f t="shared" ca="1" si="172"/>
        <v>0</v>
      </c>
      <c r="AC411" s="75">
        <f t="shared" ca="1" si="172"/>
        <v>0</v>
      </c>
      <c r="AD411" s="75">
        <f t="shared" ca="1" si="172"/>
        <v>0</v>
      </c>
      <c r="AE411" s="75">
        <f t="shared" ca="1" si="172"/>
        <v>0</v>
      </c>
      <c r="AF411" s="75">
        <f t="shared" ca="1" si="172"/>
        <v>0</v>
      </c>
      <c r="AG411" s="75">
        <f t="shared" ca="1" si="172"/>
        <v>0</v>
      </c>
      <c r="AH411" s="75">
        <f t="shared" ca="1" si="172"/>
        <v>0</v>
      </c>
      <c r="AI411" s="75">
        <f t="shared" ca="1" si="172"/>
        <v>0</v>
      </c>
      <c r="AJ411" s="75">
        <f t="shared" ca="1" si="172"/>
        <v>0</v>
      </c>
      <c r="AK411" s="75">
        <f t="shared" ca="1" si="172"/>
        <v>0</v>
      </c>
      <c r="AL411" s="75">
        <f t="shared" ca="1" si="172"/>
        <v>0</v>
      </c>
      <c r="AM411" s="75">
        <f t="shared" ca="1" si="172"/>
        <v>0</v>
      </c>
      <c r="AN411" s="75">
        <f t="shared" ca="1" si="172"/>
        <v>0</v>
      </c>
      <c r="AO411" s="75">
        <f t="shared" ca="1" si="172"/>
        <v>0</v>
      </c>
      <c r="AP411" s="75">
        <f t="shared" ca="1" si="172"/>
        <v>0</v>
      </c>
      <c r="AQ411" s="75">
        <f t="shared" ca="1" si="172"/>
        <v>0</v>
      </c>
      <c r="AR411" s="75">
        <f t="shared" ca="1" si="172"/>
        <v>0</v>
      </c>
      <c r="AS411" s="75">
        <f t="shared" ca="1" si="172"/>
        <v>0</v>
      </c>
      <c r="AT411" s="75">
        <f t="shared" ca="1" si="172"/>
        <v>0</v>
      </c>
      <c r="AU411" s="75">
        <f t="shared" ca="1" si="172"/>
        <v>0</v>
      </c>
      <c r="AV411" s="75">
        <f t="shared" ca="1" si="172"/>
        <v>0</v>
      </c>
      <c r="AW411" s="75">
        <f t="shared" ca="1" si="172"/>
        <v>0</v>
      </c>
      <c r="AX411" s="75">
        <f t="shared" ca="1" si="172"/>
        <v>0</v>
      </c>
      <c r="AY411" s="75">
        <f t="shared" ca="1" si="172"/>
        <v>0</v>
      </c>
    </row>
    <row r="412" spans="3:51" outlineLevel="1" x14ac:dyDescent="0.25">
      <c r="D412" t="str">
        <f t="shared" si="167"/>
        <v>O&amp;M period 2</v>
      </c>
      <c r="E412" s="19" t="str">
        <f>Applied_currency &amp; "'000"</f>
        <v>EUR'000</v>
      </c>
      <c r="G412" s="67">
        <f ca="1">L117</f>
        <v>7</v>
      </c>
      <c r="H412" s="62" t="str">
        <f>E117</f>
        <v>EUR'000/MW</v>
      </c>
      <c r="L412" s="74">
        <f t="shared" ca="1" si="171"/>
        <v>5040</v>
      </c>
      <c r="M412" s="75">
        <f t="shared" ref="M412:AB415" ca="1" si="173">$G412*$I$411*M382</f>
        <v>0</v>
      </c>
      <c r="N412" s="75">
        <f t="shared" ca="1" si="173"/>
        <v>0</v>
      </c>
      <c r="O412" s="75">
        <f t="shared" ca="1" si="173"/>
        <v>0</v>
      </c>
      <c r="P412" s="75">
        <f t="shared" ca="1" si="173"/>
        <v>0</v>
      </c>
      <c r="Q412" s="75">
        <f t="shared" ca="1" si="173"/>
        <v>0</v>
      </c>
      <c r="R412" s="75">
        <f t="shared" ca="1" si="173"/>
        <v>0</v>
      </c>
      <c r="S412" s="75">
        <f t="shared" ca="1" si="173"/>
        <v>0</v>
      </c>
      <c r="T412" s="75">
        <f t="shared" ca="1" si="173"/>
        <v>0</v>
      </c>
      <c r="U412" s="75">
        <f t="shared" ca="1" si="173"/>
        <v>0</v>
      </c>
      <c r="V412" s="75">
        <f t="shared" ca="1" si="173"/>
        <v>0</v>
      </c>
      <c r="W412" s="75">
        <f t="shared" ca="1" si="173"/>
        <v>0</v>
      </c>
      <c r="X412" s="75">
        <f t="shared" ca="1" si="173"/>
        <v>0</v>
      </c>
      <c r="Y412" s="75">
        <f t="shared" ca="1" si="173"/>
        <v>504</v>
      </c>
      <c r="Z412" s="75">
        <f t="shared" ca="1" si="173"/>
        <v>504</v>
      </c>
      <c r="AA412" s="75">
        <f t="shared" ca="1" si="173"/>
        <v>504</v>
      </c>
      <c r="AB412" s="75">
        <f t="shared" ca="1" si="173"/>
        <v>504</v>
      </c>
      <c r="AC412" s="75">
        <f t="shared" ca="1" si="172"/>
        <v>504</v>
      </c>
      <c r="AD412" s="75">
        <f t="shared" ca="1" si="172"/>
        <v>504</v>
      </c>
      <c r="AE412" s="75">
        <f t="shared" ca="1" si="172"/>
        <v>504</v>
      </c>
      <c r="AF412" s="75">
        <f t="shared" ca="1" si="172"/>
        <v>504</v>
      </c>
      <c r="AG412" s="75">
        <f t="shared" ca="1" si="172"/>
        <v>504</v>
      </c>
      <c r="AH412" s="75">
        <f t="shared" ca="1" si="172"/>
        <v>504</v>
      </c>
      <c r="AI412" s="75">
        <f t="shared" ca="1" si="172"/>
        <v>0</v>
      </c>
      <c r="AJ412" s="75">
        <f t="shared" ca="1" si="172"/>
        <v>0</v>
      </c>
      <c r="AK412" s="75">
        <f t="shared" ca="1" si="172"/>
        <v>0</v>
      </c>
      <c r="AL412" s="75">
        <f t="shared" ca="1" si="172"/>
        <v>0</v>
      </c>
      <c r="AM412" s="75">
        <f t="shared" ca="1" si="172"/>
        <v>0</v>
      </c>
      <c r="AN412" s="75">
        <f t="shared" ca="1" si="172"/>
        <v>0</v>
      </c>
      <c r="AO412" s="75">
        <f t="shared" ca="1" si="172"/>
        <v>0</v>
      </c>
      <c r="AP412" s="75">
        <f t="shared" ca="1" si="172"/>
        <v>0</v>
      </c>
      <c r="AQ412" s="75">
        <f t="shared" ca="1" si="172"/>
        <v>0</v>
      </c>
      <c r="AR412" s="75">
        <f t="shared" ca="1" si="172"/>
        <v>0</v>
      </c>
      <c r="AS412" s="75">
        <f t="shared" ca="1" si="172"/>
        <v>0</v>
      </c>
      <c r="AT412" s="75">
        <f t="shared" ca="1" si="172"/>
        <v>0</v>
      </c>
      <c r="AU412" s="75">
        <f t="shared" ca="1" si="172"/>
        <v>0</v>
      </c>
      <c r="AV412" s="75">
        <f t="shared" ca="1" si="172"/>
        <v>0</v>
      </c>
      <c r="AW412" s="75">
        <f t="shared" ca="1" si="172"/>
        <v>0</v>
      </c>
      <c r="AX412" s="75">
        <f t="shared" ca="1" si="172"/>
        <v>0</v>
      </c>
      <c r="AY412" s="75">
        <f t="shared" ca="1" si="172"/>
        <v>0</v>
      </c>
    </row>
    <row r="413" spans="3:51" outlineLevel="1" x14ac:dyDescent="0.25">
      <c r="D413" t="str">
        <f t="shared" si="167"/>
        <v>O&amp;M period 3</v>
      </c>
      <c r="E413" s="19" t="str">
        <f>Applied_currency &amp; "'000"</f>
        <v>EUR'000</v>
      </c>
      <c r="G413" s="67">
        <f ca="1">L118</f>
        <v>8</v>
      </c>
      <c r="H413" s="62" t="str">
        <f>E118</f>
        <v>EUR'000/MW</v>
      </c>
      <c r="L413" s="74">
        <f t="shared" ca="1" si="171"/>
        <v>5760</v>
      </c>
      <c r="M413" s="75">
        <f t="shared" ca="1" si="173"/>
        <v>0</v>
      </c>
      <c r="N413" s="75">
        <f t="shared" ca="1" si="172"/>
        <v>0</v>
      </c>
      <c r="O413" s="75">
        <f t="shared" ca="1" si="172"/>
        <v>0</v>
      </c>
      <c r="P413" s="75">
        <f t="shared" ca="1" si="172"/>
        <v>0</v>
      </c>
      <c r="Q413" s="75">
        <f t="shared" ca="1" si="172"/>
        <v>0</v>
      </c>
      <c r="R413" s="75">
        <f t="shared" ca="1" si="172"/>
        <v>0</v>
      </c>
      <c r="S413" s="75">
        <f t="shared" ca="1" si="172"/>
        <v>0</v>
      </c>
      <c r="T413" s="75">
        <f t="shared" ca="1" si="172"/>
        <v>0</v>
      </c>
      <c r="U413" s="75">
        <f t="shared" ca="1" si="172"/>
        <v>0</v>
      </c>
      <c r="V413" s="75">
        <f t="shared" ca="1" si="172"/>
        <v>0</v>
      </c>
      <c r="W413" s="75">
        <f t="shared" ca="1" si="172"/>
        <v>0</v>
      </c>
      <c r="X413" s="75">
        <f t="shared" ca="1" si="172"/>
        <v>0</v>
      </c>
      <c r="Y413" s="75">
        <f t="shared" ca="1" si="172"/>
        <v>0</v>
      </c>
      <c r="Z413" s="75">
        <f t="shared" ca="1" si="172"/>
        <v>0</v>
      </c>
      <c r="AA413" s="75">
        <f t="shared" ca="1" si="172"/>
        <v>0</v>
      </c>
      <c r="AB413" s="75">
        <f t="shared" ca="1" si="172"/>
        <v>0</v>
      </c>
      <c r="AC413" s="75">
        <f t="shared" ca="1" si="172"/>
        <v>0</v>
      </c>
      <c r="AD413" s="75">
        <f t="shared" ca="1" si="172"/>
        <v>0</v>
      </c>
      <c r="AE413" s="75">
        <f t="shared" ca="1" si="172"/>
        <v>0</v>
      </c>
      <c r="AF413" s="75">
        <f t="shared" ca="1" si="172"/>
        <v>0</v>
      </c>
      <c r="AG413" s="75">
        <f t="shared" ca="1" si="172"/>
        <v>0</v>
      </c>
      <c r="AH413" s="75">
        <f t="shared" ca="1" si="172"/>
        <v>0</v>
      </c>
      <c r="AI413" s="75">
        <f t="shared" ca="1" si="172"/>
        <v>576</v>
      </c>
      <c r="AJ413" s="75">
        <f t="shared" ca="1" si="172"/>
        <v>576</v>
      </c>
      <c r="AK413" s="75">
        <f t="shared" ca="1" si="172"/>
        <v>576</v>
      </c>
      <c r="AL413" s="75">
        <f t="shared" ca="1" si="172"/>
        <v>576</v>
      </c>
      <c r="AM413" s="75">
        <f t="shared" ca="1" si="172"/>
        <v>576</v>
      </c>
      <c r="AN413" s="75">
        <f t="shared" ca="1" si="172"/>
        <v>576</v>
      </c>
      <c r="AO413" s="75">
        <f t="shared" ca="1" si="172"/>
        <v>576</v>
      </c>
      <c r="AP413" s="75">
        <f t="shared" ca="1" si="172"/>
        <v>576</v>
      </c>
      <c r="AQ413" s="75">
        <f t="shared" ca="1" si="172"/>
        <v>576</v>
      </c>
      <c r="AR413" s="75">
        <f t="shared" ca="1" si="172"/>
        <v>576</v>
      </c>
      <c r="AS413" s="75">
        <f t="shared" ca="1" si="172"/>
        <v>0</v>
      </c>
      <c r="AT413" s="75">
        <f t="shared" ca="1" si="172"/>
        <v>0</v>
      </c>
      <c r="AU413" s="75">
        <f t="shared" ca="1" si="172"/>
        <v>0</v>
      </c>
      <c r="AV413" s="75">
        <f t="shared" ca="1" si="172"/>
        <v>0</v>
      </c>
      <c r="AW413" s="75">
        <f t="shared" ca="1" si="172"/>
        <v>0</v>
      </c>
      <c r="AX413" s="75">
        <f t="shared" ca="1" si="172"/>
        <v>0</v>
      </c>
      <c r="AY413" s="75">
        <f t="shared" ca="1" si="172"/>
        <v>0</v>
      </c>
    </row>
    <row r="414" spans="3:51" outlineLevel="1" x14ac:dyDescent="0.25">
      <c r="D414" t="str">
        <f t="shared" si="167"/>
        <v>Technical Management</v>
      </c>
      <c r="E414" s="19" t="str">
        <f>Applied_currency &amp; "'000"</f>
        <v>EUR'000</v>
      </c>
      <c r="G414" s="67">
        <f ca="1">L119</f>
        <v>1.5</v>
      </c>
      <c r="H414" s="62" t="str">
        <f>E119</f>
        <v>EUR'000/MW</v>
      </c>
      <c r="L414" s="74">
        <f t="shared" ca="1" si="171"/>
        <v>3240</v>
      </c>
      <c r="M414" s="75">
        <f t="shared" ca="1" si="173"/>
        <v>0</v>
      </c>
      <c r="N414" s="75">
        <f t="shared" ca="1" si="172"/>
        <v>0</v>
      </c>
      <c r="O414" s="75">
        <f t="shared" ca="1" si="172"/>
        <v>108</v>
      </c>
      <c r="P414" s="75">
        <f t="shared" ca="1" si="172"/>
        <v>108</v>
      </c>
      <c r="Q414" s="75">
        <f t="shared" ca="1" si="172"/>
        <v>108</v>
      </c>
      <c r="R414" s="75">
        <f t="shared" ca="1" si="172"/>
        <v>108</v>
      </c>
      <c r="S414" s="75">
        <f t="shared" ca="1" si="172"/>
        <v>108</v>
      </c>
      <c r="T414" s="75">
        <f t="shared" ca="1" si="172"/>
        <v>108</v>
      </c>
      <c r="U414" s="75">
        <f t="shared" ca="1" si="172"/>
        <v>108</v>
      </c>
      <c r="V414" s="75">
        <f t="shared" ca="1" si="172"/>
        <v>108</v>
      </c>
      <c r="W414" s="75">
        <f t="shared" ca="1" si="172"/>
        <v>108</v>
      </c>
      <c r="X414" s="75">
        <f t="shared" ca="1" si="172"/>
        <v>108</v>
      </c>
      <c r="Y414" s="75">
        <f t="shared" ca="1" si="172"/>
        <v>108</v>
      </c>
      <c r="Z414" s="75">
        <f t="shared" ca="1" si="172"/>
        <v>108</v>
      </c>
      <c r="AA414" s="75">
        <f t="shared" ca="1" si="172"/>
        <v>108</v>
      </c>
      <c r="AB414" s="75">
        <f t="shared" ca="1" si="172"/>
        <v>108</v>
      </c>
      <c r="AC414" s="75">
        <f t="shared" ca="1" si="172"/>
        <v>108</v>
      </c>
      <c r="AD414" s="75">
        <f t="shared" ca="1" si="172"/>
        <v>108</v>
      </c>
      <c r="AE414" s="75">
        <f t="shared" ca="1" si="172"/>
        <v>108</v>
      </c>
      <c r="AF414" s="75">
        <f t="shared" ca="1" si="172"/>
        <v>108</v>
      </c>
      <c r="AG414" s="75">
        <f t="shared" ca="1" si="172"/>
        <v>108</v>
      </c>
      <c r="AH414" s="75">
        <f t="shared" ca="1" si="172"/>
        <v>108</v>
      </c>
      <c r="AI414" s="75">
        <f t="shared" ca="1" si="172"/>
        <v>108</v>
      </c>
      <c r="AJ414" s="75">
        <f t="shared" ca="1" si="172"/>
        <v>108</v>
      </c>
      <c r="AK414" s="75">
        <f t="shared" ca="1" si="172"/>
        <v>108</v>
      </c>
      <c r="AL414" s="75">
        <f t="shared" ca="1" si="172"/>
        <v>108</v>
      </c>
      <c r="AM414" s="75">
        <f t="shared" ca="1" si="172"/>
        <v>108</v>
      </c>
      <c r="AN414" s="75">
        <f t="shared" ca="1" si="172"/>
        <v>108</v>
      </c>
      <c r="AO414" s="75">
        <f t="shared" ca="1" si="172"/>
        <v>108</v>
      </c>
      <c r="AP414" s="75">
        <f t="shared" ca="1" si="172"/>
        <v>108</v>
      </c>
      <c r="AQ414" s="75">
        <f t="shared" ca="1" si="172"/>
        <v>108</v>
      </c>
      <c r="AR414" s="75">
        <f t="shared" ca="1" si="172"/>
        <v>108</v>
      </c>
      <c r="AS414" s="75">
        <f t="shared" ca="1" si="172"/>
        <v>0</v>
      </c>
      <c r="AT414" s="75">
        <f t="shared" ca="1" si="172"/>
        <v>0</v>
      </c>
      <c r="AU414" s="75">
        <f t="shared" ca="1" si="172"/>
        <v>0</v>
      </c>
      <c r="AV414" s="75">
        <f t="shared" ca="1" si="172"/>
        <v>0</v>
      </c>
      <c r="AW414" s="75">
        <f t="shared" ca="1" si="172"/>
        <v>0</v>
      </c>
      <c r="AX414" s="75">
        <f t="shared" ca="1" si="172"/>
        <v>0</v>
      </c>
      <c r="AY414" s="75">
        <f t="shared" ca="1" si="172"/>
        <v>0</v>
      </c>
    </row>
    <row r="415" spans="3:51" outlineLevel="1" x14ac:dyDescent="0.25">
      <c r="D415" t="str">
        <f t="shared" si="167"/>
        <v>Insurance</v>
      </c>
      <c r="E415" s="19" t="str">
        <f>Applied_currency &amp; "'000"</f>
        <v>EUR'000</v>
      </c>
      <c r="G415" s="67">
        <f ca="1">L120</f>
        <v>1.5</v>
      </c>
      <c r="H415" s="62" t="str">
        <f>E120</f>
        <v>EUR'000/MW</v>
      </c>
      <c r="L415" s="74">
        <f t="shared" ca="1" si="171"/>
        <v>3240</v>
      </c>
      <c r="M415" s="75">
        <f t="shared" ca="1" si="173"/>
        <v>0</v>
      </c>
      <c r="N415" s="75">
        <f t="shared" ca="1" si="172"/>
        <v>0</v>
      </c>
      <c r="O415" s="75">
        <f t="shared" ca="1" si="172"/>
        <v>108</v>
      </c>
      <c r="P415" s="75">
        <f t="shared" ca="1" si="172"/>
        <v>108</v>
      </c>
      <c r="Q415" s="75">
        <f t="shared" ca="1" si="172"/>
        <v>108</v>
      </c>
      <c r="R415" s="75">
        <f t="shared" ca="1" si="172"/>
        <v>108</v>
      </c>
      <c r="S415" s="75">
        <f t="shared" ca="1" si="172"/>
        <v>108</v>
      </c>
      <c r="T415" s="75">
        <f t="shared" ca="1" si="172"/>
        <v>108</v>
      </c>
      <c r="U415" s="75">
        <f t="shared" ca="1" si="172"/>
        <v>108</v>
      </c>
      <c r="V415" s="75">
        <f t="shared" ca="1" si="172"/>
        <v>108</v>
      </c>
      <c r="W415" s="75">
        <f t="shared" ca="1" si="172"/>
        <v>108</v>
      </c>
      <c r="X415" s="75">
        <f t="shared" ca="1" si="172"/>
        <v>108</v>
      </c>
      <c r="Y415" s="75">
        <f t="shared" ca="1" si="172"/>
        <v>108</v>
      </c>
      <c r="Z415" s="75">
        <f t="shared" ca="1" si="172"/>
        <v>108</v>
      </c>
      <c r="AA415" s="75">
        <f t="shared" ca="1" si="172"/>
        <v>108</v>
      </c>
      <c r="AB415" s="75">
        <f t="shared" ca="1" si="172"/>
        <v>108</v>
      </c>
      <c r="AC415" s="75">
        <f t="shared" ca="1" si="172"/>
        <v>108</v>
      </c>
      <c r="AD415" s="75">
        <f t="shared" ca="1" si="172"/>
        <v>108</v>
      </c>
      <c r="AE415" s="75">
        <f t="shared" ca="1" si="172"/>
        <v>108</v>
      </c>
      <c r="AF415" s="75">
        <f t="shared" ca="1" si="172"/>
        <v>108</v>
      </c>
      <c r="AG415" s="75">
        <f t="shared" ca="1" si="172"/>
        <v>108</v>
      </c>
      <c r="AH415" s="75">
        <f t="shared" ca="1" si="172"/>
        <v>108</v>
      </c>
      <c r="AI415" s="75">
        <f t="shared" ca="1" si="172"/>
        <v>108</v>
      </c>
      <c r="AJ415" s="75">
        <f t="shared" ca="1" si="172"/>
        <v>108</v>
      </c>
      <c r="AK415" s="75">
        <f t="shared" ca="1" si="172"/>
        <v>108</v>
      </c>
      <c r="AL415" s="75">
        <f t="shared" ca="1" si="172"/>
        <v>108</v>
      </c>
      <c r="AM415" s="75">
        <f t="shared" ca="1" si="172"/>
        <v>108</v>
      </c>
      <c r="AN415" s="75">
        <f t="shared" ca="1" si="172"/>
        <v>108</v>
      </c>
      <c r="AO415" s="75">
        <f t="shared" ca="1" si="172"/>
        <v>108</v>
      </c>
      <c r="AP415" s="75">
        <f t="shared" ca="1" si="172"/>
        <v>108</v>
      </c>
      <c r="AQ415" s="75">
        <f t="shared" ca="1" si="172"/>
        <v>108</v>
      </c>
      <c r="AR415" s="75">
        <f t="shared" ca="1" si="172"/>
        <v>108</v>
      </c>
      <c r="AS415" s="75">
        <f t="shared" ca="1" si="172"/>
        <v>0</v>
      </c>
      <c r="AT415" s="75">
        <f t="shared" ca="1" si="172"/>
        <v>0</v>
      </c>
      <c r="AU415" s="75">
        <f t="shared" ca="1" si="172"/>
        <v>0</v>
      </c>
      <c r="AV415" s="75">
        <f t="shared" ca="1" si="172"/>
        <v>0</v>
      </c>
      <c r="AW415" s="75">
        <f t="shared" ca="1" si="172"/>
        <v>0</v>
      </c>
      <c r="AX415" s="75">
        <f t="shared" ca="1" si="172"/>
        <v>0</v>
      </c>
      <c r="AY415" s="75">
        <f t="shared" ca="1" si="172"/>
        <v>0</v>
      </c>
    </row>
    <row r="416" spans="3:51" outlineLevel="1" x14ac:dyDescent="0.25">
      <c r="E416" s="19"/>
    </row>
    <row r="417" spans="3:51" ht="19.5" outlineLevel="1" x14ac:dyDescent="0.3">
      <c r="C417" s="18" t="s">
        <v>320</v>
      </c>
      <c r="E417" s="19"/>
    </row>
    <row r="418" spans="3:51" ht="15.75" outlineLevel="1" x14ac:dyDescent="0.25">
      <c r="D418" s="31" t="str">
        <f>D388</f>
        <v>Variable costs in EUR/MWh</v>
      </c>
      <c r="E418" s="19"/>
      <c r="G418" s="21" t="s">
        <v>318</v>
      </c>
      <c r="H418" s="21" t="s">
        <v>319</v>
      </c>
    </row>
    <row r="419" spans="3:51" outlineLevel="1" x14ac:dyDescent="0.25">
      <c r="D419" t="str">
        <f t="shared" ref="D419:D430" si="174">D389</f>
        <v>Balancing costs</v>
      </c>
      <c r="E419" s="19" t="str">
        <f>Applied_currency &amp; "'000"</f>
        <v>EUR'000</v>
      </c>
      <c r="G419" s="67">
        <f ca="1">L124</f>
        <v>1</v>
      </c>
      <c r="H419" s="62" t="str">
        <f>E124</f>
        <v>EUR/MWh</v>
      </c>
      <c r="L419" s="74">
        <f t="shared" ref="L419:L423" ca="1" si="175">SUM(M419:AY419)</f>
        <v>5080.3200000000006</v>
      </c>
      <c r="M419" s="48">
        <f t="shared" ref="M419:AY419" ca="1" si="176">$G419*M389*M$348/Thousand</f>
        <v>0</v>
      </c>
      <c r="N419" s="48">
        <f t="shared" ca="1" si="176"/>
        <v>0</v>
      </c>
      <c r="O419" s="48">
        <f t="shared" ca="1" si="176"/>
        <v>169.34399999999999</v>
      </c>
      <c r="P419" s="48">
        <f t="shared" ca="1" si="176"/>
        <v>169.34399999999999</v>
      </c>
      <c r="Q419" s="48">
        <f t="shared" ca="1" si="176"/>
        <v>169.34399999999999</v>
      </c>
      <c r="R419" s="48">
        <f t="shared" ca="1" si="176"/>
        <v>169.34399999999999</v>
      </c>
      <c r="S419" s="48">
        <f t="shared" ca="1" si="176"/>
        <v>169.34399999999999</v>
      </c>
      <c r="T419" s="48">
        <f t="shared" ca="1" si="176"/>
        <v>169.34399999999999</v>
      </c>
      <c r="U419" s="48">
        <f t="shared" ca="1" si="176"/>
        <v>169.34399999999999</v>
      </c>
      <c r="V419" s="48">
        <f t="shared" ca="1" si="176"/>
        <v>169.34399999999999</v>
      </c>
      <c r="W419" s="48">
        <f t="shared" ca="1" si="176"/>
        <v>169.34399999999999</v>
      </c>
      <c r="X419" s="48">
        <f t="shared" ca="1" si="176"/>
        <v>169.34399999999999</v>
      </c>
      <c r="Y419" s="48">
        <f t="shared" ca="1" si="176"/>
        <v>169.34399999999999</v>
      </c>
      <c r="Z419" s="48">
        <f t="shared" ca="1" si="176"/>
        <v>169.34399999999999</v>
      </c>
      <c r="AA419" s="48">
        <f t="shared" ca="1" si="176"/>
        <v>169.34399999999999</v>
      </c>
      <c r="AB419" s="48">
        <f t="shared" ca="1" si="176"/>
        <v>169.34399999999999</v>
      </c>
      <c r="AC419" s="48">
        <f t="shared" ca="1" si="176"/>
        <v>169.34399999999999</v>
      </c>
      <c r="AD419" s="48">
        <f t="shared" ca="1" si="176"/>
        <v>169.34399999999999</v>
      </c>
      <c r="AE419" s="48">
        <f t="shared" ca="1" si="176"/>
        <v>169.34399999999999</v>
      </c>
      <c r="AF419" s="48">
        <f t="shared" ca="1" si="176"/>
        <v>169.34399999999999</v>
      </c>
      <c r="AG419" s="48">
        <f t="shared" ca="1" si="176"/>
        <v>169.34399999999999</v>
      </c>
      <c r="AH419" s="48">
        <f t="shared" ca="1" si="176"/>
        <v>169.34399999999999</v>
      </c>
      <c r="AI419" s="48">
        <f t="shared" ca="1" si="176"/>
        <v>169.34399999999999</v>
      </c>
      <c r="AJ419" s="48">
        <f t="shared" ca="1" si="176"/>
        <v>169.34399999999999</v>
      </c>
      <c r="AK419" s="48">
        <f t="shared" ca="1" si="176"/>
        <v>169.34399999999999</v>
      </c>
      <c r="AL419" s="48">
        <f t="shared" ca="1" si="176"/>
        <v>169.34399999999999</v>
      </c>
      <c r="AM419" s="48">
        <f t="shared" ca="1" si="176"/>
        <v>169.34399999999999</v>
      </c>
      <c r="AN419" s="48">
        <f t="shared" ca="1" si="176"/>
        <v>169.34399999999999</v>
      </c>
      <c r="AO419" s="48">
        <f t="shared" ca="1" si="176"/>
        <v>169.34399999999999</v>
      </c>
      <c r="AP419" s="48">
        <f t="shared" ca="1" si="176"/>
        <v>169.34399999999999</v>
      </c>
      <c r="AQ419" s="48">
        <f t="shared" ca="1" si="176"/>
        <v>169.34399999999999</v>
      </c>
      <c r="AR419" s="48">
        <f t="shared" ca="1" si="176"/>
        <v>169.34399999999999</v>
      </c>
      <c r="AS419" s="48">
        <f t="shared" ca="1" si="176"/>
        <v>0</v>
      </c>
      <c r="AT419" s="48">
        <f t="shared" ca="1" si="176"/>
        <v>0</v>
      </c>
      <c r="AU419" s="48">
        <f t="shared" ca="1" si="176"/>
        <v>0</v>
      </c>
      <c r="AV419" s="48">
        <f t="shared" ca="1" si="176"/>
        <v>0</v>
      </c>
      <c r="AW419" s="48">
        <f t="shared" ca="1" si="176"/>
        <v>0</v>
      </c>
      <c r="AX419" s="48">
        <f t="shared" ca="1" si="176"/>
        <v>0</v>
      </c>
      <c r="AY419" s="48">
        <f t="shared" ca="1" si="176"/>
        <v>0</v>
      </c>
    </row>
    <row r="420" spans="3:51" outlineLevel="1" x14ac:dyDescent="0.25">
      <c r="D420" t="str">
        <f t="shared" si="174"/>
        <v>Spare</v>
      </c>
      <c r="E420" s="19" t="str">
        <f>Applied_currency &amp; "'000"</f>
        <v>EUR'000</v>
      </c>
      <c r="G420" s="67">
        <f ca="1">L125</f>
        <v>0</v>
      </c>
      <c r="H420" s="62" t="str">
        <f>E125</f>
        <v>EUR/MWh</v>
      </c>
      <c r="L420" s="74">
        <f t="shared" ca="1" si="175"/>
        <v>0</v>
      </c>
      <c r="M420" s="48">
        <f t="shared" ref="M420:AY420" ca="1" si="177">$G420*M390*M$348/Thousand</f>
        <v>0</v>
      </c>
      <c r="N420" s="48">
        <f t="shared" ca="1" si="177"/>
        <v>0</v>
      </c>
      <c r="O420" s="48">
        <f t="shared" ca="1" si="177"/>
        <v>0</v>
      </c>
      <c r="P420" s="48">
        <f t="shared" ca="1" si="177"/>
        <v>0</v>
      </c>
      <c r="Q420" s="48">
        <f t="shared" ca="1" si="177"/>
        <v>0</v>
      </c>
      <c r="R420" s="48">
        <f t="shared" ca="1" si="177"/>
        <v>0</v>
      </c>
      <c r="S420" s="48">
        <f t="shared" ca="1" si="177"/>
        <v>0</v>
      </c>
      <c r="T420" s="48">
        <f t="shared" ca="1" si="177"/>
        <v>0</v>
      </c>
      <c r="U420" s="48">
        <f t="shared" ca="1" si="177"/>
        <v>0</v>
      </c>
      <c r="V420" s="48">
        <f t="shared" ca="1" si="177"/>
        <v>0</v>
      </c>
      <c r="W420" s="48">
        <f t="shared" ca="1" si="177"/>
        <v>0</v>
      </c>
      <c r="X420" s="48">
        <f t="shared" ca="1" si="177"/>
        <v>0</v>
      </c>
      <c r="Y420" s="48">
        <f t="shared" ca="1" si="177"/>
        <v>0</v>
      </c>
      <c r="Z420" s="48">
        <f t="shared" ca="1" si="177"/>
        <v>0</v>
      </c>
      <c r="AA420" s="48">
        <f t="shared" ca="1" si="177"/>
        <v>0</v>
      </c>
      <c r="AB420" s="48">
        <f t="shared" ca="1" si="177"/>
        <v>0</v>
      </c>
      <c r="AC420" s="48">
        <f t="shared" ca="1" si="177"/>
        <v>0</v>
      </c>
      <c r="AD420" s="48">
        <f t="shared" ca="1" si="177"/>
        <v>0</v>
      </c>
      <c r="AE420" s="48">
        <f t="shared" ca="1" si="177"/>
        <v>0</v>
      </c>
      <c r="AF420" s="48">
        <f t="shared" ca="1" si="177"/>
        <v>0</v>
      </c>
      <c r="AG420" s="48">
        <f t="shared" ca="1" si="177"/>
        <v>0</v>
      </c>
      <c r="AH420" s="48">
        <f t="shared" ca="1" si="177"/>
        <v>0</v>
      </c>
      <c r="AI420" s="48">
        <f t="shared" ca="1" si="177"/>
        <v>0</v>
      </c>
      <c r="AJ420" s="48">
        <f t="shared" ca="1" si="177"/>
        <v>0</v>
      </c>
      <c r="AK420" s="48">
        <f t="shared" ca="1" si="177"/>
        <v>0</v>
      </c>
      <c r="AL420" s="48">
        <f t="shared" ca="1" si="177"/>
        <v>0</v>
      </c>
      <c r="AM420" s="48">
        <f t="shared" ca="1" si="177"/>
        <v>0</v>
      </c>
      <c r="AN420" s="48">
        <f t="shared" ca="1" si="177"/>
        <v>0</v>
      </c>
      <c r="AO420" s="48">
        <f t="shared" ca="1" si="177"/>
        <v>0</v>
      </c>
      <c r="AP420" s="48">
        <f t="shared" ca="1" si="177"/>
        <v>0</v>
      </c>
      <c r="AQ420" s="48">
        <f t="shared" ca="1" si="177"/>
        <v>0</v>
      </c>
      <c r="AR420" s="48">
        <f t="shared" ca="1" si="177"/>
        <v>0</v>
      </c>
      <c r="AS420" s="48">
        <f t="shared" ca="1" si="177"/>
        <v>0</v>
      </c>
      <c r="AT420" s="48">
        <f t="shared" ca="1" si="177"/>
        <v>0</v>
      </c>
      <c r="AU420" s="48">
        <f t="shared" ca="1" si="177"/>
        <v>0</v>
      </c>
      <c r="AV420" s="48">
        <f t="shared" ca="1" si="177"/>
        <v>0</v>
      </c>
      <c r="AW420" s="48">
        <f t="shared" ca="1" si="177"/>
        <v>0</v>
      </c>
      <c r="AX420" s="48">
        <f t="shared" ca="1" si="177"/>
        <v>0</v>
      </c>
      <c r="AY420" s="48">
        <f t="shared" ca="1" si="177"/>
        <v>0</v>
      </c>
    </row>
    <row r="421" spans="3:51" outlineLevel="1" x14ac:dyDescent="0.25">
      <c r="D421" t="str">
        <f t="shared" si="174"/>
        <v>Spare</v>
      </c>
      <c r="E421" s="19" t="str">
        <f>Applied_currency &amp; "'000"</f>
        <v>EUR'000</v>
      </c>
      <c r="G421" s="67">
        <f ca="1">L126</f>
        <v>0</v>
      </c>
      <c r="H421" s="62" t="str">
        <f>E126</f>
        <v>EUR/MWh</v>
      </c>
      <c r="L421" s="74">
        <f t="shared" ca="1" si="175"/>
        <v>0</v>
      </c>
      <c r="M421" s="48">
        <f t="shared" ref="M421:AY421" ca="1" si="178">$G421*M391*M$348/Thousand</f>
        <v>0</v>
      </c>
      <c r="N421" s="48">
        <f t="shared" ca="1" si="178"/>
        <v>0</v>
      </c>
      <c r="O421" s="48">
        <f t="shared" ca="1" si="178"/>
        <v>0</v>
      </c>
      <c r="P421" s="48">
        <f t="shared" ca="1" si="178"/>
        <v>0</v>
      </c>
      <c r="Q421" s="48">
        <f t="shared" ca="1" si="178"/>
        <v>0</v>
      </c>
      <c r="R421" s="48">
        <f t="shared" ca="1" si="178"/>
        <v>0</v>
      </c>
      <c r="S421" s="48">
        <f t="shared" ca="1" si="178"/>
        <v>0</v>
      </c>
      <c r="T421" s="48">
        <f t="shared" ca="1" si="178"/>
        <v>0</v>
      </c>
      <c r="U421" s="48">
        <f t="shared" ca="1" si="178"/>
        <v>0</v>
      </c>
      <c r="V421" s="48">
        <f t="shared" ca="1" si="178"/>
        <v>0</v>
      </c>
      <c r="W421" s="48">
        <f t="shared" ca="1" si="178"/>
        <v>0</v>
      </c>
      <c r="X421" s="48">
        <f t="shared" ca="1" si="178"/>
        <v>0</v>
      </c>
      <c r="Y421" s="48">
        <f t="shared" ca="1" si="178"/>
        <v>0</v>
      </c>
      <c r="Z421" s="48">
        <f t="shared" ca="1" si="178"/>
        <v>0</v>
      </c>
      <c r="AA421" s="48">
        <f t="shared" ca="1" si="178"/>
        <v>0</v>
      </c>
      <c r="AB421" s="48">
        <f t="shared" ca="1" si="178"/>
        <v>0</v>
      </c>
      <c r="AC421" s="48">
        <f t="shared" ca="1" si="178"/>
        <v>0</v>
      </c>
      <c r="AD421" s="48">
        <f t="shared" ca="1" si="178"/>
        <v>0</v>
      </c>
      <c r="AE421" s="48">
        <f t="shared" ca="1" si="178"/>
        <v>0</v>
      </c>
      <c r="AF421" s="48">
        <f t="shared" ca="1" si="178"/>
        <v>0</v>
      </c>
      <c r="AG421" s="48">
        <f t="shared" ca="1" si="178"/>
        <v>0</v>
      </c>
      <c r="AH421" s="48">
        <f t="shared" ca="1" si="178"/>
        <v>0</v>
      </c>
      <c r="AI421" s="48">
        <f t="shared" ca="1" si="178"/>
        <v>0</v>
      </c>
      <c r="AJ421" s="48">
        <f t="shared" ca="1" si="178"/>
        <v>0</v>
      </c>
      <c r="AK421" s="48">
        <f t="shared" ca="1" si="178"/>
        <v>0</v>
      </c>
      <c r="AL421" s="48">
        <f t="shared" ca="1" si="178"/>
        <v>0</v>
      </c>
      <c r="AM421" s="48">
        <f t="shared" ca="1" si="178"/>
        <v>0</v>
      </c>
      <c r="AN421" s="48">
        <f t="shared" ca="1" si="178"/>
        <v>0</v>
      </c>
      <c r="AO421" s="48">
        <f t="shared" ca="1" si="178"/>
        <v>0</v>
      </c>
      <c r="AP421" s="48">
        <f t="shared" ca="1" si="178"/>
        <v>0</v>
      </c>
      <c r="AQ421" s="48">
        <f t="shared" ca="1" si="178"/>
        <v>0</v>
      </c>
      <c r="AR421" s="48">
        <f t="shared" ca="1" si="178"/>
        <v>0</v>
      </c>
      <c r="AS421" s="48">
        <f t="shared" ca="1" si="178"/>
        <v>0</v>
      </c>
      <c r="AT421" s="48">
        <f t="shared" ca="1" si="178"/>
        <v>0</v>
      </c>
      <c r="AU421" s="48">
        <f t="shared" ca="1" si="178"/>
        <v>0</v>
      </c>
      <c r="AV421" s="48">
        <f t="shared" ca="1" si="178"/>
        <v>0</v>
      </c>
      <c r="AW421" s="48">
        <f t="shared" ca="1" si="178"/>
        <v>0</v>
      </c>
      <c r="AX421" s="48">
        <f t="shared" ca="1" si="178"/>
        <v>0</v>
      </c>
      <c r="AY421" s="48">
        <f t="shared" ca="1" si="178"/>
        <v>0</v>
      </c>
    </row>
    <row r="422" spans="3:51" outlineLevel="1" x14ac:dyDescent="0.25">
      <c r="D422" t="str">
        <f t="shared" si="174"/>
        <v>Spare</v>
      </c>
      <c r="E422" s="19" t="str">
        <f>Applied_currency &amp; "'000"</f>
        <v>EUR'000</v>
      </c>
      <c r="G422" s="67">
        <f ca="1">L127</f>
        <v>0</v>
      </c>
      <c r="H422" s="62" t="str">
        <f>E127</f>
        <v>EUR/MWh</v>
      </c>
      <c r="L422" s="74">
        <f t="shared" ca="1" si="175"/>
        <v>0</v>
      </c>
      <c r="M422" s="48">
        <f t="shared" ref="M422:AY422" ca="1" si="179">$G422*M392*M$348/Thousand</f>
        <v>0</v>
      </c>
      <c r="N422" s="48">
        <f t="shared" ca="1" si="179"/>
        <v>0</v>
      </c>
      <c r="O422" s="48">
        <f t="shared" ca="1" si="179"/>
        <v>0</v>
      </c>
      <c r="P422" s="48">
        <f t="shared" ca="1" si="179"/>
        <v>0</v>
      </c>
      <c r="Q422" s="48">
        <f t="shared" ca="1" si="179"/>
        <v>0</v>
      </c>
      <c r="R422" s="48">
        <f t="shared" ca="1" si="179"/>
        <v>0</v>
      </c>
      <c r="S422" s="48">
        <f t="shared" ca="1" si="179"/>
        <v>0</v>
      </c>
      <c r="T422" s="48">
        <f t="shared" ca="1" si="179"/>
        <v>0</v>
      </c>
      <c r="U422" s="48">
        <f t="shared" ca="1" si="179"/>
        <v>0</v>
      </c>
      <c r="V422" s="48">
        <f t="shared" ca="1" si="179"/>
        <v>0</v>
      </c>
      <c r="W422" s="48">
        <f t="shared" ca="1" si="179"/>
        <v>0</v>
      </c>
      <c r="X422" s="48">
        <f t="shared" ca="1" si="179"/>
        <v>0</v>
      </c>
      <c r="Y422" s="48">
        <f t="shared" ca="1" si="179"/>
        <v>0</v>
      </c>
      <c r="Z422" s="48">
        <f t="shared" ca="1" si="179"/>
        <v>0</v>
      </c>
      <c r="AA422" s="48">
        <f t="shared" ca="1" si="179"/>
        <v>0</v>
      </c>
      <c r="AB422" s="48">
        <f t="shared" ca="1" si="179"/>
        <v>0</v>
      </c>
      <c r="AC422" s="48">
        <f t="shared" ca="1" si="179"/>
        <v>0</v>
      </c>
      <c r="AD422" s="48">
        <f t="shared" ca="1" si="179"/>
        <v>0</v>
      </c>
      <c r="AE422" s="48">
        <f t="shared" ca="1" si="179"/>
        <v>0</v>
      </c>
      <c r="AF422" s="48">
        <f t="shared" ca="1" si="179"/>
        <v>0</v>
      </c>
      <c r="AG422" s="48">
        <f t="shared" ca="1" si="179"/>
        <v>0</v>
      </c>
      <c r="AH422" s="48">
        <f t="shared" ca="1" si="179"/>
        <v>0</v>
      </c>
      <c r="AI422" s="48">
        <f t="shared" ca="1" si="179"/>
        <v>0</v>
      </c>
      <c r="AJ422" s="48">
        <f t="shared" ca="1" si="179"/>
        <v>0</v>
      </c>
      <c r="AK422" s="48">
        <f t="shared" ca="1" si="179"/>
        <v>0</v>
      </c>
      <c r="AL422" s="48">
        <f t="shared" ca="1" si="179"/>
        <v>0</v>
      </c>
      <c r="AM422" s="48">
        <f t="shared" ca="1" si="179"/>
        <v>0</v>
      </c>
      <c r="AN422" s="48">
        <f t="shared" ca="1" si="179"/>
        <v>0</v>
      </c>
      <c r="AO422" s="48">
        <f t="shared" ca="1" si="179"/>
        <v>0</v>
      </c>
      <c r="AP422" s="48">
        <f t="shared" ca="1" si="179"/>
        <v>0</v>
      </c>
      <c r="AQ422" s="48">
        <f t="shared" ca="1" si="179"/>
        <v>0</v>
      </c>
      <c r="AR422" s="48">
        <f t="shared" ca="1" si="179"/>
        <v>0</v>
      </c>
      <c r="AS422" s="48">
        <f t="shared" ca="1" si="179"/>
        <v>0</v>
      </c>
      <c r="AT422" s="48">
        <f t="shared" ca="1" si="179"/>
        <v>0</v>
      </c>
      <c r="AU422" s="48">
        <f t="shared" ca="1" si="179"/>
        <v>0</v>
      </c>
      <c r="AV422" s="48">
        <f t="shared" ca="1" si="179"/>
        <v>0</v>
      </c>
      <c r="AW422" s="48">
        <f t="shared" ca="1" si="179"/>
        <v>0</v>
      </c>
      <c r="AX422" s="48">
        <f t="shared" ca="1" si="179"/>
        <v>0</v>
      </c>
      <c r="AY422" s="48">
        <f t="shared" ca="1" si="179"/>
        <v>0</v>
      </c>
    </row>
    <row r="423" spans="3:51" outlineLevel="1" x14ac:dyDescent="0.25">
      <c r="D423" t="str">
        <f t="shared" si="174"/>
        <v>Spare</v>
      </c>
      <c r="E423" s="19" t="str">
        <f>Applied_currency &amp; "'000"</f>
        <v>EUR'000</v>
      </c>
      <c r="G423" s="67">
        <f ca="1">L128</f>
        <v>0</v>
      </c>
      <c r="H423" s="62" t="str">
        <f>E128</f>
        <v>EUR/MWh</v>
      </c>
      <c r="L423" s="74">
        <f t="shared" ca="1" si="175"/>
        <v>0</v>
      </c>
      <c r="M423" s="48">
        <f t="shared" ref="M423:AY423" ca="1" si="180">$G423*M393*M$348/Thousand</f>
        <v>0</v>
      </c>
      <c r="N423" s="48">
        <f t="shared" ca="1" si="180"/>
        <v>0</v>
      </c>
      <c r="O423" s="48">
        <f t="shared" ca="1" si="180"/>
        <v>0</v>
      </c>
      <c r="P423" s="48">
        <f t="shared" ca="1" si="180"/>
        <v>0</v>
      </c>
      <c r="Q423" s="48">
        <f t="shared" ca="1" si="180"/>
        <v>0</v>
      </c>
      <c r="R423" s="48">
        <f t="shared" ca="1" si="180"/>
        <v>0</v>
      </c>
      <c r="S423" s="48">
        <f t="shared" ca="1" si="180"/>
        <v>0</v>
      </c>
      <c r="T423" s="48">
        <f t="shared" ca="1" si="180"/>
        <v>0</v>
      </c>
      <c r="U423" s="48">
        <f t="shared" ca="1" si="180"/>
        <v>0</v>
      </c>
      <c r="V423" s="48">
        <f t="shared" ca="1" si="180"/>
        <v>0</v>
      </c>
      <c r="W423" s="48">
        <f t="shared" ca="1" si="180"/>
        <v>0</v>
      </c>
      <c r="X423" s="48">
        <f t="shared" ca="1" si="180"/>
        <v>0</v>
      </c>
      <c r="Y423" s="48">
        <f t="shared" ca="1" si="180"/>
        <v>0</v>
      </c>
      <c r="Z423" s="48">
        <f t="shared" ca="1" si="180"/>
        <v>0</v>
      </c>
      <c r="AA423" s="48">
        <f t="shared" ca="1" si="180"/>
        <v>0</v>
      </c>
      <c r="AB423" s="48">
        <f t="shared" ca="1" si="180"/>
        <v>0</v>
      </c>
      <c r="AC423" s="48">
        <f t="shared" ca="1" si="180"/>
        <v>0</v>
      </c>
      <c r="AD423" s="48">
        <f t="shared" ca="1" si="180"/>
        <v>0</v>
      </c>
      <c r="AE423" s="48">
        <f t="shared" ca="1" si="180"/>
        <v>0</v>
      </c>
      <c r="AF423" s="48">
        <f t="shared" ca="1" si="180"/>
        <v>0</v>
      </c>
      <c r="AG423" s="48">
        <f t="shared" ca="1" si="180"/>
        <v>0</v>
      </c>
      <c r="AH423" s="48">
        <f t="shared" ca="1" si="180"/>
        <v>0</v>
      </c>
      <c r="AI423" s="48">
        <f t="shared" ca="1" si="180"/>
        <v>0</v>
      </c>
      <c r="AJ423" s="48">
        <f t="shared" ca="1" si="180"/>
        <v>0</v>
      </c>
      <c r="AK423" s="48">
        <f t="shared" ca="1" si="180"/>
        <v>0</v>
      </c>
      <c r="AL423" s="48">
        <f t="shared" ca="1" si="180"/>
        <v>0</v>
      </c>
      <c r="AM423" s="48">
        <f t="shared" ca="1" si="180"/>
        <v>0</v>
      </c>
      <c r="AN423" s="48">
        <f t="shared" ca="1" si="180"/>
        <v>0</v>
      </c>
      <c r="AO423" s="48">
        <f t="shared" ca="1" si="180"/>
        <v>0</v>
      </c>
      <c r="AP423" s="48">
        <f t="shared" ca="1" si="180"/>
        <v>0</v>
      </c>
      <c r="AQ423" s="48">
        <f t="shared" ca="1" si="180"/>
        <v>0</v>
      </c>
      <c r="AR423" s="48">
        <f t="shared" ca="1" si="180"/>
        <v>0</v>
      </c>
      <c r="AS423" s="48">
        <f t="shared" ca="1" si="180"/>
        <v>0</v>
      </c>
      <c r="AT423" s="48">
        <f t="shared" ca="1" si="180"/>
        <v>0</v>
      </c>
      <c r="AU423" s="48">
        <f t="shared" ca="1" si="180"/>
        <v>0</v>
      </c>
      <c r="AV423" s="48">
        <f t="shared" ca="1" si="180"/>
        <v>0</v>
      </c>
      <c r="AW423" s="48">
        <f t="shared" ca="1" si="180"/>
        <v>0</v>
      </c>
      <c r="AX423" s="48">
        <f t="shared" ca="1" si="180"/>
        <v>0</v>
      </c>
      <c r="AY423" s="48">
        <f t="shared" ca="1" si="180"/>
        <v>0</v>
      </c>
    </row>
    <row r="424" spans="3:51" outlineLevel="1" x14ac:dyDescent="0.25"/>
    <row r="425" spans="3:51" ht="15.75" outlineLevel="1" x14ac:dyDescent="0.25">
      <c r="D425" s="31" t="str">
        <f t="shared" si="174"/>
        <v>Variable costs in % of revenue</v>
      </c>
      <c r="G425" s="21" t="s">
        <v>318</v>
      </c>
      <c r="H425" s="21" t="s">
        <v>319</v>
      </c>
    </row>
    <row r="426" spans="3:51" outlineLevel="1" x14ac:dyDescent="0.25">
      <c r="D426" t="str">
        <f t="shared" si="174"/>
        <v>Variable land lease</v>
      </c>
      <c r="E426" s="19" t="str">
        <f>Applied_currency &amp; "'000"</f>
        <v>EUR'000</v>
      </c>
      <c r="G426" s="111">
        <f ca="1">L131</f>
        <v>0.02</v>
      </c>
      <c r="H426" s="62" t="str">
        <f>E131</f>
        <v>% of revenue</v>
      </c>
      <c r="L426" s="74">
        <f t="shared" ref="L426:L430" ca="1" si="181">SUM(M426:AY426)</f>
        <v>6042.8154015408836</v>
      </c>
      <c r="M426" s="75">
        <f ca="1">$G426*M396*M369</f>
        <v>0</v>
      </c>
      <c r="N426" s="75">
        <f t="shared" ref="N426:AY430" ca="1" si="182">$G426*N396*N369</f>
        <v>0</v>
      </c>
      <c r="O426" s="75">
        <f t="shared" ca="1" si="182"/>
        <v>186.89757585408</v>
      </c>
      <c r="P426" s="75">
        <f t="shared" ca="1" si="182"/>
        <v>179.03091926200318</v>
      </c>
      <c r="Q426" s="75">
        <f t="shared" ca="1" si="182"/>
        <v>175.75345461835283</v>
      </c>
      <c r="R426" s="75">
        <f t="shared" ca="1" si="182"/>
        <v>174.60920152598578</v>
      </c>
      <c r="S426" s="75">
        <f t="shared" ca="1" si="182"/>
        <v>178.06484586493428</v>
      </c>
      <c r="T426" s="75">
        <f t="shared" ca="1" si="182"/>
        <v>174.49340311303823</v>
      </c>
      <c r="U426" s="75">
        <f t="shared" ca="1" si="182"/>
        <v>173.1838741040097</v>
      </c>
      <c r="V426" s="75">
        <f t="shared" ca="1" si="182"/>
        <v>176.75388827880499</v>
      </c>
      <c r="W426" s="75">
        <f t="shared" ca="1" si="182"/>
        <v>177.91815004438112</v>
      </c>
      <c r="X426" s="75">
        <f t="shared" ca="1" si="182"/>
        <v>176.52846738376795</v>
      </c>
      <c r="Y426" s="75">
        <f t="shared" ca="1" si="182"/>
        <v>177.68822073144329</v>
      </c>
      <c r="Z426" s="75">
        <f t="shared" ca="1" si="182"/>
        <v>205.57014671994955</v>
      </c>
      <c r="AA426" s="75">
        <f t="shared" ca="1" si="182"/>
        <v>200.56496053894207</v>
      </c>
      <c r="AB426" s="75">
        <f t="shared" ca="1" si="182"/>
        <v>204.57625974972092</v>
      </c>
      <c r="AC426" s="75">
        <f t="shared" ca="1" si="182"/>
        <v>199.18288562904644</v>
      </c>
      <c r="AD426" s="75">
        <f t="shared" ca="1" si="182"/>
        <v>193.49194603964517</v>
      </c>
      <c r="AE426" s="75">
        <f t="shared" ca="1" si="182"/>
        <v>202.29582958444902</v>
      </c>
      <c r="AF426" s="75">
        <f t="shared" ca="1" si="182"/>
        <v>201.30902065964685</v>
      </c>
      <c r="AG426" s="75">
        <f t="shared" ca="1" si="182"/>
        <v>200.20182104601878</v>
      </c>
      <c r="AH426" s="75">
        <f t="shared" ca="1" si="182"/>
        <v>204.20585746693916</v>
      </c>
      <c r="AI426" s="75">
        <f t="shared" ca="1" si="182"/>
        <v>213.63074319618252</v>
      </c>
      <c r="AJ426" s="75">
        <f t="shared" ca="1" si="182"/>
        <v>207.00819015710087</v>
      </c>
      <c r="AK426" s="75">
        <f t="shared" ca="1" si="182"/>
        <v>216.70488959077557</v>
      </c>
      <c r="AL426" s="75">
        <f t="shared" ca="1" si="182"/>
        <v>221.03898738259107</v>
      </c>
      <c r="AM426" s="75">
        <f t="shared" ca="1" si="182"/>
        <v>231.24078680024911</v>
      </c>
      <c r="AN426" s="75">
        <f t="shared" ca="1" si="182"/>
        <v>224.07232240944145</v>
      </c>
      <c r="AO426" s="75">
        <f t="shared" ca="1" si="182"/>
        <v>234.56834172230472</v>
      </c>
      <c r="AP426" s="75">
        <f t="shared" ca="1" si="182"/>
        <v>239.25970855675081</v>
      </c>
      <c r="AQ426" s="75">
        <f t="shared" ca="1" si="182"/>
        <v>244.0449027278859</v>
      </c>
      <c r="AR426" s="75">
        <f t="shared" ca="1" si="182"/>
        <v>248.92580078244362</v>
      </c>
      <c r="AS426" s="75">
        <f t="shared" ca="1" si="182"/>
        <v>0</v>
      </c>
      <c r="AT426" s="75">
        <f t="shared" ca="1" si="182"/>
        <v>0</v>
      </c>
      <c r="AU426" s="75">
        <f t="shared" ca="1" si="182"/>
        <v>0</v>
      </c>
      <c r="AV426" s="75">
        <f t="shared" ca="1" si="182"/>
        <v>0</v>
      </c>
      <c r="AW426" s="75">
        <f t="shared" ca="1" si="182"/>
        <v>0</v>
      </c>
      <c r="AX426" s="75">
        <f t="shared" ca="1" si="182"/>
        <v>0</v>
      </c>
      <c r="AY426" s="75">
        <f t="shared" ca="1" si="182"/>
        <v>0</v>
      </c>
    </row>
    <row r="427" spans="3:51" outlineLevel="1" x14ac:dyDescent="0.25">
      <c r="D427" t="str">
        <f t="shared" si="174"/>
        <v>Spare</v>
      </c>
      <c r="E427" s="19" t="str">
        <f>Applied_currency &amp; "'000"</f>
        <v>EUR'000</v>
      </c>
      <c r="G427" s="111">
        <f ca="1">L132</f>
        <v>0</v>
      </c>
      <c r="H427" s="62" t="str">
        <f>E132</f>
        <v>% of revenue</v>
      </c>
      <c r="L427" s="74">
        <f t="shared" ca="1" si="181"/>
        <v>0</v>
      </c>
      <c r="M427" s="75">
        <f t="shared" ref="M427:AB430" ca="1" si="183">$G427*M397*M370</f>
        <v>0</v>
      </c>
      <c r="N427" s="75">
        <f t="shared" ca="1" si="183"/>
        <v>0</v>
      </c>
      <c r="O427" s="75">
        <f t="shared" ca="1" si="183"/>
        <v>0</v>
      </c>
      <c r="P427" s="75">
        <f t="shared" ca="1" si="183"/>
        <v>0</v>
      </c>
      <c r="Q427" s="75">
        <f t="shared" ca="1" si="183"/>
        <v>0</v>
      </c>
      <c r="R427" s="75">
        <f t="shared" ca="1" si="183"/>
        <v>0</v>
      </c>
      <c r="S427" s="75">
        <f t="shared" ca="1" si="183"/>
        <v>0</v>
      </c>
      <c r="T427" s="75">
        <f t="shared" ca="1" si="183"/>
        <v>0</v>
      </c>
      <c r="U427" s="75">
        <f t="shared" ca="1" si="183"/>
        <v>0</v>
      </c>
      <c r="V427" s="75">
        <f t="shared" ca="1" si="183"/>
        <v>0</v>
      </c>
      <c r="W427" s="75">
        <f t="shared" ca="1" si="183"/>
        <v>0</v>
      </c>
      <c r="X427" s="75">
        <f t="shared" ca="1" si="183"/>
        <v>0</v>
      </c>
      <c r="Y427" s="75">
        <f t="shared" ca="1" si="183"/>
        <v>0</v>
      </c>
      <c r="Z427" s="75">
        <f t="shared" ca="1" si="183"/>
        <v>0</v>
      </c>
      <c r="AA427" s="75">
        <f t="shared" ca="1" si="183"/>
        <v>0</v>
      </c>
      <c r="AB427" s="75">
        <f t="shared" ca="1" si="183"/>
        <v>0</v>
      </c>
      <c r="AC427" s="75">
        <f t="shared" ca="1" si="182"/>
        <v>0</v>
      </c>
      <c r="AD427" s="75">
        <f t="shared" ca="1" si="182"/>
        <v>0</v>
      </c>
      <c r="AE427" s="75">
        <f t="shared" ca="1" si="182"/>
        <v>0</v>
      </c>
      <c r="AF427" s="75">
        <f t="shared" ca="1" si="182"/>
        <v>0</v>
      </c>
      <c r="AG427" s="75">
        <f t="shared" ca="1" si="182"/>
        <v>0</v>
      </c>
      <c r="AH427" s="75">
        <f t="shared" ca="1" si="182"/>
        <v>0</v>
      </c>
      <c r="AI427" s="75">
        <f t="shared" ca="1" si="182"/>
        <v>0</v>
      </c>
      <c r="AJ427" s="75">
        <f t="shared" ca="1" si="182"/>
        <v>0</v>
      </c>
      <c r="AK427" s="75">
        <f t="shared" ca="1" si="182"/>
        <v>0</v>
      </c>
      <c r="AL427" s="75">
        <f t="shared" ca="1" si="182"/>
        <v>0</v>
      </c>
      <c r="AM427" s="75">
        <f t="shared" ca="1" si="182"/>
        <v>0</v>
      </c>
      <c r="AN427" s="75">
        <f t="shared" ca="1" si="182"/>
        <v>0</v>
      </c>
      <c r="AO427" s="75">
        <f t="shared" ca="1" si="182"/>
        <v>0</v>
      </c>
      <c r="AP427" s="75">
        <f t="shared" ca="1" si="182"/>
        <v>0</v>
      </c>
      <c r="AQ427" s="75">
        <f t="shared" ca="1" si="182"/>
        <v>0</v>
      </c>
      <c r="AR427" s="75">
        <f t="shared" ca="1" si="182"/>
        <v>0</v>
      </c>
      <c r="AS427" s="75">
        <f t="shared" ca="1" si="182"/>
        <v>0</v>
      </c>
      <c r="AT427" s="75">
        <f t="shared" ca="1" si="182"/>
        <v>0</v>
      </c>
      <c r="AU427" s="75">
        <f t="shared" ca="1" si="182"/>
        <v>0</v>
      </c>
      <c r="AV427" s="75">
        <f t="shared" ca="1" si="182"/>
        <v>0</v>
      </c>
      <c r="AW427" s="75">
        <f t="shared" ca="1" si="182"/>
        <v>0</v>
      </c>
      <c r="AX427" s="75">
        <f t="shared" ca="1" si="182"/>
        <v>0</v>
      </c>
      <c r="AY427" s="75">
        <f t="shared" ca="1" si="182"/>
        <v>0</v>
      </c>
    </row>
    <row r="428" spans="3:51" outlineLevel="1" x14ac:dyDescent="0.25">
      <c r="D428" t="str">
        <f t="shared" si="174"/>
        <v>Spare</v>
      </c>
      <c r="E428" s="19" t="str">
        <f>Applied_currency &amp; "'000"</f>
        <v>EUR'000</v>
      </c>
      <c r="G428" s="111">
        <f ca="1">L133</f>
        <v>0</v>
      </c>
      <c r="H428" s="62" t="str">
        <f>E133</f>
        <v>% of revenue</v>
      </c>
      <c r="L428" s="74">
        <f t="shared" ca="1" si="181"/>
        <v>0</v>
      </c>
      <c r="M428" s="75">
        <f t="shared" ca="1" si="183"/>
        <v>0</v>
      </c>
      <c r="N428" s="75">
        <f t="shared" ca="1" si="182"/>
        <v>0</v>
      </c>
      <c r="O428" s="75">
        <f t="shared" ca="1" si="182"/>
        <v>0</v>
      </c>
      <c r="P428" s="75">
        <f t="shared" ca="1" si="182"/>
        <v>0</v>
      </c>
      <c r="Q428" s="75">
        <f t="shared" ca="1" si="182"/>
        <v>0</v>
      </c>
      <c r="R428" s="75">
        <f t="shared" ca="1" si="182"/>
        <v>0</v>
      </c>
      <c r="S428" s="75">
        <f t="shared" ca="1" si="182"/>
        <v>0</v>
      </c>
      <c r="T428" s="75">
        <f t="shared" ca="1" si="182"/>
        <v>0</v>
      </c>
      <c r="U428" s="75">
        <f t="shared" ca="1" si="182"/>
        <v>0</v>
      </c>
      <c r="V428" s="75">
        <f t="shared" ca="1" si="182"/>
        <v>0</v>
      </c>
      <c r="W428" s="75">
        <f t="shared" ca="1" si="182"/>
        <v>0</v>
      </c>
      <c r="X428" s="75">
        <f t="shared" ca="1" si="182"/>
        <v>0</v>
      </c>
      <c r="Y428" s="75">
        <f t="shared" ca="1" si="182"/>
        <v>0</v>
      </c>
      <c r="Z428" s="75">
        <f t="shared" ca="1" si="182"/>
        <v>0</v>
      </c>
      <c r="AA428" s="75">
        <f t="shared" ca="1" si="182"/>
        <v>0</v>
      </c>
      <c r="AB428" s="75">
        <f t="shared" ca="1" si="182"/>
        <v>0</v>
      </c>
      <c r="AC428" s="75">
        <f t="shared" ca="1" si="182"/>
        <v>0</v>
      </c>
      <c r="AD428" s="75">
        <f t="shared" ca="1" si="182"/>
        <v>0</v>
      </c>
      <c r="AE428" s="75">
        <f t="shared" ca="1" si="182"/>
        <v>0</v>
      </c>
      <c r="AF428" s="75">
        <f t="shared" ca="1" si="182"/>
        <v>0</v>
      </c>
      <c r="AG428" s="75">
        <f t="shared" ca="1" si="182"/>
        <v>0</v>
      </c>
      <c r="AH428" s="75">
        <f t="shared" ca="1" si="182"/>
        <v>0</v>
      </c>
      <c r="AI428" s="75">
        <f t="shared" ca="1" si="182"/>
        <v>0</v>
      </c>
      <c r="AJ428" s="75">
        <f t="shared" ca="1" si="182"/>
        <v>0</v>
      </c>
      <c r="AK428" s="75">
        <f t="shared" ca="1" si="182"/>
        <v>0</v>
      </c>
      <c r="AL428" s="75">
        <f t="shared" ca="1" si="182"/>
        <v>0</v>
      </c>
      <c r="AM428" s="75">
        <f t="shared" ca="1" si="182"/>
        <v>0</v>
      </c>
      <c r="AN428" s="75">
        <f t="shared" ca="1" si="182"/>
        <v>0</v>
      </c>
      <c r="AO428" s="75">
        <f t="shared" ca="1" si="182"/>
        <v>0</v>
      </c>
      <c r="AP428" s="75">
        <f t="shared" ca="1" si="182"/>
        <v>0</v>
      </c>
      <c r="AQ428" s="75">
        <f t="shared" ca="1" si="182"/>
        <v>0</v>
      </c>
      <c r="AR428" s="75">
        <f t="shared" ca="1" si="182"/>
        <v>0</v>
      </c>
      <c r="AS428" s="75">
        <f t="shared" ca="1" si="182"/>
        <v>0</v>
      </c>
      <c r="AT428" s="75">
        <f t="shared" ca="1" si="182"/>
        <v>0</v>
      </c>
      <c r="AU428" s="75">
        <f t="shared" ca="1" si="182"/>
        <v>0</v>
      </c>
      <c r="AV428" s="75">
        <f t="shared" ca="1" si="182"/>
        <v>0</v>
      </c>
      <c r="AW428" s="75">
        <f t="shared" ca="1" si="182"/>
        <v>0</v>
      </c>
      <c r="AX428" s="75">
        <f t="shared" ca="1" si="182"/>
        <v>0</v>
      </c>
      <c r="AY428" s="75">
        <f t="shared" ca="1" si="182"/>
        <v>0</v>
      </c>
    </row>
    <row r="429" spans="3:51" outlineLevel="1" x14ac:dyDescent="0.25">
      <c r="D429" t="str">
        <f t="shared" si="174"/>
        <v>Spare</v>
      </c>
      <c r="E429" s="19" t="str">
        <f>Applied_currency &amp; "'000"</f>
        <v>EUR'000</v>
      </c>
      <c r="G429" s="111">
        <f ca="1">L134</f>
        <v>0</v>
      </c>
      <c r="H429" s="62" t="str">
        <f>E134</f>
        <v>% of revenue</v>
      </c>
      <c r="L429" s="74">
        <f t="shared" ca="1" si="181"/>
        <v>0</v>
      </c>
      <c r="M429" s="75">
        <f t="shared" ca="1" si="183"/>
        <v>0</v>
      </c>
      <c r="N429" s="75">
        <f t="shared" ca="1" si="182"/>
        <v>0</v>
      </c>
      <c r="O429" s="75">
        <f t="shared" ca="1" si="182"/>
        <v>0</v>
      </c>
      <c r="P429" s="75">
        <f t="shared" ca="1" si="182"/>
        <v>0</v>
      </c>
      <c r="Q429" s="75">
        <f t="shared" ca="1" si="182"/>
        <v>0</v>
      </c>
      <c r="R429" s="75">
        <f t="shared" ca="1" si="182"/>
        <v>0</v>
      </c>
      <c r="S429" s="75">
        <f t="shared" ca="1" si="182"/>
        <v>0</v>
      </c>
      <c r="T429" s="75">
        <f t="shared" ca="1" si="182"/>
        <v>0</v>
      </c>
      <c r="U429" s="75">
        <f t="shared" ca="1" si="182"/>
        <v>0</v>
      </c>
      <c r="V429" s="75">
        <f t="shared" ca="1" si="182"/>
        <v>0</v>
      </c>
      <c r="W429" s="75">
        <f t="shared" ca="1" si="182"/>
        <v>0</v>
      </c>
      <c r="X429" s="75">
        <f t="shared" ca="1" si="182"/>
        <v>0</v>
      </c>
      <c r="Y429" s="75">
        <f t="shared" ca="1" si="182"/>
        <v>0</v>
      </c>
      <c r="Z429" s="75">
        <f t="shared" ca="1" si="182"/>
        <v>0</v>
      </c>
      <c r="AA429" s="75">
        <f t="shared" ca="1" si="182"/>
        <v>0</v>
      </c>
      <c r="AB429" s="75">
        <f t="shared" ca="1" si="182"/>
        <v>0</v>
      </c>
      <c r="AC429" s="75">
        <f t="shared" ca="1" si="182"/>
        <v>0</v>
      </c>
      <c r="AD429" s="75">
        <f t="shared" ca="1" si="182"/>
        <v>0</v>
      </c>
      <c r="AE429" s="75">
        <f t="shared" ca="1" si="182"/>
        <v>0</v>
      </c>
      <c r="AF429" s="75">
        <f t="shared" ca="1" si="182"/>
        <v>0</v>
      </c>
      <c r="AG429" s="75">
        <f t="shared" ca="1" si="182"/>
        <v>0</v>
      </c>
      <c r="AH429" s="75">
        <f t="shared" ca="1" si="182"/>
        <v>0</v>
      </c>
      <c r="AI429" s="75">
        <f t="shared" ca="1" si="182"/>
        <v>0</v>
      </c>
      <c r="AJ429" s="75">
        <f t="shared" ca="1" si="182"/>
        <v>0</v>
      </c>
      <c r="AK429" s="75">
        <f t="shared" ca="1" si="182"/>
        <v>0</v>
      </c>
      <c r="AL429" s="75">
        <f t="shared" ca="1" si="182"/>
        <v>0</v>
      </c>
      <c r="AM429" s="75">
        <f t="shared" ca="1" si="182"/>
        <v>0</v>
      </c>
      <c r="AN429" s="75">
        <f t="shared" ca="1" si="182"/>
        <v>0</v>
      </c>
      <c r="AO429" s="75">
        <f t="shared" ca="1" si="182"/>
        <v>0</v>
      </c>
      <c r="AP429" s="75">
        <f t="shared" ca="1" si="182"/>
        <v>0</v>
      </c>
      <c r="AQ429" s="75">
        <f t="shared" ca="1" si="182"/>
        <v>0</v>
      </c>
      <c r="AR429" s="75">
        <f t="shared" ca="1" si="182"/>
        <v>0</v>
      </c>
      <c r="AS429" s="75">
        <f t="shared" ca="1" si="182"/>
        <v>0</v>
      </c>
      <c r="AT429" s="75">
        <f t="shared" ca="1" si="182"/>
        <v>0</v>
      </c>
      <c r="AU429" s="75">
        <f t="shared" ca="1" si="182"/>
        <v>0</v>
      </c>
      <c r="AV429" s="75">
        <f t="shared" ca="1" si="182"/>
        <v>0</v>
      </c>
      <c r="AW429" s="75">
        <f t="shared" ca="1" si="182"/>
        <v>0</v>
      </c>
      <c r="AX429" s="75">
        <f t="shared" ca="1" si="182"/>
        <v>0</v>
      </c>
      <c r="AY429" s="75">
        <f t="shared" ca="1" si="182"/>
        <v>0</v>
      </c>
    </row>
    <row r="430" spans="3:51" outlineLevel="1" x14ac:dyDescent="0.25">
      <c r="D430" t="str">
        <f t="shared" si="174"/>
        <v>Spare</v>
      </c>
      <c r="E430" s="19" t="str">
        <f>Applied_currency &amp; "'000"</f>
        <v>EUR'000</v>
      </c>
      <c r="G430" s="111">
        <f ca="1">L135</f>
        <v>0</v>
      </c>
      <c r="H430" s="62" t="str">
        <f>E135</f>
        <v>% of revenue</v>
      </c>
      <c r="L430" s="74">
        <f t="shared" ca="1" si="181"/>
        <v>0</v>
      </c>
      <c r="M430" s="75">
        <f t="shared" ca="1" si="183"/>
        <v>0</v>
      </c>
      <c r="N430" s="75">
        <f t="shared" ca="1" si="182"/>
        <v>0</v>
      </c>
      <c r="O430" s="75">
        <f t="shared" ca="1" si="182"/>
        <v>0</v>
      </c>
      <c r="P430" s="75">
        <f t="shared" ca="1" si="182"/>
        <v>0</v>
      </c>
      <c r="Q430" s="75">
        <f t="shared" ca="1" si="182"/>
        <v>0</v>
      </c>
      <c r="R430" s="75">
        <f t="shared" ca="1" si="182"/>
        <v>0</v>
      </c>
      <c r="S430" s="75">
        <f t="shared" ca="1" si="182"/>
        <v>0</v>
      </c>
      <c r="T430" s="75">
        <f t="shared" ca="1" si="182"/>
        <v>0</v>
      </c>
      <c r="U430" s="75">
        <f t="shared" ca="1" si="182"/>
        <v>0</v>
      </c>
      <c r="V430" s="75">
        <f t="shared" ca="1" si="182"/>
        <v>0</v>
      </c>
      <c r="W430" s="75">
        <f t="shared" ca="1" si="182"/>
        <v>0</v>
      </c>
      <c r="X430" s="75">
        <f t="shared" ca="1" si="182"/>
        <v>0</v>
      </c>
      <c r="Y430" s="75">
        <f t="shared" ca="1" si="182"/>
        <v>0</v>
      </c>
      <c r="Z430" s="75">
        <f t="shared" ca="1" si="182"/>
        <v>0</v>
      </c>
      <c r="AA430" s="75">
        <f t="shared" ca="1" si="182"/>
        <v>0</v>
      </c>
      <c r="AB430" s="75">
        <f t="shared" ca="1" si="182"/>
        <v>0</v>
      </c>
      <c r="AC430" s="75">
        <f t="shared" ca="1" si="182"/>
        <v>0</v>
      </c>
      <c r="AD430" s="75">
        <f t="shared" ca="1" si="182"/>
        <v>0</v>
      </c>
      <c r="AE430" s="75">
        <f t="shared" ca="1" si="182"/>
        <v>0</v>
      </c>
      <c r="AF430" s="75">
        <f t="shared" ca="1" si="182"/>
        <v>0</v>
      </c>
      <c r="AG430" s="75">
        <f t="shared" ca="1" si="182"/>
        <v>0</v>
      </c>
      <c r="AH430" s="75">
        <f t="shared" ca="1" si="182"/>
        <v>0</v>
      </c>
      <c r="AI430" s="75">
        <f t="shared" ca="1" si="182"/>
        <v>0</v>
      </c>
      <c r="AJ430" s="75">
        <f t="shared" ca="1" si="182"/>
        <v>0</v>
      </c>
      <c r="AK430" s="75">
        <f t="shared" ca="1" si="182"/>
        <v>0</v>
      </c>
      <c r="AL430" s="75">
        <f t="shared" ca="1" si="182"/>
        <v>0</v>
      </c>
      <c r="AM430" s="75">
        <f t="shared" ca="1" si="182"/>
        <v>0</v>
      </c>
      <c r="AN430" s="75">
        <f t="shared" ca="1" si="182"/>
        <v>0</v>
      </c>
      <c r="AO430" s="75">
        <f t="shared" ca="1" si="182"/>
        <v>0</v>
      </c>
      <c r="AP430" s="75">
        <f t="shared" ca="1" si="182"/>
        <v>0</v>
      </c>
      <c r="AQ430" s="75">
        <f t="shared" ca="1" si="182"/>
        <v>0</v>
      </c>
      <c r="AR430" s="75">
        <f t="shared" ca="1" si="182"/>
        <v>0</v>
      </c>
      <c r="AS430" s="75">
        <f t="shared" ca="1" si="182"/>
        <v>0</v>
      </c>
      <c r="AT430" s="75">
        <f t="shared" ca="1" si="182"/>
        <v>0</v>
      </c>
      <c r="AU430" s="75">
        <f t="shared" ca="1" si="182"/>
        <v>0</v>
      </c>
      <c r="AV430" s="75">
        <f t="shared" ca="1" si="182"/>
        <v>0</v>
      </c>
      <c r="AW430" s="75">
        <f t="shared" ca="1" si="182"/>
        <v>0</v>
      </c>
      <c r="AX430" s="75">
        <f t="shared" ca="1" si="182"/>
        <v>0</v>
      </c>
      <c r="AY430" s="75">
        <f t="shared" ca="1" si="182"/>
        <v>0</v>
      </c>
    </row>
    <row r="431" spans="3:51" outlineLevel="1" x14ac:dyDescent="0.25"/>
    <row r="432" spans="3:51" ht="19.5" outlineLevel="1" x14ac:dyDescent="0.3">
      <c r="C432" s="18" t="s">
        <v>321</v>
      </c>
      <c r="E432" s="19"/>
    </row>
    <row r="433" spans="3:51" ht="15.75" outlineLevel="1" x14ac:dyDescent="0.25">
      <c r="D433" s="31" t="str">
        <f>D403</f>
        <v>Fixed costs in EUR'000 p.a.</v>
      </c>
      <c r="E433" s="19"/>
      <c r="G433" s="21" t="s">
        <v>275</v>
      </c>
      <c r="H433" s="21" t="s">
        <v>276</v>
      </c>
    </row>
    <row r="434" spans="3:51" outlineLevel="1" x14ac:dyDescent="0.25">
      <c r="D434" t="str">
        <f t="shared" ref="D434:D445" si="184">D404</f>
        <v>Fixed land lease period 1</v>
      </c>
      <c r="E434" s="19" t="str">
        <f>Applied_currency &amp; "'000"</f>
        <v>EUR'000</v>
      </c>
      <c r="G434" s="49" t="str">
        <f>J109</f>
        <v>CPI</v>
      </c>
      <c r="H434" s="112">
        <f>MATCH(G434,List_inflation,0)</f>
        <v>1</v>
      </c>
      <c r="L434" s="74">
        <f t="shared" ref="L434:L438" ca="1" si="185">SUM(M434:AY434)</f>
        <v>639.09623374793966</v>
      </c>
      <c r="M434" s="75" cm="1">
        <f t="array" aca="1" ref="M434" ca="1">M404*INDEX(M$172:M$176,$H434)</f>
        <v>0</v>
      </c>
      <c r="N434" s="75" cm="1">
        <f t="array" aca="1" ref="N434" ca="1">N404*INDEX(N$172:N$176,$H434)</f>
        <v>0</v>
      </c>
      <c r="O434" s="75" cm="1">
        <f t="array" aca="1" ref="O434" ca="1">O404*INDEX(O$172:O$176,$H434)</f>
        <v>58.366439999999997</v>
      </c>
      <c r="P434" s="75" cm="1">
        <f t="array" aca="1" ref="P434" ca="1">P404*INDEX(P$172:P$176,$H434)</f>
        <v>59.533768799999997</v>
      </c>
      <c r="Q434" s="75" cm="1">
        <f t="array" aca="1" ref="Q434" ca="1">Q404*INDEX(Q$172:Q$176,$H434)</f>
        <v>60.724444175999999</v>
      </c>
      <c r="R434" s="75" cm="1">
        <f t="array" aca="1" ref="R434" ca="1">R404*INDEX(R$172:R$176,$H434)</f>
        <v>61.938933059520004</v>
      </c>
      <c r="S434" s="75" cm="1">
        <f t="array" aca="1" ref="S434" ca="1">S404*INDEX(S$172:S$176,$H434)</f>
        <v>63.177711720710406</v>
      </c>
      <c r="T434" s="75" cm="1">
        <f t="array" aca="1" ref="T434" ca="1">T404*INDEX(T$172:T$176,$H434)</f>
        <v>64.441265955124621</v>
      </c>
      <c r="U434" s="75" cm="1">
        <f t="array" aca="1" ref="U434" ca="1">U404*INDEX(U$172:U$176,$H434)</f>
        <v>65.730091274227107</v>
      </c>
      <c r="V434" s="75" cm="1">
        <f t="array" aca="1" ref="V434" ca="1">V404*INDEX(V$172:V$176,$H434)</f>
        <v>67.044693099711651</v>
      </c>
      <c r="W434" s="75" cm="1">
        <f t="array" aca="1" ref="W434" ca="1">W404*INDEX(W$172:W$176,$H434)</f>
        <v>68.385586961705883</v>
      </c>
      <c r="X434" s="75" cm="1">
        <f t="array" aca="1" ref="X434" ca="1">X404*INDEX(X$172:X$176,$H434)</f>
        <v>69.753298700940007</v>
      </c>
      <c r="Y434" s="75" cm="1">
        <f t="array" aca="1" ref="Y434" ca="1">Y404*INDEX(Y$172:Y$176,$H434)</f>
        <v>0</v>
      </c>
      <c r="Z434" s="75" cm="1">
        <f t="array" aca="1" ref="Z434" ca="1">Z404*INDEX(Z$172:Z$176,$H434)</f>
        <v>0</v>
      </c>
      <c r="AA434" s="75" cm="1">
        <f t="array" aca="1" ref="AA434" ca="1">AA404*INDEX(AA$172:AA$176,$H434)</f>
        <v>0</v>
      </c>
      <c r="AB434" s="75" cm="1">
        <f t="array" aca="1" ref="AB434" ca="1">AB404*INDEX(AB$172:AB$176,$H434)</f>
        <v>0</v>
      </c>
      <c r="AC434" s="75" cm="1">
        <f t="array" aca="1" ref="AC434" ca="1">AC404*INDEX(AC$172:AC$176,$H434)</f>
        <v>0</v>
      </c>
      <c r="AD434" s="75" cm="1">
        <f t="array" aca="1" ref="AD434" ca="1">AD404*INDEX(AD$172:AD$176,$H434)</f>
        <v>0</v>
      </c>
      <c r="AE434" s="75" cm="1">
        <f t="array" aca="1" ref="AE434" ca="1">AE404*INDEX(AE$172:AE$176,$H434)</f>
        <v>0</v>
      </c>
      <c r="AF434" s="75" cm="1">
        <f t="array" aca="1" ref="AF434" ca="1">AF404*INDEX(AF$172:AF$176,$H434)</f>
        <v>0</v>
      </c>
      <c r="AG434" s="75" cm="1">
        <f t="array" aca="1" ref="AG434" ca="1">AG404*INDEX(AG$172:AG$176,$H434)</f>
        <v>0</v>
      </c>
      <c r="AH434" s="75" cm="1">
        <f t="array" aca="1" ref="AH434" ca="1">AH404*INDEX(AH$172:AH$176,$H434)</f>
        <v>0</v>
      </c>
      <c r="AI434" s="75" cm="1">
        <f t="array" aca="1" ref="AI434" ca="1">AI404*INDEX(AI$172:AI$176,$H434)</f>
        <v>0</v>
      </c>
      <c r="AJ434" s="75" cm="1">
        <f t="array" aca="1" ref="AJ434" ca="1">AJ404*INDEX(AJ$172:AJ$176,$H434)</f>
        <v>0</v>
      </c>
      <c r="AK434" s="75" cm="1">
        <f t="array" aca="1" ref="AK434" ca="1">AK404*INDEX(AK$172:AK$176,$H434)</f>
        <v>0</v>
      </c>
      <c r="AL434" s="75" cm="1">
        <f t="array" aca="1" ref="AL434" ca="1">AL404*INDEX(AL$172:AL$176,$H434)</f>
        <v>0</v>
      </c>
      <c r="AM434" s="75" cm="1">
        <f t="array" aca="1" ref="AM434" ca="1">AM404*INDEX(AM$172:AM$176,$H434)</f>
        <v>0</v>
      </c>
      <c r="AN434" s="75" cm="1">
        <f t="array" aca="1" ref="AN434" ca="1">AN404*INDEX(AN$172:AN$176,$H434)</f>
        <v>0</v>
      </c>
      <c r="AO434" s="75" cm="1">
        <f t="array" aca="1" ref="AO434" ca="1">AO404*INDEX(AO$172:AO$176,$H434)</f>
        <v>0</v>
      </c>
      <c r="AP434" s="75" cm="1">
        <f t="array" aca="1" ref="AP434" ca="1">AP404*INDEX(AP$172:AP$176,$H434)</f>
        <v>0</v>
      </c>
      <c r="AQ434" s="75" cm="1">
        <f t="array" aca="1" ref="AQ434" ca="1">AQ404*INDEX(AQ$172:AQ$176,$H434)</f>
        <v>0</v>
      </c>
      <c r="AR434" s="75" cm="1">
        <f t="array" aca="1" ref="AR434" ca="1">AR404*INDEX(AR$172:AR$176,$H434)</f>
        <v>0</v>
      </c>
      <c r="AS434" s="75" cm="1">
        <f t="array" aca="1" ref="AS434" ca="1">AS404*INDEX(AS$172:AS$176,$H434)</f>
        <v>0</v>
      </c>
      <c r="AT434" s="75" cm="1">
        <f t="array" aca="1" ref="AT434" ca="1">AT404*INDEX(AT$172:AT$176,$H434)</f>
        <v>0</v>
      </c>
      <c r="AU434" s="75" cm="1">
        <f t="array" aca="1" ref="AU434" ca="1">AU404*INDEX(AU$172:AU$176,$H434)</f>
        <v>0</v>
      </c>
      <c r="AV434" s="75" cm="1">
        <f t="array" aca="1" ref="AV434" ca="1">AV404*INDEX(AV$172:AV$176,$H434)</f>
        <v>0</v>
      </c>
      <c r="AW434" s="75" cm="1">
        <f t="array" aca="1" ref="AW434" ca="1">AW404*INDEX(AW$172:AW$176,$H434)</f>
        <v>0</v>
      </c>
      <c r="AX434" s="75" cm="1">
        <f t="array" aca="1" ref="AX434" ca="1">AX404*INDEX(AX$172:AX$176,$H434)</f>
        <v>0</v>
      </c>
      <c r="AY434" s="75" cm="1">
        <f t="array" aca="1" ref="AY434" ca="1">AY404*INDEX(AY$172:AY$176,$H434)</f>
        <v>0</v>
      </c>
    </row>
    <row r="435" spans="3:51" outlineLevel="1" x14ac:dyDescent="0.25">
      <c r="D435" t="str">
        <f t="shared" si="184"/>
        <v>Fixed land lease period 2</v>
      </c>
      <c r="E435" s="19" t="str">
        <f>Applied_currency &amp; "'000"</f>
        <v>EUR'000</v>
      </c>
      <c r="G435" s="49" t="str">
        <f>J110</f>
        <v>CPI</v>
      </c>
      <c r="H435" s="112">
        <f>MATCH(G435,List_inflation,0)</f>
        <v>1</v>
      </c>
      <c r="L435" s="74">
        <f t="shared" ca="1" si="185"/>
        <v>849.87790121280398</v>
      </c>
      <c r="M435" s="75" cm="1">
        <f t="array" aca="1" ref="M435" ca="1">M405*INDEX(M$172:M$176,$H435)</f>
        <v>0</v>
      </c>
      <c r="N435" s="75" cm="1">
        <f t="array" aca="1" ref="N435" ca="1">N405*INDEX(N$172:N$176,$H435)</f>
        <v>0</v>
      </c>
      <c r="O435" s="75" cm="1">
        <f t="array" aca="1" ref="O435" ca="1">O405*INDEX(O$172:O$176,$H435)</f>
        <v>0</v>
      </c>
      <c r="P435" s="75" cm="1">
        <f t="array" aca="1" ref="P435" ca="1">P405*INDEX(P$172:P$176,$H435)</f>
        <v>0</v>
      </c>
      <c r="Q435" s="75" cm="1">
        <f t="array" aca="1" ref="Q435" ca="1">Q405*INDEX(Q$172:Q$176,$H435)</f>
        <v>0</v>
      </c>
      <c r="R435" s="75" cm="1">
        <f t="array" aca="1" ref="R435" ca="1">R405*INDEX(R$172:R$176,$H435)</f>
        <v>0</v>
      </c>
      <c r="S435" s="75" cm="1">
        <f t="array" aca="1" ref="S435" ca="1">S405*INDEX(S$172:S$176,$H435)</f>
        <v>0</v>
      </c>
      <c r="T435" s="75" cm="1">
        <f t="array" aca="1" ref="T435" ca="1">T405*INDEX(T$172:T$176,$H435)</f>
        <v>0</v>
      </c>
      <c r="U435" s="75" cm="1">
        <f t="array" aca="1" ref="U435" ca="1">U405*INDEX(U$172:U$176,$H435)</f>
        <v>0</v>
      </c>
      <c r="V435" s="75" cm="1">
        <f t="array" aca="1" ref="V435" ca="1">V405*INDEX(V$172:V$176,$H435)</f>
        <v>0</v>
      </c>
      <c r="W435" s="75" cm="1">
        <f t="array" aca="1" ref="W435" ca="1">W405*INDEX(W$172:W$176,$H435)</f>
        <v>0</v>
      </c>
      <c r="X435" s="75" cm="1">
        <f t="array" aca="1" ref="X435" ca="1">X405*INDEX(X$172:X$176,$H435)</f>
        <v>0</v>
      </c>
      <c r="Y435" s="75" cm="1">
        <f t="array" aca="1" ref="Y435" ca="1">Y405*INDEX(Y$172:Y$176,$H435)</f>
        <v>77.616397827227786</v>
      </c>
      <c r="Z435" s="75" cm="1">
        <f t="array" aca="1" ref="Z435" ca="1">Z405*INDEX(Z$172:Z$176,$H435)</f>
        <v>79.168725783772345</v>
      </c>
      <c r="AA435" s="75" cm="1">
        <f t="array" aca="1" ref="AA435" ca="1">AA405*INDEX(AA$172:AA$176,$H435)</f>
        <v>80.75210029944779</v>
      </c>
      <c r="AB435" s="75" cm="1">
        <f t="array" aca="1" ref="AB435" ca="1">AB405*INDEX(AB$172:AB$176,$H435)</f>
        <v>82.367142305436744</v>
      </c>
      <c r="AC435" s="75" cm="1">
        <f t="array" aca="1" ref="AC435" ca="1">AC405*INDEX(AC$172:AC$176,$H435)</f>
        <v>84.014485151545486</v>
      </c>
      <c r="AD435" s="75" cm="1">
        <f t="array" aca="1" ref="AD435" ca="1">AD405*INDEX(AD$172:AD$176,$H435)</f>
        <v>85.694774854576409</v>
      </c>
      <c r="AE435" s="75" cm="1">
        <f t="array" aca="1" ref="AE435" ca="1">AE405*INDEX(AE$172:AE$176,$H435)</f>
        <v>87.408670351667922</v>
      </c>
      <c r="AF435" s="75" cm="1">
        <f t="array" aca="1" ref="AF435" ca="1">AF405*INDEX(AF$172:AF$176,$H435)</f>
        <v>89.156843758701299</v>
      </c>
      <c r="AG435" s="75" cm="1">
        <f t="array" aca="1" ref="AG435" ca="1">AG405*INDEX(AG$172:AG$176,$H435)</f>
        <v>90.939980633875322</v>
      </c>
      <c r="AH435" s="75" cm="1">
        <f t="array" aca="1" ref="AH435" ca="1">AH405*INDEX(AH$172:AH$176,$H435)</f>
        <v>92.758780246552831</v>
      </c>
      <c r="AI435" s="75" cm="1">
        <f t="array" aca="1" ref="AI435" ca="1">AI405*INDEX(AI$172:AI$176,$H435)</f>
        <v>0</v>
      </c>
      <c r="AJ435" s="75" cm="1">
        <f t="array" aca="1" ref="AJ435" ca="1">AJ405*INDEX(AJ$172:AJ$176,$H435)</f>
        <v>0</v>
      </c>
      <c r="AK435" s="75" cm="1">
        <f t="array" aca="1" ref="AK435" ca="1">AK405*INDEX(AK$172:AK$176,$H435)</f>
        <v>0</v>
      </c>
      <c r="AL435" s="75" cm="1">
        <f t="array" aca="1" ref="AL435" ca="1">AL405*INDEX(AL$172:AL$176,$H435)</f>
        <v>0</v>
      </c>
      <c r="AM435" s="75" cm="1">
        <f t="array" aca="1" ref="AM435" ca="1">AM405*INDEX(AM$172:AM$176,$H435)</f>
        <v>0</v>
      </c>
      <c r="AN435" s="75" cm="1">
        <f t="array" aca="1" ref="AN435" ca="1">AN405*INDEX(AN$172:AN$176,$H435)</f>
        <v>0</v>
      </c>
      <c r="AO435" s="75" cm="1">
        <f t="array" aca="1" ref="AO435" ca="1">AO405*INDEX(AO$172:AO$176,$H435)</f>
        <v>0</v>
      </c>
      <c r="AP435" s="75" cm="1">
        <f t="array" aca="1" ref="AP435" ca="1">AP405*INDEX(AP$172:AP$176,$H435)</f>
        <v>0</v>
      </c>
      <c r="AQ435" s="75" cm="1">
        <f t="array" aca="1" ref="AQ435" ca="1">AQ405*INDEX(AQ$172:AQ$176,$H435)</f>
        <v>0</v>
      </c>
      <c r="AR435" s="75" cm="1">
        <f t="array" aca="1" ref="AR435" ca="1">AR405*INDEX(AR$172:AR$176,$H435)</f>
        <v>0</v>
      </c>
      <c r="AS435" s="75" cm="1">
        <f t="array" aca="1" ref="AS435" ca="1">AS405*INDEX(AS$172:AS$176,$H435)</f>
        <v>0</v>
      </c>
      <c r="AT435" s="75" cm="1">
        <f t="array" aca="1" ref="AT435" ca="1">AT405*INDEX(AT$172:AT$176,$H435)</f>
        <v>0</v>
      </c>
      <c r="AU435" s="75" cm="1">
        <f t="array" aca="1" ref="AU435" ca="1">AU405*INDEX(AU$172:AU$176,$H435)</f>
        <v>0</v>
      </c>
      <c r="AV435" s="75" cm="1">
        <f t="array" aca="1" ref="AV435" ca="1">AV405*INDEX(AV$172:AV$176,$H435)</f>
        <v>0</v>
      </c>
      <c r="AW435" s="75" cm="1">
        <f t="array" aca="1" ref="AW435" ca="1">AW405*INDEX(AW$172:AW$176,$H435)</f>
        <v>0</v>
      </c>
      <c r="AX435" s="75" cm="1">
        <f t="array" aca="1" ref="AX435" ca="1">AX405*INDEX(AX$172:AX$176,$H435)</f>
        <v>0</v>
      </c>
      <c r="AY435" s="75" cm="1">
        <f t="array" aca="1" ref="AY435" ca="1">AY405*INDEX(AY$172:AY$176,$H435)</f>
        <v>0</v>
      </c>
    </row>
    <row r="436" spans="3:51" outlineLevel="1" x14ac:dyDescent="0.25">
      <c r="D436" t="str">
        <f t="shared" si="184"/>
        <v>Fixed land lease period 3</v>
      </c>
      <c r="E436" s="19" t="str">
        <f>Applied_currency &amp; "'000"</f>
        <v>EUR'000</v>
      </c>
      <c r="G436" s="49" t="str">
        <f>J111</f>
        <v>CPI</v>
      </c>
      <c r="H436" s="112">
        <f>MATCH(G436,List_inflation,0)</f>
        <v>1</v>
      </c>
      <c r="L436" s="74">
        <f t="shared" ca="1" si="185"/>
        <v>1122.3294541932023</v>
      </c>
      <c r="M436" s="75" cm="1">
        <f t="array" aca="1" ref="M436" ca="1">M406*INDEX(M$172:M$176,$H436)</f>
        <v>0</v>
      </c>
      <c r="N436" s="75" cm="1">
        <f t="array" aca="1" ref="N436" ca="1">N406*INDEX(N$172:N$176,$H436)</f>
        <v>0</v>
      </c>
      <c r="O436" s="75" cm="1">
        <f t="array" aca="1" ref="O436" ca="1">O406*INDEX(O$172:O$176,$H436)</f>
        <v>0</v>
      </c>
      <c r="P436" s="75" cm="1">
        <f t="array" aca="1" ref="P436" ca="1">P406*INDEX(P$172:P$176,$H436)</f>
        <v>0</v>
      </c>
      <c r="Q436" s="75" cm="1">
        <f t="array" aca="1" ref="Q436" ca="1">Q406*INDEX(Q$172:Q$176,$H436)</f>
        <v>0</v>
      </c>
      <c r="R436" s="75" cm="1">
        <f t="array" aca="1" ref="R436" ca="1">R406*INDEX(R$172:R$176,$H436)</f>
        <v>0</v>
      </c>
      <c r="S436" s="75" cm="1">
        <f t="array" aca="1" ref="S436" ca="1">S406*INDEX(S$172:S$176,$H436)</f>
        <v>0</v>
      </c>
      <c r="T436" s="75" cm="1">
        <f t="array" aca="1" ref="T436" ca="1">T406*INDEX(T$172:T$176,$H436)</f>
        <v>0</v>
      </c>
      <c r="U436" s="75" cm="1">
        <f t="array" aca="1" ref="U436" ca="1">U406*INDEX(U$172:U$176,$H436)</f>
        <v>0</v>
      </c>
      <c r="V436" s="75" cm="1">
        <f t="array" aca="1" ref="V436" ca="1">V406*INDEX(V$172:V$176,$H436)</f>
        <v>0</v>
      </c>
      <c r="W436" s="75" cm="1">
        <f t="array" aca="1" ref="W436" ca="1">W406*INDEX(W$172:W$176,$H436)</f>
        <v>0</v>
      </c>
      <c r="X436" s="75" cm="1">
        <f t="array" aca="1" ref="X436" ca="1">X406*INDEX(X$172:X$176,$H436)</f>
        <v>0</v>
      </c>
      <c r="Y436" s="75" cm="1">
        <f t="array" aca="1" ref="Y436" ca="1">Y406*INDEX(Y$172:Y$176,$H436)</f>
        <v>0</v>
      </c>
      <c r="Z436" s="75" cm="1">
        <f t="array" aca="1" ref="Z436" ca="1">Z406*INDEX(Z$172:Z$176,$H436)</f>
        <v>0</v>
      </c>
      <c r="AA436" s="75" cm="1">
        <f t="array" aca="1" ref="AA436" ca="1">AA406*INDEX(AA$172:AA$176,$H436)</f>
        <v>0</v>
      </c>
      <c r="AB436" s="75" cm="1">
        <f t="array" aca="1" ref="AB436" ca="1">AB406*INDEX(AB$172:AB$176,$H436)</f>
        <v>0</v>
      </c>
      <c r="AC436" s="75" cm="1">
        <f t="array" aca="1" ref="AC436" ca="1">AC406*INDEX(AC$172:AC$176,$H436)</f>
        <v>0</v>
      </c>
      <c r="AD436" s="75" cm="1">
        <f t="array" aca="1" ref="AD436" ca="1">AD406*INDEX(AD$172:AD$176,$H436)</f>
        <v>0</v>
      </c>
      <c r="AE436" s="75" cm="1">
        <f t="array" aca="1" ref="AE436" ca="1">AE406*INDEX(AE$172:AE$176,$H436)</f>
        <v>0</v>
      </c>
      <c r="AF436" s="75" cm="1">
        <f t="array" aca="1" ref="AF436" ca="1">AF406*INDEX(AF$172:AF$176,$H436)</f>
        <v>0</v>
      </c>
      <c r="AG436" s="75" cm="1">
        <f t="array" aca="1" ref="AG436" ca="1">AG406*INDEX(AG$172:AG$176,$H436)</f>
        <v>0</v>
      </c>
      <c r="AH436" s="75" cm="1">
        <f t="array" aca="1" ref="AH436" ca="1">AH406*INDEX(AH$172:AH$176,$H436)</f>
        <v>0</v>
      </c>
      <c r="AI436" s="75" cm="1">
        <f t="array" aca="1" ref="AI436" ca="1">AI406*INDEX(AI$172:AI$176,$H436)</f>
        <v>102.49845217244088</v>
      </c>
      <c r="AJ436" s="75" cm="1">
        <f t="array" aca="1" ref="AJ436" ca="1">AJ406*INDEX(AJ$172:AJ$176,$H436)</f>
        <v>104.5484212158897</v>
      </c>
      <c r="AK436" s="75" cm="1">
        <f t="array" aca="1" ref="AK436" ca="1">AK406*INDEX(AK$172:AK$176,$H436)</f>
        <v>106.6393896402075</v>
      </c>
      <c r="AL436" s="75" cm="1">
        <f t="array" aca="1" ref="AL436" ca="1">AL406*INDEX(AL$172:AL$176,$H436)</f>
        <v>108.77217743301163</v>
      </c>
      <c r="AM436" s="75" cm="1">
        <f t="array" aca="1" ref="AM436" ca="1">AM406*INDEX(AM$172:AM$176,$H436)</f>
        <v>110.94762098167188</v>
      </c>
      <c r="AN436" s="75" cm="1">
        <f t="array" aca="1" ref="AN436" ca="1">AN406*INDEX(AN$172:AN$176,$H436)</f>
        <v>113.16657340130533</v>
      </c>
      <c r="AO436" s="75" cm="1">
        <f t="array" aca="1" ref="AO436" ca="1">AO406*INDEX(AO$172:AO$176,$H436)</f>
        <v>115.42990486933142</v>
      </c>
      <c r="AP436" s="75" cm="1">
        <f t="array" aca="1" ref="AP436" ca="1">AP406*INDEX(AP$172:AP$176,$H436)</f>
        <v>117.73850296671806</v>
      </c>
      <c r="AQ436" s="75" cm="1">
        <f t="array" aca="1" ref="AQ436" ca="1">AQ406*INDEX(AQ$172:AQ$176,$H436)</f>
        <v>120.09327302605243</v>
      </c>
      <c r="AR436" s="75" cm="1">
        <f t="array" aca="1" ref="AR436" ca="1">AR406*INDEX(AR$172:AR$176,$H436)</f>
        <v>122.49513848657348</v>
      </c>
      <c r="AS436" s="75" cm="1">
        <f t="array" aca="1" ref="AS436" ca="1">AS406*INDEX(AS$172:AS$176,$H436)</f>
        <v>0</v>
      </c>
      <c r="AT436" s="75" cm="1">
        <f t="array" aca="1" ref="AT436" ca="1">AT406*INDEX(AT$172:AT$176,$H436)</f>
        <v>0</v>
      </c>
      <c r="AU436" s="75" cm="1">
        <f t="array" aca="1" ref="AU436" ca="1">AU406*INDEX(AU$172:AU$176,$H436)</f>
        <v>0</v>
      </c>
      <c r="AV436" s="75" cm="1">
        <f t="array" aca="1" ref="AV436" ca="1">AV406*INDEX(AV$172:AV$176,$H436)</f>
        <v>0</v>
      </c>
      <c r="AW436" s="75" cm="1">
        <f t="array" aca="1" ref="AW436" ca="1">AW406*INDEX(AW$172:AW$176,$H436)</f>
        <v>0</v>
      </c>
      <c r="AX436" s="75" cm="1">
        <f t="array" aca="1" ref="AX436" ca="1">AX406*INDEX(AX$172:AX$176,$H436)</f>
        <v>0</v>
      </c>
      <c r="AY436" s="75" cm="1">
        <f t="array" aca="1" ref="AY436" ca="1">AY406*INDEX(AY$172:AY$176,$H436)</f>
        <v>0</v>
      </c>
    </row>
    <row r="437" spans="3:51" outlineLevel="1" x14ac:dyDescent="0.25">
      <c r="D437" t="str">
        <f t="shared" si="184"/>
        <v>Commercial Management</v>
      </c>
      <c r="E437" s="19" t="str">
        <f>Applied_currency &amp; "'000"</f>
        <v>EUR'000</v>
      </c>
      <c r="G437" s="49" t="str">
        <f>J112</f>
        <v>CPI</v>
      </c>
      <c r="H437" s="112">
        <f>MATCH(G437,List_inflation,0)</f>
        <v>1</v>
      </c>
      <c r="L437" s="74">
        <f t="shared" ca="1" si="185"/>
        <v>1076.2792549289404</v>
      </c>
      <c r="M437" s="75" cm="1">
        <f t="array" aca="1" ref="M437" ca="1">M407*INDEX(M$172:M$176,$H437)</f>
        <v>0</v>
      </c>
      <c r="N437" s="75" cm="1">
        <f t="array" aca="1" ref="N437" ca="1">N407*INDEX(N$172:N$176,$H437)</f>
        <v>0</v>
      </c>
      <c r="O437" s="75" cm="1">
        <f t="array" aca="1" ref="O437" ca="1">O407*INDEX(O$172:O$176,$H437)</f>
        <v>26.530199999999997</v>
      </c>
      <c r="P437" s="75" cm="1">
        <f t="array" aca="1" ref="P437" ca="1">P407*INDEX(P$172:P$176,$H437)</f>
        <v>27.060804000000001</v>
      </c>
      <c r="Q437" s="75" cm="1">
        <f t="array" aca="1" ref="Q437" ca="1">Q407*INDEX(Q$172:Q$176,$H437)</f>
        <v>27.602020079999999</v>
      </c>
      <c r="R437" s="75" cm="1">
        <f t="array" aca="1" ref="R437" ca="1">R407*INDEX(R$172:R$176,$H437)</f>
        <v>28.154060481600002</v>
      </c>
      <c r="S437" s="75" cm="1">
        <f t="array" aca="1" ref="S437" ca="1">S407*INDEX(S$172:S$176,$H437)</f>
        <v>28.717141691232001</v>
      </c>
      <c r="T437" s="75" cm="1">
        <f t="array" aca="1" ref="T437" ca="1">T407*INDEX(T$172:T$176,$H437)</f>
        <v>29.291484525056642</v>
      </c>
      <c r="U437" s="75" cm="1">
        <f t="array" aca="1" ref="U437" ca="1">U407*INDEX(U$172:U$176,$H437)</f>
        <v>29.877314215557778</v>
      </c>
      <c r="V437" s="75" cm="1">
        <f t="array" aca="1" ref="V437" ca="1">V407*INDEX(V$172:V$176,$H437)</f>
        <v>30.474860499868932</v>
      </c>
      <c r="W437" s="75" cm="1">
        <f t="array" aca="1" ref="W437" ca="1">W407*INDEX(W$172:W$176,$H437)</f>
        <v>31.08435770986631</v>
      </c>
      <c r="X437" s="75" cm="1">
        <f t="array" aca="1" ref="X437" ca="1">X407*INDEX(X$172:X$176,$H437)</f>
        <v>31.706044864063639</v>
      </c>
      <c r="Y437" s="75" cm="1">
        <f t="array" aca="1" ref="Y437" ca="1">Y407*INDEX(Y$172:Y$176,$H437)</f>
        <v>32.340165761344906</v>
      </c>
      <c r="Z437" s="75" cm="1">
        <f t="array" aca="1" ref="Z437" ca="1">Z407*INDEX(Z$172:Z$176,$H437)</f>
        <v>32.98696907657181</v>
      </c>
      <c r="AA437" s="75" cm="1">
        <f t="array" aca="1" ref="AA437" ca="1">AA407*INDEX(AA$172:AA$176,$H437)</f>
        <v>33.646708458103248</v>
      </c>
      <c r="AB437" s="75" cm="1">
        <f t="array" aca="1" ref="AB437" ca="1">AB407*INDEX(AB$172:AB$176,$H437)</f>
        <v>34.31964262726531</v>
      </c>
      <c r="AC437" s="75" cm="1">
        <f t="array" aca="1" ref="AC437" ca="1">AC407*INDEX(AC$172:AC$176,$H437)</f>
        <v>35.00603547981062</v>
      </c>
      <c r="AD437" s="75" cm="1">
        <f t="array" aca="1" ref="AD437" ca="1">AD407*INDEX(AD$172:AD$176,$H437)</f>
        <v>35.706156189406833</v>
      </c>
      <c r="AE437" s="75" cm="1">
        <f t="array" aca="1" ref="AE437" ca="1">AE407*INDEX(AE$172:AE$176,$H437)</f>
        <v>36.420279313194968</v>
      </c>
      <c r="AF437" s="75" cm="1">
        <f t="array" aca="1" ref="AF437" ca="1">AF407*INDEX(AF$172:AF$176,$H437)</f>
        <v>37.148684899458871</v>
      </c>
      <c r="AG437" s="75" cm="1">
        <f t="array" aca="1" ref="AG437" ca="1">AG407*INDEX(AG$172:AG$176,$H437)</f>
        <v>37.89165859744805</v>
      </c>
      <c r="AH437" s="75" cm="1">
        <f t="array" aca="1" ref="AH437" ca="1">AH407*INDEX(AH$172:AH$176,$H437)</f>
        <v>38.649491769397017</v>
      </c>
      <c r="AI437" s="75" cm="1">
        <f t="array" aca="1" ref="AI437" ca="1">AI407*INDEX(AI$172:AI$176,$H437)</f>
        <v>39.422481604784956</v>
      </c>
      <c r="AJ437" s="75" cm="1">
        <f t="array" aca="1" ref="AJ437" ca="1">AJ407*INDEX(AJ$172:AJ$176,$H437)</f>
        <v>40.210931236880654</v>
      </c>
      <c r="AK437" s="75" cm="1">
        <f t="array" aca="1" ref="AK437" ca="1">AK407*INDEX(AK$172:AK$176,$H437)</f>
        <v>41.015149861618269</v>
      </c>
      <c r="AL437" s="75" cm="1">
        <f t="array" aca="1" ref="AL437" ca="1">AL407*INDEX(AL$172:AL$176,$H437)</f>
        <v>41.83545285885063</v>
      </c>
      <c r="AM437" s="75" cm="1">
        <f t="array" aca="1" ref="AM437" ca="1">AM407*INDEX(AM$172:AM$176,$H437)</f>
        <v>42.672161916027648</v>
      </c>
      <c r="AN437" s="75" cm="1">
        <f t="array" aca="1" ref="AN437" ca="1">AN407*INDEX(AN$172:AN$176,$H437)</f>
        <v>43.525605154348199</v>
      </c>
      <c r="AO437" s="75" cm="1">
        <f t="array" aca="1" ref="AO437" ca="1">AO407*INDEX(AO$172:AO$176,$H437)</f>
        <v>44.396117257435165</v>
      </c>
      <c r="AP437" s="75" cm="1">
        <f t="array" aca="1" ref="AP437" ca="1">AP407*INDEX(AP$172:AP$176,$H437)</f>
        <v>45.284039602583867</v>
      </c>
      <c r="AQ437" s="75" cm="1">
        <f t="array" aca="1" ref="AQ437" ca="1">AQ407*INDEX(AQ$172:AQ$176,$H437)</f>
        <v>46.18972039463555</v>
      </c>
      <c r="AR437" s="75" cm="1">
        <f t="array" aca="1" ref="AR437" ca="1">AR407*INDEX(AR$172:AR$176,$H437)</f>
        <v>47.113514802528265</v>
      </c>
      <c r="AS437" s="75" cm="1">
        <f t="array" aca="1" ref="AS437" ca="1">AS407*INDEX(AS$172:AS$176,$H437)</f>
        <v>0</v>
      </c>
      <c r="AT437" s="75" cm="1">
        <f t="array" aca="1" ref="AT437" ca="1">AT407*INDEX(AT$172:AT$176,$H437)</f>
        <v>0</v>
      </c>
      <c r="AU437" s="75" cm="1">
        <f t="array" aca="1" ref="AU437" ca="1">AU407*INDEX(AU$172:AU$176,$H437)</f>
        <v>0</v>
      </c>
      <c r="AV437" s="75" cm="1">
        <f t="array" aca="1" ref="AV437" ca="1">AV407*INDEX(AV$172:AV$176,$H437)</f>
        <v>0</v>
      </c>
      <c r="AW437" s="75" cm="1">
        <f t="array" aca="1" ref="AW437" ca="1">AW407*INDEX(AW$172:AW$176,$H437)</f>
        <v>0</v>
      </c>
      <c r="AX437" s="75" cm="1">
        <f t="array" aca="1" ref="AX437" ca="1">AX407*INDEX(AX$172:AX$176,$H437)</f>
        <v>0</v>
      </c>
      <c r="AY437" s="75" cm="1">
        <f t="array" aca="1" ref="AY437" ca="1">AY407*INDEX(AY$172:AY$176,$H437)</f>
        <v>0</v>
      </c>
    </row>
    <row r="438" spans="3:51" outlineLevel="1" x14ac:dyDescent="0.25">
      <c r="D438" t="str">
        <f t="shared" si="184"/>
        <v>Spare</v>
      </c>
      <c r="E438" s="19" t="str">
        <f>Applied_currency &amp; "'000"</f>
        <v>EUR'000</v>
      </c>
      <c r="G438" s="49" t="str">
        <f>J113</f>
        <v>CPI</v>
      </c>
      <c r="H438" s="112">
        <f>MATCH(G438,List_inflation,0)</f>
        <v>1</v>
      </c>
      <c r="L438" s="74">
        <f t="shared" ca="1" si="185"/>
        <v>0</v>
      </c>
      <c r="M438" s="75" cm="1">
        <f t="array" aca="1" ref="M438" ca="1">M408*INDEX(M$172:M$176,$H438)</f>
        <v>0</v>
      </c>
      <c r="N438" s="75" cm="1">
        <f t="array" aca="1" ref="N438" ca="1">N408*INDEX(N$172:N$176,$H438)</f>
        <v>0</v>
      </c>
      <c r="O438" s="75" cm="1">
        <f t="array" aca="1" ref="O438" ca="1">O408*INDEX(O$172:O$176,$H438)</f>
        <v>0</v>
      </c>
      <c r="P438" s="75" cm="1">
        <f t="array" aca="1" ref="P438" ca="1">P408*INDEX(P$172:P$176,$H438)</f>
        <v>0</v>
      </c>
      <c r="Q438" s="75" cm="1">
        <f t="array" aca="1" ref="Q438" ca="1">Q408*INDEX(Q$172:Q$176,$H438)</f>
        <v>0</v>
      </c>
      <c r="R438" s="75" cm="1">
        <f t="array" aca="1" ref="R438" ca="1">R408*INDEX(R$172:R$176,$H438)</f>
        <v>0</v>
      </c>
      <c r="S438" s="75" cm="1">
        <f t="array" aca="1" ref="S438" ca="1">S408*INDEX(S$172:S$176,$H438)</f>
        <v>0</v>
      </c>
      <c r="T438" s="75" cm="1">
        <f t="array" aca="1" ref="T438" ca="1">T408*INDEX(T$172:T$176,$H438)</f>
        <v>0</v>
      </c>
      <c r="U438" s="75" cm="1">
        <f t="array" aca="1" ref="U438" ca="1">U408*INDEX(U$172:U$176,$H438)</f>
        <v>0</v>
      </c>
      <c r="V438" s="75" cm="1">
        <f t="array" aca="1" ref="V438" ca="1">V408*INDEX(V$172:V$176,$H438)</f>
        <v>0</v>
      </c>
      <c r="W438" s="75" cm="1">
        <f t="array" aca="1" ref="W438" ca="1">W408*INDEX(W$172:W$176,$H438)</f>
        <v>0</v>
      </c>
      <c r="X438" s="75" cm="1">
        <f t="array" aca="1" ref="X438" ca="1">X408*INDEX(X$172:X$176,$H438)</f>
        <v>0</v>
      </c>
      <c r="Y438" s="75" cm="1">
        <f t="array" aca="1" ref="Y438" ca="1">Y408*INDEX(Y$172:Y$176,$H438)</f>
        <v>0</v>
      </c>
      <c r="Z438" s="75" cm="1">
        <f t="array" aca="1" ref="Z438" ca="1">Z408*INDEX(Z$172:Z$176,$H438)</f>
        <v>0</v>
      </c>
      <c r="AA438" s="75" cm="1">
        <f t="array" aca="1" ref="AA438" ca="1">AA408*INDEX(AA$172:AA$176,$H438)</f>
        <v>0</v>
      </c>
      <c r="AB438" s="75" cm="1">
        <f t="array" aca="1" ref="AB438" ca="1">AB408*INDEX(AB$172:AB$176,$H438)</f>
        <v>0</v>
      </c>
      <c r="AC438" s="75" cm="1">
        <f t="array" aca="1" ref="AC438" ca="1">AC408*INDEX(AC$172:AC$176,$H438)</f>
        <v>0</v>
      </c>
      <c r="AD438" s="75" cm="1">
        <f t="array" aca="1" ref="AD438" ca="1">AD408*INDEX(AD$172:AD$176,$H438)</f>
        <v>0</v>
      </c>
      <c r="AE438" s="75" cm="1">
        <f t="array" aca="1" ref="AE438" ca="1">AE408*INDEX(AE$172:AE$176,$H438)</f>
        <v>0</v>
      </c>
      <c r="AF438" s="75" cm="1">
        <f t="array" aca="1" ref="AF438" ca="1">AF408*INDEX(AF$172:AF$176,$H438)</f>
        <v>0</v>
      </c>
      <c r="AG438" s="75" cm="1">
        <f t="array" aca="1" ref="AG438" ca="1">AG408*INDEX(AG$172:AG$176,$H438)</f>
        <v>0</v>
      </c>
      <c r="AH438" s="75" cm="1">
        <f t="array" aca="1" ref="AH438" ca="1">AH408*INDEX(AH$172:AH$176,$H438)</f>
        <v>0</v>
      </c>
      <c r="AI438" s="75" cm="1">
        <f t="array" aca="1" ref="AI438" ca="1">AI408*INDEX(AI$172:AI$176,$H438)</f>
        <v>0</v>
      </c>
      <c r="AJ438" s="75" cm="1">
        <f t="array" aca="1" ref="AJ438" ca="1">AJ408*INDEX(AJ$172:AJ$176,$H438)</f>
        <v>0</v>
      </c>
      <c r="AK438" s="75" cm="1">
        <f t="array" aca="1" ref="AK438" ca="1">AK408*INDEX(AK$172:AK$176,$H438)</f>
        <v>0</v>
      </c>
      <c r="AL438" s="75" cm="1">
        <f t="array" aca="1" ref="AL438" ca="1">AL408*INDEX(AL$172:AL$176,$H438)</f>
        <v>0</v>
      </c>
      <c r="AM438" s="75" cm="1">
        <f t="array" aca="1" ref="AM438" ca="1">AM408*INDEX(AM$172:AM$176,$H438)</f>
        <v>0</v>
      </c>
      <c r="AN438" s="75" cm="1">
        <f t="array" aca="1" ref="AN438" ca="1">AN408*INDEX(AN$172:AN$176,$H438)</f>
        <v>0</v>
      </c>
      <c r="AO438" s="75" cm="1">
        <f t="array" aca="1" ref="AO438" ca="1">AO408*INDEX(AO$172:AO$176,$H438)</f>
        <v>0</v>
      </c>
      <c r="AP438" s="75" cm="1">
        <f t="array" aca="1" ref="AP438" ca="1">AP408*INDEX(AP$172:AP$176,$H438)</f>
        <v>0</v>
      </c>
      <c r="AQ438" s="75" cm="1">
        <f t="array" aca="1" ref="AQ438" ca="1">AQ408*INDEX(AQ$172:AQ$176,$H438)</f>
        <v>0</v>
      </c>
      <c r="AR438" s="75" cm="1">
        <f t="array" aca="1" ref="AR438" ca="1">AR408*INDEX(AR$172:AR$176,$H438)</f>
        <v>0</v>
      </c>
      <c r="AS438" s="75" cm="1">
        <f t="array" aca="1" ref="AS438" ca="1">AS408*INDEX(AS$172:AS$176,$H438)</f>
        <v>0</v>
      </c>
      <c r="AT438" s="75" cm="1">
        <f t="array" aca="1" ref="AT438" ca="1">AT408*INDEX(AT$172:AT$176,$H438)</f>
        <v>0</v>
      </c>
      <c r="AU438" s="75" cm="1">
        <f t="array" aca="1" ref="AU438" ca="1">AU408*INDEX(AU$172:AU$176,$H438)</f>
        <v>0</v>
      </c>
      <c r="AV438" s="75" cm="1">
        <f t="array" aca="1" ref="AV438" ca="1">AV408*INDEX(AV$172:AV$176,$H438)</f>
        <v>0</v>
      </c>
      <c r="AW438" s="75" cm="1">
        <f t="array" aca="1" ref="AW438" ca="1">AW408*INDEX(AW$172:AW$176,$H438)</f>
        <v>0</v>
      </c>
      <c r="AX438" s="75" cm="1">
        <f t="array" aca="1" ref="AX438" ca="1">AX408*INDEX(AX$172:AX$176,$H438)</f>
        <v>0</v>
      </c>
      <c r="AY438" s="75" cm="1">
        <f t="array" aca="1" ref="AY438" ca="1">AY408*INDEX(AY$172:AY$176,$H438)</f>
        <v>0</v>
      </c>
    </row>
    <row r="439" spans="3:51" outlineLevel="1" x14ac:dyDescent="0.25">
      <c r="E439" s="19"/>
      <c r="G439" s="48"/>
    </row>
    <row r="440" spans="3:51" ht="15.75" outlineLevel="1" x14ac:dyDescent="0.25">
      <c r="D440" s="31" t="str">
        <f t="shared" si="184"/>
        <v>Fixed costs in EUR/MW p.a.</v>
      </c>
      <c r="E440" s="19"/>
      <c r="G440" s="21" t="s">
        <v>275</v>
      </c>
      <c r="H440" s="21" t="s">
        <v>276</v>
      </c>
    </row>
    <row r="441" spans="3:51" outlineLevel="1" x14ac:dyDescent="0.25">
      <c r="D441" t="str">
        <f t="shared" si="184"/>
        <v>O&amp;M period 1</v>
      </c>
      <c r="E441" s="19" t="str">
        <f>Applied_currency &amp; "'000"</f>
        <v>EUR'000</v>
      </c>
      <c r="G441" s="49" t="str">
        <f>J116</f>
        <v>CPI</v>
      </c>
      <c r="H441" s="112">
        <f>MATCH(G441,List_inflation,0)</f>
        <v>1</v>
      </c>
      <c r="L441" s="74">
        <f t="shared" ref="L441:L445" ca="1" si="186">SUM(M441:AY441)</f>
        <v>5019.8104178019985</v>
      </c>
      <c r="M441" s="75" cm="1">
        <f t="array" aca="1" ref="M441" ca="1">M411*INDEX(M$172:M$176,$H441)</f>
        <v>0</v>
      </c>
      <c r="N441" s="75" cm="1">
        <f t="array" aca="1" ref="N441" ca="1">N411*INDEX(N$172:N$176,$H441)</f>
        <v>0</v>
      </c>
      <c r="O441" s="75" cm="1">
        <f t="array" aca="1" ref="O441" ca="1">O411*INDEX(O$172:O$176,$H441)</f>
        <v>458.44185599999997</v>
      </c>
      <c r="P441" s="75" cm="1">
        <f t="array" aca="1" ref="P441" ca="1">P411*INDEX(P$172:P$176,$H441)</f>
        <v>467.61069312000001</v>
      </c>
      <c r="Q441" s="75" cm="1">
        <f t="array" aca="1" ref="Q441" ca="1">Q411*INDEX(Q$172:Q$176,$H441)</f>
        <v>476.9629069824</v>
      </c>
      <c r="R441" s="75" cm="1">
        <f t="array" aca="1" ref="R441" ca="1">R411*INDEX(R$172:R$176,$H441)</f>
        <v>486.50216512204804</v>
      </c>
      <c r="S441" s="75" cm="1">
        <f t="array" aca="1" ref="S441" ca="1">S411*INDEX(S$172:S$176,$H441)</f>
        <v>496.23220842448899</v>
      </c>
      <c r="T441" s="75" cm="1">
        <f t="array" aca="1" ref="T441" ca="1">T411*INDEX(T$172:T$176,$H441)</f>
        <v>506.15685259297879</v>
      </c>
      <c r="U441" s="75" cm="1">
        <f t="array" aca="1" ref="U441" ca="1">U411*INDEX(U$172:U$176,$H441)</f>
        <v>516.27998964483834</v>
      </c>
      <c r="V441" s="75" cm="1">
        <f t="array" aca="1" ref="V441" ca="1">V411*INDEX(V$172:V$176,$H441)</f>
        <v>526.60558943773515</v>
      </c>
      <c r="W441" s="75" cm="1">
        <f t="array" aca="1" ref="W441" ca="1">W411*INDEX(W$172:W$176,$H441)</f>
        <v>537.13770122648987</v>
      </c>
      <c r="X441" s="75" cm="1">
        <f t="array" aca="1" ref="X441" ca="1">X411*INDEX(X$172:X$176,$H441)</f>
        <v>547.88045525101961</v>
      </c>
      <c r="Y441" s="75" cm="1">
        <f t="array" aca="1" ref="Y441" ca="1">Y411*INDEX(Y$172:Y$176,$H441)</f>
        <v>0</v>
      </c>
      <c r="Z441" s="75" cm="1">
        <f t="array" aca="1" ref="Z441" ca="1">Z411*INDEX(Z$172:Z$176,$H441)</f>
        <v>0</v>
      </c>
      <c r="AA441" s="75" cm="1">
        <f t="array" aca="1" ref="AA441" ca="1">AA411*INDEX(AA$172:AA$176,$H441)</f>
        <v>0</v>
      </c>
      <c r="AB441" s="75" cm="1">
        <f t="array" aca="1" ref="AB441" ca="1">AB411*INDEX(AB$172:AB$176,$H441)</f>
        <v>0</v>
      </c>
      <c r="AC441" s="75" cm="1">
        <f t="array" aca="1" ref="AC441" ca="1">AC411*INDEX(AC$172:AC$176,$H441)</f>
        <v>0</v>
      </c>
      <c r="AD441" s="75" cm="1">
        <f t="array" aca="1" ref="AD441" ca="1">AD411*INDEX(AD$172:AD$176,$H441)</f>
        <v>0</v>
      </c>
      <c r="AE441" s="75" cm="1">
        <f t="array" aca="1" ref="AE441" ca="1">AE411*INDEX(AE$172:AE$176,$H441)</f>
        <v>0</v>
      </c>
      <c r="AF441" s="75" cm="1">
        <f t="array" aca="1" ref="AF441" ca="1">AF411*INDEX(AF$172:AF$176,$H441)</f>
        <v>0</v>
      </c>
      <c r="AG441" s="75" cm="1">
        <f t="array" aca="1" ref="AG441" ca="1">AG411*INDEX(AG$172:AG$176,$H441)</f>
        <v>0</v>
      </c>
      <c r="AH441" s="75" cm="1">
        <f t="array" aca="1" ref="AH441" ca="1">AH411*INDEX(AH$172:AH$176,$H441)</f>
        <v>0</v>
      </c>
      <c r="AI441" s="75" cm="1">
        <f t="array" aca="1" ref="AI441" ca="1">AI411*INDEX(AI$172:AI$176,$H441)</f>
        <v>0</v>
      </c>
      <c r="AJ441" s="75" cm="1">
        <f t="array" aca="1" ref="AJ441" ca="1">AJ411*INDEX(AJ$172:AJ$176,$H441)</f>
        <v>0</v>
      </c>
      <c r="AK441" s="75" cm="1">
        <f t="array" aca="1" ref="AK441" ca="1">AK411*INDEX(AK$172:AK$176,$H441)</f>
        <v>0</v>
      </c>
      <c r="AL441" s="75" cm="1">
        <f t="array" aca="1" ref="AL441" ca="1">AL411*INDEX(AL$172:AL$176,$H441)</f>
        <v>0</v>
      </c>
      <c r="AM441" s="75" cm="1">
        <f t="array" aca="1" ref="AM441" ca="1">AM411*INDEX(AM$172:AM$176,$H441)</f>
        <v>0</v>
      </c>
      <c r="AN441" s="75" cm="1">
        <f t="array" aca="1" ref="AN441" ca="1">AN411*INDEX(AN$172:AN$176,$H441)</f>
        <v>0</v>
      </c>
      <c r="AO441" s="75" cm="1">
        <f t="array" aca="1" ref="AO441" ca="1">AO411*INDEX(AO$172:AO$176,$H441)</f>
        <v>0</v>
      </c>
      <c r="AP441" s="75" cm="1">
        <f t="array" aca="1" ref="AP441" ca="1">AP411*INDEX(AP$172:AP$176,$H441)</f>
        <v>0</v>
      </c>
      <c r="AQ441" s="75" cm="1">
        <f t="array" aca="1" ref="AQ441" ca="1">AQ411*INDEX(AQ$172:AQ$176,$H441)</f>
        <v>0</v>
      </c>
      <c r="AR441" s="75" cm="1">
        <f t="array" aca="1" ref="AR441" ca="1">AR411*INDEX(AR$172:AR$176,$H441)</f>
        <v>0</v>
      </c>
      <c r="AS441" s="75" cm="1">
        <f t="array" aca="1" ref="AS441" ca="1">AS411*INDEX(AS$172:AS$176,$H441)</f>
        <v>0</v>
      </c>
      <c r="AT441" s="75" cm="1">
        <f t="array" aca="1" ref="AT441" ca="1">AT411*INDEX(AT$172:AT$176,$H441)</f>
        <v>0</v>
      </c>
      <c r="AU441" s="75" cm="1">
        <f t="array" aca="1" ref="AU441" ca="1">AU411*INDEX(AU$172:AU$176,$H441)</f>
        <v>0</v>
      </c>
      <c r="AV441" s="75" cm="1">
        <f t="array" aca="1" ref="AV441" ca="1">AV411*INDEX(AV$172:AV$176,$H441)</f>
        <v>0</v>
      </c>
      <c r="AW441" s="75" cm="1">
        <f t="array" aca="1" ref="AW441" ca="1">AW411*INDEX(AW$172:AW$176,$H441)</f>
        <v>0</v>
      </c>
      <c r="AX441" s="75" cm="1">
        <f t="array" aca="1" ref="AX441" ca="1">AX411*INDEX(AX$172:AX$176,$H441)</f>
        <v>0</v>
      </c>
      <c r="AY441" s="75" cm="1">
        <f t="array" aca="1" ref="AY441" ca="1">AY411*INDEX(AY$172:AY$176,$H441)</f>
        <v>0</v>
      </c>
    </row>
    <row r="442" spans="3:51" outlineLevel="1" x14ac:dyDescent="0.25">
      <c r="D442" t="str">
        <f t="shared" si="184"/>
        <v>O&amp;M period 2</v>
      </c>
      <c r="E442" s="19" t="str">
        <f>Applied_currency &amp; "'000"</f>
        <v>EUR'000</v>
      </c>
      <c r="G442" s="49" t="str">
        <f>J117</f>
        <v>CPI</v>
      </c>
      <c r="H442" s="112">
        <f>MATCH(G442,List_inflation,0)</f>
        <v>1</v>
      </c>
      <c r="L442" s="74">
        <f t="shared" ca="1" si="186"/>
        <v>7138.9743701875523</v>
      </c>
      <c r="M442" s="75" cm="1">
        <f t="array" aca="1" ref="M442" ca="1">M412*INDEX(M$172:M$176,$H442)</f>
        <v>0</v>
      </c>
      <c r="N442" s="75" cm="1">
        <f t="array" aca="1" ref="N442" ca="1">N412*INDEX(N$172:N$176,$H442)</f>
        <v>0</v>
      </c>
      <c r="O442" s="75" cm="1">
        <f t="array" aca="1" ref="O442" ca="1">O412*INDEX(O$172:O$176,$H442)</f>
        <v>0</v>
      </c>
      <c r="P442" s="75" cm="1">
        <f t="array" aca="1" ref="P442" ca="1">P412*INDEX(P$172:P$176,$H442)</f>
        <v>0</v>
      </c>
      <c r="Q442" s="75" cm="1">
        <f t="array" aca="1" ref="Q442" ca="1">Q412*INDEX(Q$172:Q$176,$H442)</f>
        <v>0</v>
      </c>
      <c r="R442" s="75" cm="1">
        <f t="array" aca="1" ref="R442" ca="1">R412*INDEX(R$172:R$176,$H442)</f>
        <v>0</v>
      </c>
      <c r="S442" s="75" cm="1">
        <f t="array" aca="1" ref="S442" ca="1">S412*INDEX(S$172:S$176,$H442)</f>
        <v>0</v>
      </c>
      <c r="T442" s="75" cm="1">
        <f t="array" aca="1" ref="T442" ca="1">T412*INDEX(T$172:T$176,$H442)</f>
        <v>0</v>
      </c>
      <c r="U442" s="75" cm="1">
        <f t="array" aca="1" ref="U442" ca="1">U412*INDEX(U$172:U$176,$H442)</f>
        <v>0</v>
      </c>
      <c r="V442" s="75" cm="1">
        <f t="array" aca="1" ref="V442" ca="1">V412*INDEX(V$172:V$176,$H442)</f>
        <v>0</v>
      </c>
      <c r="W442" s="75" cm="1">
        <f t="array" aca="1" ref="W442" ca="1">W412*INDEX(W$172:W$176,$H442)</f>
        <v>0</v>
      </c>
      <c r="X442" s="75" cm="1">
        <f t="array" aca="1" ref="X442" ca="1">X412*INDEX(X$172:X$176,$H442)</f>
        <v>0</v>
      </c>
      <c r="Y442" s="75" cm="1">
        <f t="array" aca="1" ref="Y442" ca="1">Y412*INDEX(Y$172:Y$176,$H442)</f>
        <v>651.97774174871336</v>
      </c>
      <c r="Z442" s="75" cm="1">
        <f t="array" aca="1" ref="Z442" ca="1">Z412*INDEX(Z$172:Z$176,$H442)</f>
        <v>665.01729658368765</v>
      </c>
      <c r="AA442" s="75" cm="1">
        <f t="array" aca="1" ref="AA442" ca="1">AA412*INDEX(AA$172:AA$176,$H442)</f>
        <v>678.31764251536151</v>
      </c>
      <c r="AB442" s="75" cm="1">
        <f t="array" aca="1" ref="AB442" ca="1">AB412*INDEX(AB$172:AB$176,$H442)</f>
        <v>691.88399536566874</v>
      </c>
      <c r="AC442" s="75" cm="1">
        <f t="array" aca="1" ref="AC442" ca="1">AC412*INDEX(AC$172:AC$176,$H442)</f>
        <v>705.72167527298211</v>
      </c>
      <c r="AD442" s="75" cm="1">
        <f t="array" aca="1" ref="AD442" ca="1">AD412*INDEX(AD$172:AD$176,$H442)</f>
        <v>719.83610877844183</v>
      </c>
      <c r="AE442" s="75" cm="1">
        <f t="array" aca="1" ref="AE442" ca="1">AE412*INDEX(AE$172:AE$176,$H442)</f>
        <v>734.23283095401064</v>
      </c>
      <c r="AF442" s="75" cm="1">
        <f t="array" aca="1" ref="AF442" ca="1">AF412*INDEX(AF$172:AF$176,$H442)</f>
        <v>748.91748757309085</v>
      </c>
      <c r="AG442" s="75" cm="1">
        <f t="array" aca="1" ref="AG442" ca="1">AG412*INDEX(AG$172:AG$176,$H442)</f>
        <v>763.89583732455276</v>
      </c>
      <c r="AH442" s="75" cm="1">
        <f t="array" aca="1" ref="AH442" ca="1">AH412*INDEX(AH$172:AH$176,$H442)</f>
        <v>779.17375407104385</v>
      </c>
      <c r="AI442" s="75" cm="1">
        <f t="array" aca="1" ref="AI442" ca="1">AI412*INDEX(AI$172:AI$176,$H442)</f>
        <v>0</v>
      </c>
      <c r="AJ442" s="75" cm="1">
        <f t="array" aca="1" ref="AJ442" ca="1">AJ412*INDEX(AJ$172:AJ$176,$H442)</f>
        <v>0</v>
      </c>
      <c r="AK442" s="75" cm="1">
        <f t="array" aca="1" ref="AK442" ca="1">AK412*INDEX(AK$172:AK$176,$H442)</f>
        <v>0</v>
      </c>
      <c r="AL442" s="75" cm="1">
        <f t="array" aca="1" ref="AL442" ca="1">AL412*INDEX(AL$172:AL$176,$H442)</f>
        <v>0</v>
      </c>
      <c r="AM442" s="75" cm="1">
        <f t="array" aca="1" ref="AM442" ca="1">AM412*INDEX(AM$172:AM$176,$H442)</f>
        <v>0</v>
      </c>
      <c r="AN442" s="75" cm="1">
        <f t="array" aca="1" ref="AN442" ca="1">AN412*INDEX(AN$172:AN$176,$H442)</f>
        <v>0</v>
      </c>
      <c r="AO442" s="75" cm="1">
        <f t="array" aca="1" ref="AO442" ca="1">AO412*INDEX(AO$172:AO$176,$H442)</f>
        <v>0</v>
      </c>
      <c r="AP442" s="75" cm="1">
        <f t="array" aca="1" ref="AP442" ca="1">AP412*INDEX(AP$172:AP$176,$H442)</f>
        <v>0</v>
      </c>
      <c r="AQ442" s="75" cm="1">
        <f t="array" aca="1" ref="AQ442" ca="1">AQ412*INDEX(AQ$172:AQ$176,$H442)</f>
        <v>0</v>
      </c>
      <c r="AR442" s="75" cm="1">
        <f t="array" aca="1" ref="AR442" ca="1">AR412*INDEX(AR$172:AR$176,$H442)</f>
        <v>0</v>
      </c>
      <c r="AS442" s="75" cm="1">
        <f t="array" aca="1" ref="AS442" ca="1">AS412*INDEX(AS$172:AS$176,$H442)</f>
        <v>0</v>
      </c>
      <c r="AT442" s="75" cm="1">
        <f t="array" aca="1" ref="AT442" ca="1">AT412*INDEX(AT$172:AT$176,$H442)</f>
        <v>0</v>
      </c>
      <c r="AU442" s="75" cm="1">
        <f t="array" aca="1" ref="AU442" ca="1">AU412*INDEX(AU$172:AU$176,$H442)</f>
        <v>0</v>
      </c>
      <c r="AV442" s="75" cm="1">
        <f t="array" aca="1" ref="AV442" ca="1">AV412*INDEX(AV$172:AV$176,$H442)</f>
        <v>0</v>
      </c>
      <c r="AW442" s="75" cm="1">
        <f t="array" aca="1" ref="AW442" ca="1">AW412*INDEX(AW$172:AW$176,$H442)</f>
        <v>0</v>
      </c>
      <c r="AX442" s="75" cm="1">
        <f t="array" aca="1" ref="AX442" ca="1">AX412*INDEX(AX$172:AX$176,$H442)</f>
        <v>0</v>
      </c>
      <c r="AY442" s="75" cm="1">
        <f t="array" aca="1" ref="AY442" ca="1">AY412*INDEX(AY$172:AY$176,$H442)</f>
        <v>0</v>
      </c>
    </row>
    <row r="443" spans="3:51" outlineLevel="1" x14ac:dyDescent="0.25">
      <c r="D443" t="str">
        <f t="shared" si="184"/>
        <v>O&amp;M period 3</v>
      </c>
      <c r="E443" s="19" t="str">
        <f>Applied_currency &amp; "'000"</f>
        <v>EUR'000</v>
      </c>
      <c r="G443" s="49" t="str">
        <f>J118</f>
        <v>CPI</v>
      </c>
      <c r="H443" s="112">
        <f>MATCH(G443,List_inflation,0)</f>
        <v>1</v>
      </c>
      <c r="L443" s="74">
        <f t="shared" ca="1" si="186"/>
        <v>9945.5656248505293</v>
      </c>
      <c r="M443" s="75" cm="1">
        <f t="array" aca="1" ref="M443" ca="1">M413*INDEX(M$172:M$176,$H443)</f>
        <v>0</v>
      </c>
      <c r="N443" s="75" cm="1">
        <f t="array" aca="1" ref="N443" ca="1">N413*INDEX(N$172:N$176,$H443)</f>
        <v>0</v>
      </c>
      <c r="O443" s="75" cm="1">
        <f t="array" aca="1" ref="O443" ca="1">O413*INDEX(O$172:O$176,$H443)</f>
        <v>0</v>
      </c>
      <c r="P443" s="75" cm="1">
        <f t="array" aca="1" ref="P443" ca="1">P413*INDEX(P$172:P$176,$H443)</f>
        <v>0</v>
      </c>
      <c r="Q443" s="75" cm="1">
        <f t="array" aca="1" ref="Q443" ca="1">Q413*INDEX(Q$172:Q$176,$H443)</f>
        <v>0</v>
      </c>
      <c r="R443" s="75" cm="1">
        <f t="array" aca="1" ref="R443" ca="1">R413*INDEX(R$172:R$176,$H443)</f>
        <v>0</v>
      </c>
      <c r="S443" s="75" cm="1">
        <f t="array" aca="1" ref="S443" ca="1">S413*INDEX(S$172:S$176,$H443)</f>
        <v>0</v>
      </c>
      <c r="T443" s="75" cm="1">
        <f t="array" aca="1" ref="T443" ca="1">T413*INDEX(T$172:T$176,$H443)</f>
        <v>0</v>
      </c>
      <c r="U443" s="75" cm="1">
        <f t="array" aca="1" ref="U443" ca="1">U413*INDEX(U$172:U$176,$H443)</f>
        <v>0</v>
      </c>
      <c r="V443" s="75" cm="1">
        <f t="array" aca="1" ref="V443" ca="1">V413*INDEX(V$172:V$176,$H443)</f>
        <v>0</v>
      </c>
      <c r="W443" s="75" cm="1">
        <f t="array" aca="1" ref="W443" ca="1">W413*INDEX(W$172:W$176,$H443)</f>
        <v>0</v>
      </c>
      <c r="X443" s="75" cm="1">
        <f t="array" aca="1" ref="X443" ca="1">X413*INDEX(X$172:X$176,$H443)</f>
        <v>0</v>
      </c>
      <c r="Y443" s="75" cm="1">
        <f t="array" aca="1" ref="Y443" ca="1">Y413*INDEX(Y$172:Y$176,$H443)</f>
        <v>0</v>
      </c>
      <c r="Z443" s="75" cm="1">
        <f t="array" aca="1" ref="Z443" ca="1">Z413*INDEX(Z$172:Z$176,$H443)</f>
        <v>0</v>
      </c>
      <c r="AA443" s="75" cm="1">
        <f t="array" aca="1" ref="AA443" ca="1">AA413*INDEX(AA$172:AA$176,$H443)</f>
        <v>0</v>
      </c>
      <c r="AB443" s="75" cm="1">
        <f t="array" aca="1" ref="AB443" ca="1">AB413*INDEX(AB$172:AB$176,$H443)</f>
        <v>0</v>
      </c>
      <c r="AC443" s="75" cm="1">
        <f t="array" aca="1" ref="AC443" ca="1">AC413*INDEX(AC$172:AC$176,$H443)</f>
        <v>0</v>
      </c>
      <c r="AD443" s="75" cm="1">
        <f t="array" aca="1" ref="AD443" ca="1">AD413*INDEX(AD$172:AD$176,$H443)</f>
        <v>0</v>
      </c>
      <c r="AE443" s="75" cm="1">
        <f t="array" aca="1" ref="AE443" ca="1">AE413*INDEX(AE$172:AE$176,$H443)</f>
        <v>0</v>
      </c>
      <c r="AF443" s="75" cm="1">
        <f t="array" aca="1" ref="AF443" ca="1">AF413*INDEX(AF$172:AF$176,$H443)</f>
        <v>0</v>
      </c>
      <c r="AG443" s="75" cm="1">
        <f t="array" aca="1" ref="AG443" ca="1">AG413*INDEX(AG$172:AG$176,$H443)</f>
        <v>0</v>
      </c>
      <c r="AH443" s="75" cm="1">
        <f t="array" aca="1" ref="AH443" ca="1">AH413*INDEX(AH$172:AH$176,$H443)</f>
        <v>0</v>
      </c>
      <c r="AI443" s="75" cm="1">
        <f t="array" aca="1" ref="AI443" ca="1">AI413*INDEX(AI$172:AI$176,$H443)</f>
        <v>908.29397617424536</v>
      </c>
      <c r="AJ443" s="75" cm="1">
        <f t="array" aca="1" ref="AJ443" ca="1">AJ413*INDEX(AJ$172:AJ$176,$H443)</f>
        <v>926.45985569773029</v>
      </c>
      <c r="AK443" s="75" cm="1">
        <f t="array" aca="1" ref="AK443" ca="1">AK413*INDEX(AK$172:AK$176,$H443)</f>
        <v>944.98905281168481</v>
      </c>
      <c r="AL443" s="75" cm="1">
        <f t="array" aca="1" ref="AL443" ca="1">AL413*INDEX(AL$172:AL$176,$H443)</f>
        <v>963.88883386791849</v>
      </c>
      <c r="AM443" s="75" cm="1">
        <f t="array" aca="1" ref="AM443" ca="1">AM413*INDEX(AM$172:AM$176,$H443)</f>
        <v>983.16661054527697</v>
      </c>
      <c r="AN443" s="75" cm="1">
        <f t="array" aca="1" ref="AN443" ca="1">AN413*INDEX(AN$172:AN$176,$H443)</f>
        <v>1002.8299427561826</v>
      </c>
      <c r="AO443" s="75" cm="1">
        <f t="array" aca="1" ref="AO443" ca="1">AO413*INDEX(AO$172:AO$176,$H443)</f>
        <v>1022.8865416113061</v>
      </c>
      <c r="AP443" s="75" cm="1">
        <f t="array" aca="1" ref="AP443" ca="1">AP413*INDEX(AP$172:AP$176,$H443)</f>
        <v>1043.3442724435324</v>
      </c>
      <c r="AQ443" s="75" cm="1">
        <f t="array" aca="1" ref="AQ443" ca="1">AQ413*INDEX(AQ$172:AQ$176,$H443)</f>
        <v>1064.211157892403</v>
      </c>
      <c r="AR443" s="75" cm="1">
        <f t="array" aca="1" ref="AR443" ca="1">AR413*INDEX(AR$172:AR$176,$H443)</f>
        <v>1085.4953810502511</v>
      </c>
      <c r="AS443" s="75" cm="1">
        <f t="array" aca="1" ref="AS443" ca="1">AS413*INDEX(AS$172:AS$176,$H443)</f>
        <v>0</v>
      </c>
      <c r="AT443" s="75" cm="1">
        <f t="array" aca="1" ref="AT443" ca="1">AT413*INDEX(AT$172:AT$176,$H443)</f>
        <v>0</v>
      </c>
      <c r="AU443" s="75" cm="1">
        <f t="array" aca="1" ref="AU443" ca="1">AU413*INDEX(AU$172:AU$176,$H443)</f>
        <v>0</v>
      </c>
      <c r="AV443" s="75" cm="1">
        <f t="array" aca="1" ref="AV443" ca="1">AV413*INDEX(AV$172:AV$176,$H443)</f>
        <v>0</v>
      </c>
      <c r="AW443" s="75" cm="1">
        <f t="array" aca="1" ref="AW443" ca="1">AW413*INDEX(AW$172:AW$176,$H443)</f>
        <v>0</v>
      </c>
      <c r="AX443" s="75" cm="1">
        <f t="array" aca="1" ref="AX443" ca="1">AX413*INDEX(AX$172:AX$176,$H443)</f>
        <v>0</v>
      </c>
      <c r="AY443" s="75" cm="1">
        <f t="array" aca="1" ref="AY443" ca="1">AY413*INDEX(AY$172:AY$176,$H443)</f>
        <v>0</v>
      </c>
    </row>
    <row r="444" spans="3:51" outlineLevel="1" x14ac:dyDescent="0.25">
      <c r="D444" t="str">
        <f t="shared" si="184"/>
        <v>Technical Management</v>
      </c>
      <c r="E444" s="19" t="str">
        <f>Applied_currency &amp; "'000"</f>
        <v>EUR'000</v>
      </c>
      <c r="G444" s="49" t="str">
        <f>J119</f>
        <v>CPI</v>
      </c>
      <c r="H444" s="112">
        <f>MATCH(G444,List_inflation,0)</f>
        <v>1</v>
      </c>
      <c r="L444" s="74">
        <f t="shared" ca="1" si="186"/>
        <v>4649.5263812930234</v>
      </c>
      <c r="M444" s="75" cm="1">
        <f t="array" aca="1" ref="M444" ca="1">M414*INDEX(M$172:M$176,$H444)</f>
        <v>0</v>
      </c>
      <c r="N444" s="75" cm="1">
        <f t="array" aca="1" ref="N444" ca="1">N414*INDEX(N$172:N$176,$H444)</f>
        <v>0</v>
      </c>
      <c r="O444" s="75" cm="1">
        <f t="array" aca="1" ref="O444" ca="1">O414*INDEX(O$172:O$176,$H444)</f>
        <v>114.61046399999999</v>
      </c>
      <c r="P444" s="75" cm="1">
        <f t="array" aca="1" ref="P444" ca="1">P414*INDEX(P$172:P$176,$H444)</f>
        <v>116.90267328</v>
      </c>
      <c r="Q444" s="75" cm="1">
        <f t="array" aca="1" ref="Q444" ca="1">Q414*INDEX(Q$172:Q$176,$H444)</f>
        <v>119.2407267456</v>
      </c>
      <c r="R444" s="75" cm="1">
        <f t="array" aca="1" ref="R444" ca="1">R414*INDEX(R$172:R$176,$H444)</f>
        <v>121.62554128051201</v>
      </c>
      <c r="S444" s="75" cm="1">
        <f t="array" aca="1" ref="S444" ca="1">S414*INDEX(S$172:S$176,$H444)</f>
        <v>124.05805210612225</v>
      </c>
      <c r="T444" s="75" cm="1">
        <f t="array" aca="1" ref="T444" ca="1">T414*INDEX(T$172:T$176,$H444)</f>
        <v>126.5392131482447</v>
      </c>
      <c r="U444" s="75" cm="1">
        <f t="array" aca="1" ref="U444" ca="1">U414*INDEX(U$172:U$176,$H444)</f>
        <v>129.06999741120958</v>
      </c>
      <c r="V444" s="75" cm="1">
        <f t="array" aca="1" ref="V444" ca="1">V414*INDEX(V$172:V$176,$H444)</f>
        <v>131.65139735943379</v>
      </c>
      <c r="W444" s="75" cm="1">
        <f t="array" aca="1" ref="W444" ca="1">W414*INDEX(W$172:W$176,$H444)</f>
        <v>134.28442530662247</v>
      </c>
      <c r="X444" s="75" cm="1">
        <f t="array" aca="1" ref="X444" ca="1">X414*INDEX(X$172:X$176,$H444)</f>
        <v>136.9701138127549</v>
      </c>
      <c r="Y444" s="75" cm="1">
        <f t="array" aca="1" ref="Y444" ca="1">Y414*INDEX(Y$172:Y$176,$H444)</f>
        <v>139.70951608901001</v>
      </c>
      <c r="Z444" s="75" cm="1">
        <f t="array" aca="1" ref="Z444" ca="1">Z414*INDEX(Z$172:Z$176,$H444)</f>
        <v>142.50370641079022</v>
      </c>
      <c r="AA444" s="75" cm="1">
        <f t="array" aca="1" ref="AA444" ca="1">AA414*INDEX(AA$172:AA$176,$H444)</f>
        <v>145.35378053900604</v>
      </c>
      <c r="AB444" s="75" cm="1">
        <f t="array" aca="1" ref="AB444" ca="1">AB414*INDEX(AB$172:AB$176,$H444)</f>
        <v>148.26085614978615</v>
      </c>
      <c r="AC444" s="75" cm="1">
        <f t="array" aca="1" ref="AC444" ca="1">AC414*INDEX(AC$172:AC$176,$H444)</f>
        <v>151.22607327278189</v>
      </c>
      <c r="AD444" s="75" cm="1">
        <f t="array" aca="1" ref="AD444" ca="1">AD414*INDEX(AD$172:AD$176,$H444)</f>
        <v>154.25059473823754</v>
      </c>
      <c r="AE444" s="75" cm="1">
        <f t="array" aca="1" ref="AE444" ca="1">AE414*INDEX(AE$172:AE$176,$H444)</f>
        <v>157.33560663300227</v>
      </c>
      <c r="AF444" s="75" cm="1">
        <f t="array" aca="1" ref="AF444" ca="1">AF414*INDEX(AF$172:AF$176,$H444)</f>
        <v>160.48231876566234</v>
      </c>
      <c r="AG444" s="75" cm="1">
        <f t="array" aca="1" ref="AG444" ca="1">AG414*INDEX(AG$172:AG$176,$H444)</f>
        <v>163.69196514097558</v>
      </c>
      <c r="AH444" s="75" cm="1">
        <f t="array" aca="1" ref="AH444" ca="1">AH414*INDEX(AH$172:AH$176,$H444)</f>
        <v>166.96580444379509</v>
      </c>
      <c r="AI444" s="75" cm="1">
        <f t="array" aca="1" ref="AI444" ca="1">AI414*INDEX(AI$172:AI$176,$H444)</f>
        <v>170.305120532671</v>
      </c>
      <c r="AJ444" s="75" cm="1">
        <f t="array" aca="1" ref="AJ444" ca="1">AJ414*INDEX(AJ$172:AJ$176,$H444)</f>
        <v>173.71122294332443</v>
      </c>
      <c r="AK444" s="75" cm="1">
        <f t="array" aca="1" ref="AK444" ca="1">AK414*INDEX(AK$172:AK$176,$H444)</f>
        <v>177.1854474021909</v>
      </c>
      <c r="AL444" s="75" cm="1">
        <f t="array" aca="1" ref="AL444" ca="1">AL414*INDEX(AL$172:AL$176,$H444)</f>
        <v>180.72915635023472</v>
      </c>
      <c r="AM444" s="75" cm="1">
        <f t="array" aca="1" ref="AM444" ca="1">AM414*INDEX(AM$172:AM$176,$H444)</f>
        <v>184.34373947723944</v>
      </c>
      <c r="AN444" s="75" cm="1">
        <f t="array" aca="1" ref="AN444" ca="1">AN414*INDEX(AN$172:AN$176,$H444)</f>
        <v>188.03061426678423</v>
      </c>
      <c r="AO444" s="75" cm="1">
        <f t="array" aca="1" ref="AO444" ca="1">AO414*INDEX(AO$172:AO$176,$H444)</f>
        <v>191.79122655211989</v>
      </c>
      <c r="AP444" s="75" cm="1">
        <f t="array" aca="1" ref="AP444" ca="1">AP414*INDEX(AP$172:AP$176,$H444)</f>
        <v>195.62705108316231</v>
      </c>
      <c r="AQ444" s="75" cm="1">
        <f t="array" aca="1" ref="AQ444" ca="1">AQ414*INDEX(AQ$172:AQ$176,$H444)</f>
        <v>199.53959210482557</v>
      </c>
      <c r="AR444" s="75" cm="1">
        <f t="array" aca="1" ref="AR444" ca="1">AR414*INDEX(AR$172:AR$176,$H444)</f>
        <v>203.53038394692209</v>
      </c>
      <c r="AS444" s="75" cm="1">
        <f t="array" aca="1" ref="AS444" ca="1">AS414*INDEX(AS$172:AS$176,$H444)</f>
        <v>0</v>
      </c>
      <c r="AT444" s="75" cm="1">
        <f t="array" aca="1" ref="AT444" ca="1">AT414*INDEX(AT$172:AT$176,$H444)</f>
        <v>0</v>
      </c>
      <c r="AU444" s="75" cm="1">
        <f t="array" aca="1" ref="AU444" ca="1">AU414*INDEX(AU$172:AU$176,$H444)</f>
        <v>0</v>
      </c>
      <c r="AV444" s="75" cm="1">
        <f t="array" aca="1" ref="AV444" ca="1">AV414*INDEX(AV$172:AV$176,$H444)</f>
        <v>0</v>
      </c>
      <c r="AW444" s="75" cm="1">
        <f t="array" aca="1" ref="AW444" ca="1">AW414*INDEX(AW$172:AW$176,$H444)</f>
        <v>0</v>
      </c>
      <c r="AX444" s="75" cm="1">
        <f t="array" aca="1" ref="AX444" ca="1">AX414*INDEX(AX$172:AX$176,$H444)</f>
        <v>0</v>
      </c>
      <c r="AY444" s="75" cm="1">
        <f t="array" aca="1" ref="AY444" ca="1">AY414*INDEX(AY$172:AY$176,$H444)</f>
        <v>0</v>
      </c>
    </row>
    <row r="445" spans="3:51" outlineLevel="1" x14ac:dyDescent="0.25">
      <c r="D445" t="str">
        <f t="shared" si="184"/>
        <v>Insurance</v>
      </c>
      <c r="E445" s="19" t="str">
        <f>Applied_currency &amp; "'000"</f>
        <v>EUR'000</v>
      </c>
      <c r="G445" s="49" t="str">
        <f>J120</f>
        <v>CPI</v>
      </c>
      <c r="H445" s="112">
        <f>MATCH(G445,List_inflation,0)</f>
        <v>1</v>
      </c>
      <c r="L445" s="74">
        <f t="shared" ca="1" si="186"/>
        <v>4649.5263812930234</v>
      </c>
      <c r="M445" s="75" cm="1">
        <f t="array" aca="1" ref="M445" ca="1">M415*INDEX(M$172:M$176,$H445)</f>
        <v>0</v>
      </c>
      <c r="N445" s="75" cm="1">
        <f t="array" aca="1" ref="N445" ca="1">N415*INDEX(N$172:N$176,$H445)</f>
        <v>0</v>
      </c>
      <c r="O445" s="75" cm="1">
        <f t="array" aca="1" ref="O445" ca="1">O415*INDEX(O$172:O$176,$H445)</f>
        <v>114.61046399999999</v>
      </c>
      <c r="P445" s="75" cm="1">
        <f t="array" aca="1" ref="P445" ca="1">P415*INDEX(P$172:P$176,$H445)</f>
        <v>116.90267328</v>
      </c>
      <c r="Q445" s="75" cm="1">
        <f t="array" aca="1" ref="Q445" ca="1">Q415*INDEX(Q$172:Q$176,$H445)</f>
        <v>119.2407267456</v>
      </c>
      <c r="R445" s="75" cm="1">
        <f t="array" aca="1" ref="R445" ca="1">R415*INDEX(R$172:R$176,$H445)</f>
        <v>121.62554128051201</v>
      </c>
      <c r="S445" s="75" cm="1">
        <f t="array" aca="1" ref="S445" ca="1">S415*INDEX(S$172:S$176,$H445)</f>
        <v>124.05805210612225</v>
      </c>
      <c r="T445" s="75" cm="1">
        <f t="array" aca="1" ref="T445" ca="1">T415*INDEX(T$172:T$176,$H445)</f>
        <v>126.5392131482447</v>
      </c>
      <c r="U445" s="75" cm="1">
        <f t="array" aca="1" ref="U445" ca="1">U415*INDEX(U$172:U$176,$H445)</f>
        <v>129.06999741120958</v>
      </c>
      <c r="V445" s="75" cm="1">
        <f t="array" aca="1" ref="V445" ca="1">V415*INDEX(V$172:V$176,$H445)</f>
        <v>131.65139735943379</v>
      </c>
      <c r="W445" s="75" cm="1">
        <f t="array" aca="1" ref="W445" ca="1">W415*INDEX(W$172:W$176,$H445)</f>
        <v>134.28442530662247</v>
      </c>
      <c r="X445" s="75" cm="1">
        <f t="array" aca="1" ref="X445" ca="1">X415*INDEX(X$172:X$176,$H445)</f>
        <v>136.9701138127549</v>
      </c>
      <c r="Y445" s="75" cm="1">
        <f t="array" aca="1" ref="Y445" ca="1">Y415*INDEX(Y$172:Y$176,$H445)</f>
        <v>139.70951608901001</v>
      </c>
      <c r="Z445" s="75" cm="1">
        <f t="array" aca="1" ref="Z445" ca="1">Z415*INDEX(Z$172:Z$176,$H445)</f>
        <v>142.50370641079022</v>
      </c>
      <c r="AA445" s="75" cm="1">
        <f t="array" aca="1" ref="AA445" ca="1">AA415*INDEX(AA$172:AA$176,$H445)</f>
        <v>145.35378053900604</v>
      </c>
      <c r="AB445" s="75" cm="1">
        <f t="array" aca="1" ref="AB445" ca="1">AB415*INDEX(AB$172:AB$176,$H445)</f>
        <v>148.26085614978615</v>
      </c>
      <c r="AC445" s="75" cm="1">
        <f t="array" aca="1" ref="AC445" ca="1">AC415*INDEX(AC$172:AC$176,$H445)</f>
        <v>151.22607327278189</v>
      </c>
      <c r="AD445" s="75" cm="1">
        <f t="array" aca="1" ref="AD445" ca="1">AD415*INDEX(AD$172:AD$176,$H445)</f>
        <v>154.25059473823754</v>
      </c>
      <c r="AE445" s="75" cm="1">
        <f t="array" aca="1" ref="AE445" ca="1">AE415*INDEX(AE$172:AE$176,$H445)</f>
        <v>157.33560663300227</v>
      </c>
      <c r="AF445" s="75" cm="1">
        <f t="array" aca="1" ref="AF445" ca="1">AF415*INDEX(AF$172:AF$176,$H445)</f>
        <v>160.48231876566234</v>
      </c>
      <c r="AG445" s="75" cm="1">
        <f t="array" aca="1" ref="AG445" ca="1">AG415*INDEX(AG$172:AG$176,$H445)</f>
        <v>163.69196514097558</v>
      </c>
      <c r="AH445" s="75" cm="1">
        <f t="array" aca="1" ref="AH445" ca="1">AH415*INDEX(AH$172:AH$176,$H445)</f>
        <v>166.96580444379509</v>
      </c>
      <c r="AI445" s="75" cm="1">
        <f t="array" aca="1" ref="AI445" ca="1">AI415*INDEX(AI$172:AI$176,$H445)</f>
        <v>170.305120532671</v>
      </c>
      <c r="AJ445" s="75" cm="1">
        <f t="array" aca="1" ref="AJ445" ca="1">AJ415*INDEX(AJ$172:AJ$176,$H445)</f>
        <v>173.71122294332443</v>
      </c>
      <c r="AK445" s="75" cm="1">
        <f t="array" aca="1" ref="AK445" ca="1">AK415*INDEX(AK$172:AK$176,$H445)</f>
        <v>177.1854474021909</v>
      </c>
      <c r="AL445" s="75" cm="1">
        <f t="array" aca="1" ref="AL445" ca="1">AL415*INDEX(AL$172:AL$176,$H445)</f>
        <v>180.72915635023472</v>
      </c>
      <c r="AM445" s="75" cm="1">
        <f t="array" aca="1" ref="AM445" ca="1">AM415*INDEX(AM$172:AM$176,$H445)</f>
        <v>184.34373947723944</v>
      </c>
      <c r="AN445" s="75" cm="1">
        <f t="array" aca="1" ref="AN445" ca="1">AN415*INDEX(AN$172:AN$176,$H445)</f>
        <v>188.03061426678423</v>
      </c>
      <c r="AO445" s="75" cm="1">
        <f t="array" aca="1" ref="AO445" ca="1">AO415*INDEX(AO$172:AO$176,$H445)</f>
        <v>191.79122655211989</v>
      </c>
      <c r="AP445" s="75" cm="1">
        <f t="array" aca="1" ref="AP445" ca="1">AP415*INDEX(AP$172:AP$176,$H445)</f>
        <v>195.62705108316231</v>
      </c>
      <c r="AQ445" s="75" cm="1">
        <f t="array" aca="1" ref="AQ445" ca="1">AQ415*INDEX(AQ$172:AQ$176,$H445)</f>
        <v>199.53959210482557</v>
      </c>
      <c r="AR445" s="75" cm="1">
        <f t="array" aca="1" ref="AR445" ca="1">AR415*INDEX(AR$172:AR$176,$H445)</f>
        <v>203.53038394692209</v>
      </c>
      <c r="AS445" s="75" cm="1">
        <f t="array" aca="1" ref="AS445" ca="1">AS415*INDEX(AS$172:AS$176,$H445)</f>
        <v>0</v>
      </c>
      <c r="AT445" s="75" cm="1">
        <f t="array" aca="1" ref="AT445" ca="1">AT415*INDEX(AT$172:AT$176,$H445)</f>
        <v>0</v>
      </c>
      <c r="AU445" s="75" cm="1">
        <f t="array" aca="1" ref="AU445" ca="1">AU415*INDEX(AU$172:AU$176,$H445)</f>
        <v>0</v>
      </c>
      <c r="AV445" s="75" cm="1">
        <f t="array" aca="1" ref="AV445" ca="1">AV415*INDEX(AV$172:AV$176,$H445)</f>
        <v>0</v>
      </c>
      <c r="AW445" s="75" cm="1">
        <f t="array" aca="1" ref="AW445" ca="1">AW415*INDEX(AW$172:AW$176,$H445)</f>
        <v>0</v>
      </c>
      <c r="AX445" s="75" cm="1">
        <f t="array" aca="1" ref="AX445" ca="1">AX415*INDEX(AX$172:AX$176,$H445)</f>
        <v>0</v>
      </c>
      <c r="AY445" s="75" cm="1">
        <f t="array" aca="1" ref="AY445" ca="1">AY415*INDEX(AY$172:AY$176,$H445)</f>
        <v>0</v>
      </c>
    </row>
    <row r="446" spans="3:51" outlineLevel="1" x14ac:dyDescent="0.25">
      <c r="E446" s="19"/>
    </row>
    <row r="447" spans="3:51" ht="19.5" outlineLevel="1" x14ac:dyDescent="0.3">
      <c r="C447" s="18" t="s">
        <v>322</v>
      </c>
      <c r="E447" s="19"/>
    </row>
    <row r="448" spans="3:51" ht="15.75" outlineLevel="1" x14ac:dyDescent="0.25">
      <c r="D448" s="31" t="str">
        <f>D418</f>
        <v>Variable costs in EUR/MWh</v>
      </c>
      <c r="E448" s="19"/>
      <c r="G448" s="21" t="s">
        <v>275</v>
      </c>
      <c r="H448" s="21" t="s">
        <v>276</v>
      </c>
    </row>
    <row r="449" spans="2:51" outlineLevel="1" x14ac:dyDescent="0.25">
      <c r="D449" t="str">
        <f t="shared" ref="D449:D460" si="187">D419</f>
        <v>Balancing costs</v>
      </c>
      <c r="E449" s="19" t="str">
        <f>Applied_currency &amp; "'000"</f>
        <v>EUR'000</v>
      </c>
      <c r="G449" s="49" t="str">
        <f>J124</f>
        <v>CPI</v>
      </c>
      <c r="H449" s="112">
        <f>MATCH(G449,List_inflation,0)</f>
        <v>1</v>
      </c>
      <c r="L449" s="74">
        <f t="shared" ref="L449:L453" ca="1" si="188">SUM(M449:AY449)</f>
        <v>7290.4573658674572</v>
      </c>
      <c r="M449" s="75" cm="1">
        <f t="array" aca="1" ref="M449" ca="1">M419*INDEX(M$172:M$176,$H449)</f>
        <v>0</v>
      </c>
      <c r="N449" s="75" cm="1">
        <f t="array" aca="1" ref="N449" ca="1">N419*INDEX(N$172:N$176,$H449)</f>
        <v>0</v>
      </c>
      <c r="O449" s="75" cm="1">
        <f t="array" aca="1" ref="O449" ca="1">O419*INDEX(O$172:O$176,$H449)</f>
        <v>179.70920755199998</v>
      </c>
      <c r="P449" s="75" cm="1">
        <f t="array" aca="1" ref="P449" ca="1">P419*INDEX(P$172:P$176,$H449)</f>
        <v>183.30339170303998</v>
      </c>
      <c r="Q449" s="75" cm="1">
        <f t="array" aca="1" ref="Q449" ca="1">Q419*INDEX(Q$172:Q$176,$H449)</f>
        <v>186.96945953710079</v>
      </c>
      <c r="R449" s="75" cm="1">
        <f t="array" aca="1" ref="R449" ca="1">R419*INDEX(R$172:R$176,$H449)</f>
        <v>190.70884872784282</v>
      </c>
      <c r="S449" s="75" cm="1">
        <f t="array" aca="1" ref="S449" ca="1">S419*INDEX(S$172:S$176,$H449)</f>
        <v>194.52302570239968</v>
      </c>
      <c r="T449" s="75" cm="1">
        <f t="array" aca="1" ref="T449" ca="1">T419*INDEX(T$172:T$176,$H449)</f>
        <v>198.41348621644769</v>
      </c>
      <c r="U449" s="75" cm="1">
        <f t="array" aca="1" ref="U449" ca="1">U419*INDEX(U$172:U$176,$H449)</f>
        <v>202.38175594077663</v>
      </c>
      <c r="V449" s="75" cm="1">
        <f t="array" aca="1" ref="V449" ca="1">V419*INDEX(V$172:V$176,$H449)</f>
        <v>206.42939105959218</v>
      </c>
      <c r="W449" s="75" cm="1">
        <f t="array" aca="1" ref="W449" ca="1">W419*INDEX(W$172:W$176,$H449)</f>
        <v>210.55797888078402</v>
      </c>
      <c r="X449" s="75" cm="1">
        <f t="array" aca="1" ref="X449" ca="1">X419*INDEX(X$172:X$176,$H449)</f>
        <v>214.76913845839971</v>
      </c>
      <c r="Y449" s="75" cm="1">
        <f t="array" aca="1" ref="Y449" ca="1">Y419*INDEX(Y$172:Y$176,$H449)</f>
        <v>219.06452122756767</v>
      </c>
      <c r="Z449" s="75" cm="1">
        <f t="array" aca="1" ref="Z449" ca="1">Z419*INDEX(Z$172:Z$176,$H449)</f>
        <v>223.44581165211906</v>
      </c>
      <c r="AA449" s="75" cm="1">
        <f t="array" aca="1" ref="AA449" ca="1">AA419*INDEX(AA$172:AA$176,$H449)</f>
        <v>227.91472788516145</v>
      </c>
      <c r="AB449" s="75" cm="1">
        <f t="array" aca="1" ref="AB449" ca="1">AB419*INDEX(AB$172:AB$176,$H449)</f>
        <v>232.47302244286467</v>
      </c>
      <c r="AC449" s="75" cm="1">
        <f t="array" aca="1" ref="AC449" ca="1">AC419*INDEX(AC$172:AC$176,$H449)</f>
        <v>237.12248289172197</v>
      </c>
      <c r="AD449" s="75" cm="1">
        <f t="array" aca="1" ref="AD449" ca="1">AD419*INDEX(AD$172:AD$176,$H449)</f>
        <v>241.86493254955644</v>
      </c>
      <c r="AE449" s="75" cm="1">
        <f t="array" aca="1" ref="AE449" ca="1">AE419*INDEX(AE$172:AE$176,$H449)</f>
        <v>246.70223120054754</v>
      </c>
      <c r="AF449" s="75" cm="1">
        <f t="array" aca="1" ref="AF449" ca="1">AF419*INDEX(AF$172:AF$176,$H449)</f>
        <v>251.63627582455851</v>
      </c>
      <c r="AG449" s="75" cm="1">
        <f t="array" aca="1" ref="AG449" ca="1">AG419*INDEX(AG$172:AG$176,$H449)</f>
        <v>256.66900134104969</v>
      </c>
      <c r="AH449" s="75" cm="1">
        <f t="array" aca="1" ref="AH449" ca="1">AH419*INDEX(AH$172:AH$176,$H449)</f>
        <v>261.80238136787074</v>
      </c>
      <c r="AI449" s="75" cm="1">
        <f t="array" aca="1" ref="AI449" ca="1">AI419*INDEX(AI$172:AI$176,$H449)</f>
        <v>267.03842899522812</v>
      </c>
      <c r="AJ449" s="75" cm="1">
        <f t="array" aca="1" ref="AJ449" ca="1">AJ419*INDEX(AJ$172:AJ$176,$H449)</f>
        <v>272.37919757513271</v>
      </c>
      <c r="AK449" s="75" cm="1">
        <f t="array" aca="1" ref="AK449" ca="1">AK419*INDEX(AK$172:AK$176,$H449)</f>
        <v>277.82678152663533</v>
      </c>
      <c r="AL449" s="75" cm="1">
        <f t="array" aca="1" ref="AL449" ca="1">AL419*INDEX(AL$172:AL$176,$H449)</f>
        <v>283.38331715716805</v>
      </c>
      <c r="AM449" s="75" cm="1">
        <f t="array" aca="1" ref="AM449" ca="1">AM419*INDEX(AM$172:AM$176,$H449)</f>
        <v>289.05098350031142</v>
      </c>
      <c r="AN449" s="75" cm="1">
        <f t="array" aca="1" ref="AN449" ca="1">AN419*INDEX(AN$172:AN$176,$H449)</f>
        <v>294.83200317031765</v>
      </c>
      <c r="AO449" s="75" cm="1">
        <f t="array" aca="1" ref="AO449" ca="1">AO419*INDEX(AO$172:AO$176,$H449)</f>
        <v>300.72864323372403</v>
      </c>
      <c r="AP449" s="75" cm="1">
        <f t="array" aca="1" ref="AP449" ca="1">AP419*INDEX(AP$172:AP$176,$H449)</f>
        <v>306.74321609839848</v>
      </c>
      <c r="AQ449" s="75" cm="1">
        <f t="array" aca="1" ref="AQ449" ca="1">AQ419*INDEX(AQ$172:AQ$176,$H449)</f>
        <v>312.87808042036647</v>
      </c>
      <c r="AR449" s="75" cm="1">
        <f t="array" aca="1" ref="AR449" ca="1">AR419*INDEX(AR$172:AR$176,$H449)</f>
        <v>319.13564202877382</v>
      </c>
      <c r="AS449" s="75" cm="1">
        <f t="array" aca="1" ref="AS449" ca="1">AS419*INDEX(AS$172:AS$176,$H449)</f>
        <v>0</v>
      </c>
      <c r="AT449" s="75" cm="1">
        <f t="array" aca="1" ref="AT449" ca="1">AT419*INDEX(AT$172:AT$176,$H449)</f>
        <v>0</v>
      </c>
      <c r="AU449" s="75" cm="1">
        <f t="array" aca="1" ref="AU449" ca="1">AU419*INDEX(AU$172:AU$176,$H449)</f>
        <v>0</v>
      </c>
      <c r="AV449" s="75" cm="1">
        <f t="array" aca="1" ref="AV449" ca="1">AV419*INDEX(AV$172:AV$176,$H449)</f>
        <v>0</v>
      </c>
      <c r="AW449" s="75" cm="1">
        <f t="array" aca="1" ref="AW449" ca="1">AW419*INDEX(AW$172:AW$176,$H449)</f>
        <v>0</v>
      </c>
      <c r="AX449" s="75" cm="1">
        <f t="array" aca="1" ref="AX449" ca="1">AX419*INDEX(AX$172:AX$176,$H449)</f>
        <v>0</v>
      </c>
      <c r="AY449" s="75" cm="1">
        <f t="array" aca="1" ref="AY449" ca="1">AY419*INDEX(AY$172:AY$176,$H449)</f>
        <v>0</v>
      </c>
    </row>
    <row r="450" spans="2:51" outlineLevel="1" x14ac:dyDescent="0.25">
      <c r="D450" t="str">
        <f t="shared" si="187"/>
        <v>Spare</v>
      </c>
      <c r="E450" s="19" t="str">
        <f>Applied_currency &amp; "'000"</f>
        <v>EUR'000</v>
      </c>
      <c r="G450" s="49" t="str">
        <f>J125</f>
        <v>CPI</v>
      </c>
      <c r="H450" s="112">
        <f>MATCH(G450,List_inflation,0)</f>
        <v>1</v>
      </c>
      <c r="L450" s="74">
        <f t="shared" ca="1" si="188"/>
        <v>0</v>
      </c>
      <c r="M450" s="75" cm="1">
        <f t="array" aca="1" ref="M450" ca="1">M420*INDEX(M$172:M$176,$H450)</f>
        <v>0</v>
      </c>
      <c r="N450" s="75" cm="1">
        <f t="array" aca="1" ref="N450" ca="1">N420*INDEX(N$172:N$176,$H450)</f>
        <v>0</v>
      </c>
      <c r="O450" s="75" cm="1">
        <f t="array" aca="1" ref="O450" ca="1">O420*INDEX(O$172:O$176,$H450)</f>
        <v>0</v>
      </c>
      <c r="P450" s="75" cm="1">
        <f t="array" aca="1" ref="P450" ca="1">P420*INDEX(P$172:P$176,$H450)</f>
        <v>0</v>
      </c>
      <c r="Q450" s="75" cm="1">
        <f t="array" aca="1" ref="Q450" ca="1">Q420*INDEX(Q$172:Q$176,$H450)</f>
        <v>0</v>
      </c>
      <c r="R450" s="75" cm="1">
        <f t="array" aca="1" ref="R450" ca="1">R420*INDEX(R$172:R$176,$H450)</f>
        <v>0</v>
      </c>
      <c r="S450" s="75" cm="1">
        <f t="array" aca="1" ref="S450" ca="1">S420*INDEX(S$172:S$176,$H450)</f>
        <v>0</v>
      </c>
      <c r="T450" s="75" cm="1">
        <f t="array" aca="1" ref="T450" ca="1">T420*INDEX(T$172:T$176,$H450)</f>
        <v>0</v>
      </c>
      <c r="U450" s="75" cm="1">
        <f t="array" aca="1" ref="U450" ca="1">U420*INDEX(U$172:U$176,$H450)</f>
        <v>0</v>
      </c>
      <c r="V450" s="75" cm="1">
        <f t="array" aca="1" ref="V450" ca="1">V420*INDEX(V$172:V$176,$H450)</f>
        <v>0</v>
      </c>
      <c r="W450" s="75" cm="1">
        <f t="array" aca="1" ref="W450" ca="1">W420*INDEX(W$172:W$176,$H450)</f>
        <v>0</v>
      </c>
      <c r="X450" s="75" cm="1">
        <f t="array" aca="1" ref="X450" ca="1">X420*INDEX(X$172:X$176,$H450)</f>
        <v>0</v>
      </c>
      <c r="Y450" s="75" cm="1">
        <f t="array" aca="1" ref="Y450" ca="1">Y420*INDEX(Y$172:Y$176,$H450)</f>
        <v>0</v>
      </c>
      <c r="Z450" s="75" cm="1">
        <f t="array" aca="1" ref="Z450" ca="1">Z420*INDEX(Z$172:Z$176,$H450)</f>
        <v>0</v>
      </c>
      <c r="AA450" s="75" cm="1">
        <f t="array" aca="1" ref="AA450" ca="1">AA420*INDEX(AA$172:AA$176,$H450)</f>
        <v>0</v>
      </c>
      <c r="AB450" s="75" cm="1">
        <f t="array" aca="1" ref="AB450" ca="1">AB420*INDEX(AB$172:AB$176,$H450)</f>
        <v>0</v>
      </c>
      <c r="AC450" s="75" cm="1">
        <f t="array" aca="1" ref="AC450" ca="1">AC420*INDEX(AC$172:AC$176,$H450)</f>
        <v>0</v>
      </c>
      <c r="AD450" s="75" cm="1">
        <f t="array" aca="1" ref="AD450" ca="1">AD420*INDEX(AD$172:AD$176,$H450)</f>
        <v>0</v>
      </c>
      <c r="AE450" s="75" cm="1">
        <f t="array" aca="1" ref="AE450" ca="1">AE420*INDEX(AE$172:AE$176,$H450)</f>
        <v>0</v>
      </c>
      <c r="AF450" s="75" cm="1">
        <f t="array" aca="1" ref="AF450" ca="1">AF420*INDEX(AF$172:AF$176,$H450)</f>
        <v>0</v>
      </c>
      <c r="AG450" s="75" cm="1">
        <f t="array" aca="1" ref="AG450" ca="1">AG420*INDEX(AG$172:AG$176,$H450)</f>
        <v>0</v>
      </c>
      <c r="AH450" s="75" cm="1">
        <f t="array" aca="1" ref="AH450" ca="1">AH420*INDEX(AH$172:AH$176,$H450)</f>
        <v>0</v>
      </c>
      <c r="AI450" s="75" cm="1">
        <f t="array" aca="1" ref="AI450" ca="1">AI420*INDEX(AI$172:AI$176,$H450)</f>
        <v>0</v>
      </c>
      <c r="AJ450" s="75" cm="1">
        <f t="array" aca="1" ref="AJ450" ca="1">AJ420*INDEX(AJ$172:AJ$176,$H450)</f>
        <v>0</v>
      </c>
      <c r="AK450" s="75" cm="1">
        <f t="array" aca="1" ref="AK450" ca="1">AK420*INDEX(AK$172:AK$176,$H450)</f>
        <v>0</v>
      </c>
      <c r="AL450" s="75" cm="1">
        <f t="array" aca="1" ref="AL450" ca="1">AL420*INDEX(AL$172:AL$176,$H450)</f>
        <v>0</v>
      </c>
      <c r="AM450" s="75" cm="1">
        <f t="array" aca="1" ref="AM450" ca="1">AM420*INDEX(AM$172:AM$176,$H450)</f>
        <v>0</v>
      </c>
      <c r="AN450" s="75" cm="1">
        <f t="array" aca="1" ref="AN450" ca="1">AN420*INDEX(AN$172:AN$176,$H450)</f>
        <v>0</v>
      </c>
      <c r="AO450" s="75" cm="1">
        <f t="array" aca="1" ref="AO450" ca="1">AO420*INDEX(AO$172:AO$176,$H450)</f>
        <v>0</v>
      </c>
      <c r="AP450" s="75" cm="1">
        <f t="array" aca="1" ref="AP450" ca="1">AP420*INDEX(AP$172:AP$176,$H450)</f>
        <v>0</v>
      </c>
      <c r="AQ450" s="75" cm="1">
        <f t="array" aca="1" ref="AQ450" ca="1">AQ420*INDEX(AQ$172:AQ$176,$H450)</f>
        <v>0</v>
      </c>
      <c r="AR450" s="75" cm="1">
        <f t="array" aca="1" ref="AR450" ca="1">AR420*INDEX(AR$172:AR$176,$H450)</f>
        <v>0</v>
      </c>
      <c r="AS450" s="75" cm="1">
        <f t="array" aca="1" ref="AS450" ca="1">AS420*INDEX(AS$172:AS$176,$H450)</f>
        <v>0</v>
      </c>
      <c r="AT450" s="75" cm="1">
        <f t="array" aca="1" ref="AT450" ca="1">AT420*INDEX(AT$172:AT$176,$H450)</f>
        <v>0</v>
      </c>
      <c r="AU450" s="75" cm="1">
        <f t="array" aca="1" ref="AU450" ca="1">AU420*INDEX(AU$172:AU$176,$H450)</f>
        <v>0</v>
      </c>
      <c r="AV450" s="75" cm="1">
        <f t="array" aca="1" ref="AV450" ca="1">AV420*INDEX(AV$172:AV$176,$H450)</f>
        <v>0</v>
      </c>
      <c r="AW450" s="75" cm="1">
        <f t="array" aca="1" ref="AW450" ca="1">AW420*INDEX(AW$172:AW$176,$H450)</f>
        <v>0</v>
      </c>
      <c r="AX450" s="75" cm="1">
        <f t="array" aca="1" ref="AX450" ca="1">AX420*INDEX(AX$172:AX$176,$H450)</f>
        <v>0</v>
      </c>
      <c r="AY450" s="75" cm="1">
        <f t="array" aca="1" ref="AY450" ca="1">AY420*INDEX(AY$172:AY$176,$H450)</f>
        <v>0</v>
      </c>
    </row>
    <row r="451" spans="2:51" outlineLevel="1" x14ac:dyDescent="0.25">
      <c r="D451" t="str">
        <f t="shared" si="187"/>
        <v>Spare</v>
      </c>
      <c r="E451" s="19" t="str">
        <f>Applied_currency &amp; "'000"</f>
        <v>EUR'000</v>
      </c>
      <c r="G451" s="49" t="str">
        <f>J126</f>
        <v>CPI</v>
      </c>
      <c r="H451" s="112">
        <f>MATCH(G451,List_inflation,0)</f>
        <v>1</v>
      </c>
      <c r="L451" s="74">
        <f t="shared" ca="1" si="188"/>
        <v>0</v>
      </c>
      <c r="M451" s="75" cm="1">
        <f t="array" aca="1" ref="M451" ca="1">M421*INDEX(M$172:M$176,$H451)</f>
        <v>0</v>
      </c>
      <c r="N451" s="75" cm="1">
        <f t="array" aca="1" ref="N451" ca="1">N421*INDEX(N$172:N$176,$H451)</f>
        <v>0</v>
      </c>
      <c r="O451" s="75" cm="1">
        <f t="array" aca="1" ref="O451" ca="1">O421*INDEX(O$172:O$176,$H451)</f>
        <v>0</v>
      </c>
      <c r="P451" s="75" cm="1">
        <f t="array" aca="1" ref="P451" ca="1">P421*INDEX(P$172:P$176,$H451)</f>
        <v>0</v>
      </c>
      <c r="Q451" s="75" cm="1">
        <f t="array" aca="1" ref="Q451" ca="1">Q421*INDEX(Q$172:Q$176,$H451)</f>
        <v>0</v>
      </c>
      <c r="R451" s="75" cm="1">
        <f t="array" aca="1" ref="R451" ca="1">R421*INDEX(R$172:R$176,$H451)</f>
        <v>0</v>
      </c>
      <c r="S451" s="75" cm="1">
        <f t="array" aca="1" ref="S451" ca="1">S421*INDEX(S$172:S$176,$H451)</f>
        <v>0</v>
      </c>
      <c r="T451" s="75" cm="1">
        <f t="array" aca="1" ref="T451" ca="1">T421*INDEX(T$172:T$176,$H451)</f>
        <v>0</v>
      </c>
      <c r="U451" s="75" cm="1">
        <f t="array" aca="1" ref="U451" ca="1">U421*INDEX(U$172:U$176,$H451)</f>
        <v>0</v>
      </c>
      <c r="V451" s="75" cm="1">
        <f t="array" aca="1" ref="V451" ca="1">V421*INDEX(V$172:V$176,$H451)</f>
        <v>0</v>
      </c>
      <c r="W451" s="75" cm="1">
        <f t="array" aca="1" ref="W451" ca="1">W421*INDEX(W$172:W$176,$H451)</f>
        <v>0</v>
      </c>
      <c r="X451" s="75" cm="1">
        <f t="array" aca="1" ref="X451" ca="1">X421*INDEX(X$172:X$176,$H451)</f>
        <v>0</v>
      </c>
      <c r="Y451" s="75" cm="1">
        <f t="array" aca="1" ref="Y451" ca="1">Y421*INDEX(Y$172:Y$176,$H451)</f>
        <v>0</v>
      </c>
      <c r="Z451" s="75" cm="1">
        <f t="array" aca="1" ref="Z451" ca="1">Z421*INDEX(Z$172:Z$176,$H451)</f>
        <v>0</v>
      </c>
      <c r="AA451" s="75" cm="1">
        <f t="array" aca="1" ref="AA451" ca="1">AA421*INDEX(AA$172:AA$176,$H451)</f>
        <v>0</v>
      </c>
      <c r="AB451" s="75" cm="1">
        <f t="array" aca="1" ref="AB451" ca="1">AB421*INDEX(AB$172:AB$176,$H451)</f>
        <v>0</v>
      </c>
      <c r="AC451" s="75" cm="1">
        <f t="array" aca="1" ref="AC451" ca="1">AC421*INDEX(AC$172:AC$176,$H451)</f>
        <v>0</v>
      </c>
      <c r="AD451" s="75" cm="1">
        <f t="array" aca="1" ref="AD451" ca="1">AD421*INDEX(AD$172:AD$176,$H451)</f>
        <v>0</v>
      </c>
      <c r="AE451" s="75" cm="1">
        <f t="array" aca="1" ref="AE451" ca="1">AE421*INDEX(AE$172:AE$176,$H451)</f>
        <v>0</v>
      </c>
      <c r="AF451" s="75" cm="1">
        <f t="array" aca="1" ref="AF451" ca="1">AF421*INDEX(AF$172:AF$176,$H451)</f>
        <v>0</v>
      </c>
      <c r="AG451" s="75" cm="1">
        <f t="array" aca="1" ref="AG451" ca="1">AG421*INDEX(AG$172:AG$176,$H451)</f>
        <v>0</v>
      </c>
      <c r="AH451" s="75" cm="1">
        <f t="array" aca="1" ref="AH451" ca="1">AH421*INDEX(AH$172:AH$176,$H451)</f>
        <v>0</v>
      </c>
      <c r="AI451" s="75" cm="1">
        <f t="array" aca="1" ref="AI451" ca="1">AI421*INDEX(AI$172:AI$176,$H451)</f>
        <v>0</v>
      </c>
      <c r="AJ451" s="75" cm="1">
        <f t="array" aca="1" ref="AJ451" ca="1">AJ421*INDEX(AJ$172:AJ$176,$H451)</f>
        <v>0</v>
      </c>
      <c r="AK451" s="75" cm="1">
        <f t="array" aca="1" ref="AK451" ca="1">AK421*INDEX(AK$172:AK$176,$H451)</f>
        <v>0</v>
      </c>
      <c r="AL451" s="75" cm="1">
        <f t="array" aca="1" ref="AL451" ca="1">AL421*INDEX(AL$172:AL$176,$H451)</f>
        <v>0</v>
      </c>
      <c r="AM451" s="75" cm="1">
        <f t="array" aca="1" ref="AM451" ca="1">AM421*INDEX(AM$172:AM$176,$H451)</f>
        <v>0</v>
      </c>
      <c r="AN451" s="75" cm="1">
        <f t="array" aca="1" ref="AN451" ca="1">AN421*INDEX(AN$172:AN$176,$H451)</f>
        <v>0</v>
      </c>
      <c r="AO451" s="75" cm="1">
        <f t="array" aca="1" ref="AO451" ca="1">AO421*INDEX(AO$172:AO$176,$H451)</f>
        <v>0</v>
      </c>
      <c r="AP451" s="75" cm="1">
        <f t="array" aca="1" ref="AP451" ca="1">AP421*INDEX(AP$172:AP$176,$H451)</f>
        <v>0</v>
      </c>
      <c r="AQ451" s="75" cm="1">
        <f t="array" aca="1" ref="AQ451" ca="1">AQ421*INDEX(AQ$172:AQ$176,$H451)</f>
        <v>0</v>
      </c>
      <c r="AR451" s="75" cm="1">
        <f t="array" aca="1" ref="AR451" ca="1">AR421*INDEX(AR$172:AR$176,$H451)</f>
        <v>0</v>
      </c>
      <c r="AS451" s="75" cm="1">
        <f t="array" aca="1" ref="AS451" ca="1">AS421*INDEX(AS$172:AS$176,$H451)</f>
        <v>0</v>
      </c>
      <c r="AT451" s="75" cm="1">
        <f t="array" aca="1" ref="AT451" ca="1">AT421*INDEX(AT$172:AT$176,$H451)</f>
        <v>0</v>
      </c>
      <c r="AU451" s="75" cm="1">
        <f t="array" aca="1" ref="AU451" ca="1">AU421*INDEX(AU$172:AU$176,$H451)</f>
        <v>0</v>
      </c>
      <c r="AV451" s="75" cm="1">
        <f t="array" aca="1" ref="AV451" ca="1">AV421*INDEX(AV$172:AV$176,$H451)</f>
        <v>0</v>
      </c>
      <c r="AW451" s="75" cm="1">
        <f t="array" aca="1" ref="AW451" ca="1">AW421*INDEX(AW$172:AW$176,$H451)</f>
        <v>0</v>
      </c>
      <c r="AX451" s="75" cm="1">
        <f t="array" aca="1" ref="AX451" ca="1">AX421*INDEX(AX$172:AX$176,$H451)</f>
        <v>0</v>
      </c>
      <c r="AY451" s="75" cm="1">
        <f t="array" aca="1" ref="AY451" ca="1">AY421*INDEX(AY$172:AY$176,$H451)</f>
        <v>0</v>
      </c>
    </row>
    <row r="452" spans="2:51" outlineLevel="1" x14ac:dyDescent="0.25">
      <c r="D452" t="str">
        <f t="shared" si="187"/>
        <v>Spare</v>
      </c>
      <c r="E452" s="19" t="str">
        <f>Applied_currency &amp; "'000"</f>
        <v>EUR'000</v>
      </c>
      <c r="G452" s="49" t="str">
        <f>J127</f>
        <v>CPI</v>
      </c>
      <c r="H452" s="112">
        <f>MATCH(G452,List_inflation,0)</f>
        <v>1</v>
      </c>
      <c r="L452" s="74">
        <f t="shared" ca="1" si="188"/>
        <v>0</v>
      </c>
      <c r="M452" s="75" cm="1">
        <f t="array" aca="1" ref="M452" ca="1">M422*INDEX(M$172:M$176,$H452)</f>
        <v>0</v>
      </c>
      <c r="N452" s="75" cm="1">
        <f t="array" aca="1" ref="N452" ca="1">N422*INDEX(N$172:N$176,$H452)</f>
        <v>0</v>
      </c>
      <c r="O452" s="75" cm="1">
        <f t="array" aca="1" ref="O452" ca="1">O422*INDEX(O$172:O$176,$H452)</f>
        <v>0</v>
      </c>
      <c r="P452" s="75" cm="1">
        <f t="array" aca="1" ref="P452" ca="1">P422*INDEX(P$172:P$176,$H452)</f>
        <v>0</v>
      </c>
      <c r="Q452" s="75" cm="1">
        <f t="array" aca="1" ref="Q452" ca="1">Q422*INDEX(Q$172:Q$176,$H452)</f>
        <v>0</v>
      </c>
      <c r="R452" s="75" cm="1">
        <f t="array" aca="1" ref="R452" ca="1">R422*INDEX(R$172:R$176,$H452)</f>
        <v>0</v>
      </c>
      <c r="S452" s="75" cm="1">
        <f t="array" aca="1" ref="S452" ca="1">S422*INDEX(S$172:S$176,$H452)</f>
        <v>0</v>
      </c>
      <c r="T452" s="75" cm="1">
        <f t="array" aca="1" ref="T452" ca="1">T422*INDEX(T$172:T$176,$H452)</f>
        <v>0</v>
      </c>
      <c r="U452" s="75" cm="1">
        <f t="array" aca="1" ref="U452" ca="1">U422*INDEX(U$172:U$176,$H452)</f>
        <v>0</v>
      </c>
      <c r="V452" s="75" cm="1">
        <f t="array" aca="1" ref="V452" ca="1">V422*INDEX(V$172:V$176,$H452)</f>
        <v>0</v>
      </c>
      <c r="W452" s="75" cm="1">
        <f t="array" aca="1" ref="W452" ca="1">W422*INDEX(W$172:W$176,$H452)</f>
        <v>0</v>
      </c>
      <c r="X452" s="75" cm="1">
        <f t="array" aca="1" ref="X452" ca="1">X422*INDEX(X$172:X$176,$H452)</f>
        <v>0</v>
      </c>
      <c r="Y452" s="75" cm="1">
        <f t="array" aca="1" ref="Y452" ca="1">Y422*INDEX(Y$172:Y$176,$H452)</f>
        <v>0</v>
      </c>
      <c r="Z452" s="75" cm="1">
        <f t="array" aca="1" ref="Z452" ca="1">Z422*INDEX(Z$172:Z$176,$H452)</f>
        <v>0</v>
      </c>
      <c r="AA452" s="75" cm="1">
        <f t="array" aca="1" ref="AA452" ca="1">AA422*INDEX(AA$172:AA$176,$H452)</f>
        <v>0</v>
      </c>
      <c r="AB452" s="75" cm="1">
        <f t="array" aca="1" ref="AB452" ca="1">AB422*INDEX(AB$172:AB$176,$H452)</f>
        <v>0</v>
      </c>
      <c r="AC452" s="75" cm="1">
        <f t="array" aca="1" ref="AC452" ca="1">AC422*INDEX(AC$172:AC$176,$H452)</f>
        <v>0</v>
      </c>
      <c r="AD452" s="75" cm="1">
        <f t="array" aca="1" ref="AD452" ca="1">AD422*INDEX(AD$172:AD$176,$H452)</f>
        <v>0</v>
      </c>
      <c r="AE452" s="75" cm="1">
        <f t="array" aca="1" ref="AE452" ca="1">AE422*INDEX(AE$172:AE$176,$H452)</f>
        <v>0</v>
      </c>
      <c r="AF452" s="75" cm="1">
        <f t="array" aca="1" ref="AF452" ca="1">AF422*INDEX(AF$172:AF$176,$H452)</f>
        <v>0</v>
      </c>
      <c r="AG452" s="75" cm="1">
        <f t="array" aca="1" ref="AG452" ca="1">AG422*INDEX(AG$172:AG$176,$H452)</f>
        <v>0</v>
      </c>
      <c r="AH452" s="75" cm="1">
        <f t="array" aca="1" ref="AH452" ca="1">AH422*INDEX(AH$172:AH$176,$H452)</f>
        <v>0</v>
      </c>
      <c r="AI452" s="75" cm="1">
        <f t="array" aca="1" ref="AI452" ca="1">AI422*INDEX(AI$172:AI$176,$H452)</f>
        <v>0</v>
      </c>
      <c r="AJ452" s="75" cm="1">
        <f t="array" aca="1" ref="AJ452" ca="1">AJ422*INDEX(AJ$172:AJ$176,$H452)</f>
        <v>0</v>
      </c>
      <c r="AK452" s="75" cm="1">
        <f t="array" aca="1" ref="AK452" ca="1">AK422*INDEX(AK$172:AK$176,$H452)</f>
        <v>0</v>
      </c>
      <c r="AL452" s="75" cm="1">
        <f t="array" aca="1" ref="AL452" ca="1">AL422*INDEX(AL$172:AL$176,$H452)</f>
        <v>0</v>
      </c>
      <c r="AM452" s="75" cm="1">
        <f t="array" aca="1" ref="AM452" ca="1">AM422*INDEX(AM$172:AM$176,$H452)</f>
        <v>0</v>
      </c>
      <c r="AN452" s="75" cm="1">
        <f t="array" aca="1" ref="AN452" ca="1">AN422*INDEX(AN$172:AN$176,$H452)</f>
        <v>0</v>
      </c>
      <c r="AO452" s="75" cm="1">
        <f t="array" aca="1" ref="AO452" ca="1">AO422*INDEX(AO$172:AO$176,$H452)</f>
        <v>0</v>
      </c>
      <c r="AP452" s="75" cm="1">
        <f t="array" aca="1" ref="AP452" ca="1">AP422*INDEX(AP$172:AP$176,$H452)</f>
        <v>0</v>
      </c>
      <c r="AQ452" s="75" cm="1">
        <f t="array" aca="1" ref="AQ452" ca="1">AQ422*INDEX(AQ$172:AQ$176,$H452)</f>
        <v>0</v>
      </c>
      <c r="AR452" s="75" cm="1">
        <f t="array" aca="1" ref="AR452" ca="1">AR422*INDEX(AR$172:AR$176,$H452)</f>
        <v>0</v>
      </c>
      <c r="AS452" s="75" cm="1">
        <f t="array" aca="1" ref="AS452" ca="1">AS422*INDEX(AS$172:AS$176,$H452)</f>
        <v>0</v>
      </c>
      <c r="AT452" s="75" cm="1">
        <f t="array" aca="1" ref="AT452" ca="1">AT422*INDEX(AT$172:AT$176,$H452)</f>
        <v>0</v>
      </c>
      <c r="AU452" s="75" cm="1">
        <f t="array" aca="1" ref="AU452" ca="1">AU422*INDEX(AU$172:AU$176,$H452)</f>
        <v>0</v>
      </c>
      <c r="AV452" s="75" cm="1">
        <f t="array" aca="1" ref="AV452" ca="1">AV422*INDEX(AV$172:AV$176,$H452)</f>
        <v>0</v>
      </c>
      <c r="AW452" s="75" cm="1">
        <f t="array" aca="1" ref="AW452" ca="1">AW422*INDEX(AW$172:AW$176,$H452)</f>
        <v>0</v>
      </c>
      <c r="AX452" s="75" cm="1">
        <f t="array" aca="1" ref="AX452" ca="1">AX422*INDEX(AX$172:AX$176,$H452)</f>
        <v>0</v>
      </c>
      <c r="AY452" s="75" cm="1">
        <f t="array" aca="1" ref="AY452" ca="1">AY422*INDEX(AY$172:AY$176,$H452)</f>
        <v>0</v>
      </c>
    </row>
    <row r="453" spans="2:51" outlineLevel="1" x14ac:dyDescent="0.25">
      <c r="D453" t="str">
        <f t="shared" si="187"/>
        <v>Spare</v>
      </c>
      <c r="E453" s="19" t="str">
        <f>Applied_currency &amp; "'000"</f>
        <v>EUR'000</v>
      </c>
      <c r="G453" s="49" t="str">
        <f>J128</f>
        <v>CPI</v>
      </c>
      <c r="H453" s="112">
        <f>MATCH(G453,List_inflation,0)</f>
        <v>1</v>
      </c>
      <c r="L453" s="74">
        <f t="shared" ca="1" si="188"/>
        <v>0</v>
      </c>
      <c r="M453" s="75" cm="1">
        <f t="array" aca="1" ref="M453" ca="1">M423*INDEX(M$172:M$176,$H453)</f>
        <v>0</v>
      </c>
      <c r="N453" s="75" cm="1">
        <f t="array" aca="1" ref="N453" ca="1">N423*INDEX(N$172:N$176,$H453)</f>
        <v>0</v>
      </c>
      <c r="O453" s="75" cm="1">
        <f t="array" aca="1" ref="O453" ca="1">O423*INDEX(O$172:O$176,$H453)</f>
        <v>0</v>
      </c>
      <c r="P453" s="75" cm="1">
        <f t="array" aca="1" ref="P453" ca="1">P423*INDEX(P$172:P$176,$H453)</f>
        <v>0</v>
      </c>
      <c r="Q453" s="75" cm="1">
        <f t="array" aca="1" ref="Q453" ca="1">Q423*INDEX(Q$172:Q$176,$H453)</f>
        <v>0</v>
      </c>
      <c r="R453" s="75" cm="1">
        <f t="array" aca="1" ref="R453" ca="1">R423*INDEX(R$172:R$176,$H453)</f>
        <v>0</v>
      </c>
      <c r="S453" s="75" cm="1">
        <f t="array" aca="1" ref="S453" ca="1">S423*INDEX(S$172:S$176,$H453)</f>
        <v>0</v>
      </c>
      <c r="T453" s="75" cm="1">
        <f t="array" aca="1" ref="T453" ca="1">T423*INDEX(T$172:T$176,$H453)</f>
        <v>0</v>
      </c>
      <c r="U453" s="75" cm="1">
        <f t="array" aca="1" ref="U453" ca="1">U423*INDEX(U$172:U$176,$H453)</f>
        <v>0</v>
      </c>
      <c r="V453" s="75" cm="1">
        <f t="array" aca="1" ref="V453" ca="1">V423*INDEX(V$172:V$176,$H453)</f>
        <v>0</v>
      </c>
      <c r="W453" s="75" cm="1">
        <f t="array" aca="1" ref="W453" ca="1">W423*INDEX(W$172:W$176,$H453)</f>
        <v>0</v>
      </c>
      <c r="X453" s="75" cm="1">
        <f t="array" aca="1" ref="X453" ca="1">X423*INDEX(X$172:X$176,$H453)</f>
        <v>0</v>
      </c>
      <c r="Y453" s="75" cm="1">
        <f t="array" aca="1" ref="Y453" ca="1">Y423*INDEX(Y$172:Y$176,$H453)</f>
        <v>0</v>
      </c>
      <c r="Z453" s="75" cm="1">
        <f t="array" aca="1" ref="Z453" ca="1">Z423*INDEX(Z$172:Z$176,$H453)</f>
        <v>0</v>
      </c>
      <c r="AA453" s="75" cm="1">
        <f t="array" aca="1" ref="AA453" ca="1">AA423*INDEX(AA$172:AA$176,$H453)</f>
        <v>0</v>
      </c>
      <c r="AB453" s="75" cm="1">
        <f t="array" aca="1" ref="AB453" ca="1">AB423*INDEX(AB$172:AB$176,$H453)</f>
        <v>0</v>
      </c>
      <c r="AC453" s="75" cm="1">
        <f t="array" aca="1" ref="AC453" ca="1">AC423*INDEX(AC$172:AC$176,$H453)</f>
        <v>0</v>
      </c>
      <c r="AD453" s="75" cm="1">
        <f t="array" aca="1" ref="AD453" ca="1">AD423*INDEX(AD$172:AD$176,$H453)</f>
        <v>0</v>
      </c>
      <c r="AE453" s="75" cm="1">
        <f t="array" aca="1" ref="AE453" ca="1">AE423*INDEX(AE$172:AE$176,$H453)</f>
        <v>0</v>
      </c>
      <c r="AF453" s="75" cm="1">
        <f t="array" aca="1" ref="AF453" ca="1">AF423*INDEX(AF$172:AF$176,$H453)</f>
        <v>0</v>
      </c>
      <c r="AG453" s="75" cm="1">
        <f t="array" aca="1" ref="AG453" ca="1">AG423*INDEX(AG$172:AG$176,$H453)</f>
        <v>0</v>
      </c>
      <c r="AH453" s="75" cm="1">
        <f t="array" aca="1" ref="AH453" ca="1">AH423*INDEX(AH$172:AH$176,$H453)</f>
        <v>0</v>
      </c>
      <c r="AI453" s="75" cm="1">
        <f t="array" aca="1" ref="AI453" ca="1">AI423*INDEX(AI$172:AI$176,$H453)</f>
        <v>0</v>
      </c>
      <c r="AJ453" s="75" cm="1">
        <f t="array" aca="1" ref="AJ453" ca="1">AJ423*INDEX(AJ$172:AJ$176,$H453)</f>
        <v>0</v>
      </c>
      <c r="AK453" s="75" cm="1">
        <f t="array" aca="1" ref="AK453" ca="1">AK423*INDEX(AK$172:AK$176,$H453)</f>
        <v>0</v>
      </c>
      <c r="AL453" s="75" cm="1">
        <f t="array" aca="1" ref="AL453" ca="1">AL423*INDEX(AL$172:AL$176,$H453)</f>
        <v>0</v>
      </c>
      <c r="AM453" s="75" cm="1">
        <f t="array" aca="1" ref="AM453" ca="1">AM423*INDEX(AM$172:AM$176,$H453)</f>
        <v>0</v>
      </c>
      <c r="AN453" s="75" cm="1">
        <f t="array" aca="1" ref="AN453" ca="1">AN423*INDEX(AN$172:AN$176,$H453)</f>
        <v>0</v>
      </c>
      <c r="AO453" s="75" cm="1">
        <f t="array" aca="1" ref="AO453" ca="1">AO423*INDEX(AO$172:AO$176,$H453)</f>
        <v>0</v>
      </c>
      <c r="AP453" s="75" cm="1">
        <f t="array" aca="1" ref="AP453" ca="1">AP423*INDEX(AP$172:AP$176,$H453)</f>
        <v>0</v>
      </c>
      <c r="AQ453" s="75" cm="1">
        <f t="array" aca="1" ref="AQ453" ca="1">AQ423*INDEX(AQ$172:AQ$176,$H453)</f>
        <v>0</v>
      </c>
      <c r="AR453" s="75" cm="1">
        <f t="array" aca="1" ref="AR453" ca="1">AR423*INDEX(AR$172:AR$176,$H453)</f>
        <v>0</v>
      </c>
      <c r="AS453" s="75" cm="1">
        <f t="array" aca="1" ref="AS453" ca="1">AS423*INDEX(AS$172:AS$176,$H453)</f>
        <v>0</v>
      </c>
      <c r="AT453" s="75" cm="1">
        <f t="array" aca="1" ref="AT453" ca="1">AT423*INDEX(AT$172:AT$176,$H453)</f>
        <v>0</v>
      </c>
      <c r="AU453" s="75" cm="1">
        <f t="array" aca="1" ref="AU453" ca="1">AU423*INDEX(AU$172:AU$176,$H453)</f>
        <v>0</v>
      </c>
      <c r="AV453" s="75" cm="1">
        <f t="array" aca="1" ref="AV453" ca="1">AV423*INDEX(AV$172:AV$176,$H453)</f>
        <v>0</v>
      </c>
      <c r="AW453" s="75" cm="1">
        <f t="array" aca="1" ref="AW453" ca="1">AW423*INDEX(AW$172:AW$176,$H453)</f>
        <v>0</v>
      </c>
      <c r="AX453" s="75" cm="1">
        <f t="array" aca="1" ref="AX453" ca="1">AX423*INDEX(AX$172:AX$176,$H453)</f>
        <v>0</v>
      </c>
      <c r="AY453" s="75" cm="1">
        <f t="array" aca="1" ref="AY453" ca="1">AY423*INDEX(AY$172:AY$176,$H453)</f>
        <v>0</v>
      </c>
    </row>
    <row r="454" spans="2:51" outlineLevel="1" x14ac:dyDescent="0.25"/>
    <row r="455" spans="2:51" ht="15.75" outlineLevel="1" x14ac:dyDescent="0.25">
      <c r="D455" s="31" t="str">
        <f t="shared" si="187"/>
        <v>Variable costs in % of revenue</v>
      </c>
      <c r="G455" s="21" t="s">
        <v>275</v>
      </c>
      <c r="H455" s="21" t="s">
        <v>276</v>
      </c>
    </row>
    <row r="456" spans="2:51" outlineLevel="1" x14ac:dyDescent="0.25">
      <c r="D456" t="str">
        <f t="shared" si="187"/>
        <v>Variable land lease</v>
      </c>
      <c r="E456" s="19" t="str">
        <f>Applied_currency &amp; "'000"</f>
        <v>EUR'000</v>
      </c>
      <c r="G456" s="49" t="str">
        <f>J131</f>
        <v>None</v>
      </c>
      <c r="H456" s="112">
        <f>MATCH(G456,List_inflation,0)</f>
        <v>2</v>
      </c>
      <c r="L456" s="74">
        <f t="shared" ref="L456:L462" ca="1" si="189">SUM(M456:AY456)</f>
        <v>6042.8154015408836</v>
      </c>
      <c r="M456" s="75" cm="1">
        <f t="array" aca="1" ref="M456" ca="1">M426*INDEX(M$172:M$176,$H456)</f>
        <v>0</v>
      </c>
      <c r="N456" s="75" cm="1">
        <f t="array" aca="1" ref="N456" ca="1">N426*INDEX(N$172:N$176,$H456)</f>
        <v>0</v>
      </c>
      <c r="O456" s="75" cm="1">
        <f t="array" aca="1" ref="O456" ca="1">O426*INDEX(O$172:O$176,$H456)</f>
        <v>186.89757585408</v>
      </c>
      <c r="P456" s="75" cm="1">
        <f t="array" aca="1" ref="P456" ca="1">P426*INDEX(P$172:P$176,$H456)</f>
        <v>179.03091926200318</v>
      </c>
      <c r="Q456" s="75" cm="1">
        <f t="array" aca="1" ref="Q456" ca="1">Q426*INDEX(Q$172:Q$176,$H456)</f>
        <v>175.75345461835283</v>
      </c>
      <c r="R456" s="75" cm="1">
        <f t="array" aca="1" ref="R456" ca="1">R426*INDEX(R$172:R$176,$H456)</f>
        <v>174.60920152598578</v>
      </c>
      <c r="S456" s="75" cm="1">
        <f t="array" aca="1" ref="S456" ca="1">S426*INDEX(S$172:S$176,$H456)</f>
        <v>178.06484586493428</v>
      </c>
      <c r="T456" s="75" cm="1">
        <f t="array" aca="1" ref="T456" ca="1">T426*INDEX(T$172:T$176,$H456)</f>
        <v>174.49340311303823</v>
      </c>
      <c r="U456" s="75" cm="1">
        <f t="array" aca="1" ref="U456" ca="1">U426*INDEX(U$172:U$176,$H456)</f>
        <v>173.1838741040097</v>
      </c>
      <c r="V456" s="75" cm="1">
        <f t="array" aca="1" ref="V456" ca="1">V426*INDEX(V$172:V$176,$H456)</f>
        <v>176.75388827880499</v>
      </c>
      <c r="W456" s="75" cm="1">
        <f t="array" aca="1" ref="W456" ca="1">W426*INDEX(W$172:W$176,$H456)</f>
        <v>177.91815004438112</v>
      </c>
      <c r="X456" s="75" cm="1">
        <f t="array" aca="1" ref="X456" ca="1">X426*INDEX(X$172:X$176,$H456)</f>
        <v>176.52846738376795</v>
      </c>
      <c r="Y456" s="75" cm="1">
        <f t="array" aca="1" ref="Y456" ca="1">Y426*INDEX(Y$172:Y$176,$H456)</f>
        <v>177.68822073144329</v>
      </c>
      <c r="Z456" s="75" cm="1">
        <f t="array" aca="1" ref="Z456" ca="1">Z426*INDEX(Z$172:Z$176,$H456)</f>
        <v>205.57014671994955</v>
      </c>
      <c r="AA456" s="75" cm="1">
        <f t="array" aca="1" ref="AA456" ca="1">AA426*INDEX(AA$172:AA$176,$H456)</f>
        <v>200.56496053894207</v>
      </c>
      <c r="AB456" s="75" cm="1">
        <f t="array" aca="1" ref="AB456" ca="1">AB426*INDEX(AB$172:AB$176,$H456)</f>
        <v>204.57625974972092</v>
      </c>
      <c r="AC456" s="75" cm="1">
        <f t="array" aca="1" ref="AC456" ca="1">AC426*INDEX(AC$172:AC$176,$H456)</f>
        <v>199.18288562904644</v>
      </c>
      <c r="AD456" s="75" cm="1">
        <f t="array" aca="1" ref="AD456" ca="1">AD426*INDEX(AD$172:AD$176,$H456)</f>
        <v>193.49194603964517</v>
      </c>
      <c r="AE456" s="75" cm="1">
        <f t="array" aca="1" ref="AE456" ca="1">AE426*INDEX(AE$172:AE$176,$H456)</f>
        <v>202.29582958444902</v>
      </c>
      <c r="AF456" s="75" cm="1">
        <f t="array" aca="1" ref="AF456" ca="1">AF426*INDEX(AF$172:AF$176,$H456)</f>
        <v>201.30902065964685</v>
      </c>
      <c r="AG456" s="75" cm="1">
        <f t="array" aca="1" ref="AG456" ca="1">AG426*INDEX(AG$172:AG$176,$H456)</f>
        <v>200.20182104601878</v>
      </c>
      <c r="AH456" s="75" cm="1">
        <f t="array" aca="1" ref="AH456" ca="1">AH426*INDEX(AH$172:AH$176,$H456)</f>
        <v>204.20585746693916</v>
      </c>
      <c r="AI456" s="75" cm="1">
        <f t="array" aca="1" ref="AI456" ca="1">AI426*INDEX(AI$172:AI$176,$H456)</f>
        <v>213.63074319618252</v>
      </c>
      <c r="AJ456" s="75" cm="1">
        <f t="array" aca="1" ref="AJ456" ca="1">AJ426*INDEX(AJ$172:AJ$176,$H456)</f>
        <v>207.00819015710087</v>
      </c>
      <c r="AK456" s="75" cm="1">
        <f t="array" aca="1" ref="AK456" ca="1">AK426*INDEX(AK$172:AK$176,$H456)</f>
        <v>216.70488959077557</v>
      </c>
      <c r="AL456" s="75" cm="1">
        <f t="array" aca="1" ref="AL456" ca="1">AL426*INDEX(AL$172:AL$176,$H456)</f>
        <v>221.03898738259107</v>
      </c>
      <c r="AM456" s="75" cm="1">
        <f t="array" aca="1" ref="AM456" ca="1">AM426*INDEX(AM$172:AM$176,$H456)</f>
        <v>231.24078680024911</v>
      </c>
      <c r="AN456" s="75" cm="1">
        <f t="array" aca="1" ref="AN456" ca="1">AN426*INDEX(AN$172:AN$176,$H456)</f>
        <v>224.07232240944145</v>
      </c>
      <c r="AO456" s="75" cm="1">
        <f t="array" aca="1" ref="AO456" ca="1">AO426*INDEX(AO$172:AO$176,$H456)</f>
        <v>234.56834172230472</v>
      </c>
      <c r="AP456" s="75" cm="1">
        <f t="array" aca="1" ref="AP456" ca="1">AP426*INDEX(AP$172:AP$176,$H456)</f>
        <v>239.25970855675081</v>
      </c>
      <c r="AQ456" s="75" cm="1">
        <f t="array" aca="1" ref="AQ456" ca="1">AQ426*INDEX(AQ$172:AQ$176,$H456)</f>
        <v>244.0449027278859</v>
      </c>
      <c r="AR456" s="75" cm="1">
        <f t="array" aca="1" ref="AR456" ca="1">AR426*INDEX(AR$172:AR$176,$H456)</f>
        <v>248.92580078244362</v>
      </c>
      <c r="AS456" s="75" cm="1">
        <f t="array" aca="1" ref="AS456" ca="1">AS426*INDEX(AS$172:AS$176,$H456)</f>
        <v>0</v>
      </c>
      <c r="AT456" s="75" cm="1">
        <f t="array" aca="1" ref="AT456" ca="1">AT426*INDEX(AT$172:AT$176,$H456)</f>
        <v>0</v>
      </c>
      <c r="AU456" s="75" cm="1">
        <f t="array" aca="1" ref="AU456" ca="1">AU426*INDEX(AU$172:AU$176,$H456)</f>
        <v>0</v>
      </c>
      <c r="AV456" s="75" cm="1">
        <f t="array" aca="1" ref="AV456" ca="1">AV426*INDEX(AV$172:AV$176,$H456)</f>
        <v>0</v>
      </c>
      <c r="AW456" s="75" cm="1">
        <f t="array" aca="1" ref="AW456" ca="1">AW426*INDEX(AW$172:AW$176,$H456)</f>
        <v>0</v>
      </c>
      <c r="AX456" s="75" cm="1">
        <f t="array" aca="1" ref="AX456" ca="1">AX426*INDEX(AX$172:AX$176,$H456)</f>
        <v>0</v>
      </c>
      <c r="AY456" s="75" cm="1">
        <f t="array" aca="1" ref="AY456" ca="1">AY426*INDEX(AY$172:AY$176,$H456)</f>
        <v>0</v>
      </c>
    </row>
    <row r="457" spans="2:51" outlineLevel="1" x14ac:dyDescent="0.25">
      <c r="D457" t="str">
        <f t="shared" si="187"/>
        <v>Spare</v>
      </c>
      <c r="E457" s="19" t="str">
        <f>Applied_currency &amp; "'000"</f>
        <v>EUR'000</v>
      </c>
      <c r="G457" s="49" t="str">
        <f>J132</f>
        <v>None</v>
      </c>
      <c r="H457" s="112">
        <f>MATCH(G457,List_inflation,0)</f>
        <v>2</v>
      </c>
      <c r="L457" s="74">
        <f t="shared" ca="1" si="189"/>
        <v>0</v>
      </c>
      <c r="M457" s="75" cm="1">
        <f t="array" aca="1" ref="M457" ca="1">M427*INDEX(M$172:M$176,$H457)</f>
        <v>0</v>
      </c>
      <c r="N457" s="75" cm="1">
        <f t="array" aca="1" ref="N457" ca="1">N427*INDEX(N$172:N$176,$H457)</f>
        <v>0</v>
      </c>
      <c r="O457" s="75" cm="1">
        <f t="array" aca="1" ref="O457" ca="1">O427*INDEX(O$172:O$176,$H457)</f>
        <v>0</v>
      </c>
      <c r="P457" s="75" cm="1">
        <f t="array" aca="1" ref="P457" ca="1">P427*INDEX(P$172:P$176,$H457)</f>
        <v>0</v>
      </c>
      <c r="Q457" s="75" cm="1">
        <f t="array" aca="1" ref="Q457" ca="1">Q427*INDEX(Q$172:Q$176,$H457)</f>
        <v>0</v>
      </c>
      <c r="R457" s="75" cm="1">
        <f t="array" aca="1" ref="R457" ca="1">R427*INDEX(R$172:R$176,$H457)</f>
        <v>0</v>
      </c>
      <c r="S457" s="75" cm="1">
        <f t="array" aca="1" ref="S457" ca="1">S427*INDEX(S$172:S$176,$H457)</f>
        <v>0</v>
      </c>
      <c r="T457" s="75" cm="1">
        <f t="array" aca="1" ref="T457" ca="1">T427*INDEX(T$172:T$176,$H457)</f>
        <v>0</v>
      </c>
      <c r="U457" s="75" cm="1">
        <f t="array" aca="1" ref="U457" ca="1">U427*INDEX(U$172:U$176,$H457)</f>
        <v>0</v>
      </c>
      <c r="V457" s="75" cm="1">
        <f t="array" aca="1" ref="V457" ca="1">V427*INDEX(V$172:V$176,$H457)</f>
        <v>0</v>
      </c>
      <c r="W457" s="75" cm="1">
        <f t="array" aca="1" ref="W457" ca="1">W427*INDEX(W$172:W$176,$H457)</f>
        <v>0</v>
      </c>
      <c r="X457" s="75" cm="1">
        <f t="array" aca="1" ref="X457" ca="1">X427*INDEX(X$172:X$176,$H457)</f>
        <v>0</v>
      </c>
      <c r="Y457" s="75" cm="1">
        <f t="array" aca="1" ref="Y457" ca="1">Y427*INDEX(Y$172:Y$176,$H457)</f>
        <v>0</v>
      </c>
      <c r="Z457" s="75" cm="1">
        <f t="array" aca="1" ref="Z457" ca="1">Z427*INDEX(Z$172:Z$176,$H457)</f>
        <v>0</v>
      </c>
      <c r="AA457" s="75" cm="1">
        <f t="array" aca="1" ref="AA457" ca="1">AA427*INDEX(AA$172:AA$176,$H457)</f>
        <v>0</v>
      </c>
      <c r="AB457" s="75" cm="1">
        <f t="array" aca="1" ref="AB457" ca="1">AB427*INDEX(AB$172:AB$176,$H457)</f>
        <v>0</v>
      </c>
      <c r="AC457" s="75" cm="1">
        <f t="array" aca="1" ref="AC457" ca="1">AC427*INDEX(AC$172:AC$176,$H457)</f>
        <v>0</v>
      </c>
      <c r="AD457" s="75" cm="1">
        <f t="array" aca="1" ref="AD457" ca="1">AD427*INDEX(AD$172:AD$176,$H457)</f>
        <v>0</v>
      </c>
      <c r="AE457" s="75" cm="1">
        <f t="array" aca="1" ref="AE457" ca="1">AE427*INDEX(AE$172:AE$176,$H457)</f>
        <v>0</v>
      </c>
      <c r="AF457" s="75" cm="1">
        <f t="array" aca="1" ref="AF457" ca="1">AF427*INDEX(AF$172:AF$176,$H457)</f>
        <v>0</v>
      </c>
      <c r="AG457" s="75" cm="1">
        <f t="array" aca="1" ref="AG457" ca="1">AG427*INDEX(AG$172:AG$176,$H457)</f>
        <v>0</v>
      </c>
      <c r="AH457" s="75" cm="1">
        <f t="array" aca="1" ref="AH457" ca="1">AH427*INDEX(AH$172:AH$176,$H457)</f>
        <v>0</v>
      </c>
      <c r="AI457" s="75" cm="1">
        <f t="array" aca="1" ref="AI457" ca="1">AI427*INDEX(AI$172:AI$176,$H457)</f>
        <v>0</v>
      </c>
      <c r="AJ457" s="75" cm="1">
        <f t="array" aca="1" ref="AJ457" ca="1">AJ427*INDEX(AJ$172:AJ$176,$H457)</f>
        <v>0</v>
      </c>
      <c r="AK457" s="75" cm="1">
        <f t="array" aca="1" ref="AK457" ca="1">AK427*INDEX(AK$172:AK$176,$H457)</f>
        <v>0</v>
      </c>
      <c r="AL457" s="75" cm="1">
        <f t="array" aca="1" ref="AL457" ca="1">AL427*INDEX(AL$172:AL$176,$H457)</f>
        <v>0</v>
      </c>
      <c r="AM457" s="75" cm="1">
        <f t="array" aca="1" ref="AM457" ca="1">AM427*INDEX(AM$172:AM$176,$H457)</f>
        <v>0</v>
      </c>
      <c r="AN457" s="75" cm="1">
        <f t="array" aca="1" ref="AN457" ca="1">AN427*INDEX(AN$172:AN$176,$H457)</f>
        <v>0</v>
      </c>
      <c r="AO457" s="75" cm="1">
        <f t="array" aca="1" ref="AO457" ca="1">AO427*INDEX(AO$172:AO$176,$H457)</f>
        <v>0</v>
      </c>
      <c r="AP457" s="75" cm="1">
        <f t="array" aca="1" ref="AP457" ca="1">AP427*INDEX(AP$172:AP$176,$H457)</f>
        <v>0</v>
      </c>
      <c r="AQ457" s="75" cm="1">
        <f t="array" aca="1" ref="AQ457" ca="1">AQ427*INDEX(AQ$172:AQ$176,$H457)</f>
        <v>0</v>
      </c>
      <c r="AR457" s="75" cm="1">
        <f t="array" aca="1" ref="AR457" ca="1">AR427*INDEX(AR$172:AR$176,$H457)</f>
        <v>0</v>
      </c>
      <c r="AS457" s="75" cm="1">
        <f t="array" aca="1" ref="AS457" ca="1">AS427*INDEX(AS$172:AS$176,$H457)</f>
        <v>0</v>
      </c>
      <c r="AT457" s="75" cm="1">
        <f t="array" aca="1" ref="AT457" ca="1">AT427*INDEX(AT$172:AT$176,$H457)</f>
        <v>0</v>
      </c>
      <c r="AU457" s="75" cm="1">
        <f t="array" aca="1" ref="AU457" ca="1">AU427*INDEX(AU$172:AU$176,$H457)</f>
        <v>0</v>
      </c>
      <c r="AV457" s="75" cm="1">
        <f t="array" aca="1" ref="AV457" ca="1">AV427*INDEX(AV$172:AV$176,$H457)</f>
        <v>0</v>
      </c>
      <c r="AW457" s="75" cm="1">
        <f t="array" aca="1" ref="AW457" ca="1">AW427*INDEX(AW$172:AW$176,$H457)</f>
        <v>0</v>
      </c>
      <c r="AX457" s="75" cm="1">
        <f t="array" aca="1" ref="AX457" ca="1">AX427*INDEX(AX$172:AX$176,$H457)</f>
        <v>0</v>
      </c>
      <c r="AY457" s="75" cm="1">
        <f t="array" aca="1" ref="AY457" ca="1">AY427*INDEX(AY$172:AY$176,$H457)</f>
        <v>0</v>
      </c>
    </row>
    <row r="458" spans="2:51" outlineLevel="1" x14ac:dyDescent="0.25">
      <c r="D458" t="str">
        <f t="shared" si="187"/>
        <v>Spare</v>
      </c>
      <c r="E458" s="19" t="str">
        <f>Applied_currency &amp; "'000"</f>
        <v>EUR'000</v>
      </c>
      <c r="G458" s="49" t="str">
        <f>J133</f>
        <v>None</v>
      </c>
      <c r="H458" s="112">
        <f>MATCH(G458,List_inflation,0)</f>
        <v>2</v>
      </c>
      <c r="L458" s="74">
        <f t="shared" ca="1" si="189"/>
        <v>0</v>
      </c>
      <c r="M458" s="75" cm="1">
        <f t="array" aca="1" ref="M458" ca="1">M428*INDEX(M$172:M$176,$H458)</f>
        <v>0</v>
      </c>
      <c r="N458" s="75" cm="1">
        <f t="array" aca="1" ref="N458" ca="1">N428*INDEX(N$172:N$176,$H458)</f>
        <v>0</v>
      </c>
      <c r="O458" s="75" cm="1">
        <f t="array" aca="1" ref="O458" ca="1">O428*INDEX(O$172:O$176,$H458)</f>
        <v>0</v>
      </c>
      <c r="P458" s="75" cm="1">
        <f t="array" aca="1" ref="P458" ca="1">P428*INDEX(P$172:P$176,$H458)</f>
        <v>0</v>
      </c>
      <c r="Q458" s="75" cm="1">
        <f t="array" aca="1" ref="Q458" ca="1">Q428*INDEX(Q$172:Q$176,$H458)</f>
        <v>0</v>
      </c>
      <c r="R458" s="75" cm="1">
        <f t="array" aca="1" ref="R458" ca="1">R428*INDEX(R$172:R$176,$H458)</f>
        <v>0</v>
      </c>
      <c r="S458" s="75" cm="1">
        <f t="array" aca="1" ref="S458" ca="1">S428*INDEX(S$172:S$176,$H458)</f>
        <v>0</v>
      </c>
      <c r="T458" s="75" cm="1">
        <f t="array" aca="1" ref="T458" ca="1">T428*INDEX(T$172:T$176,$H458)</f>
        <v>0</v>
      </c>
      <c r="U458" s="75" cm="1">
        <f t="array" aca="1" ref="U458" ca="1">U428*INDEX(U$172:U$176,$H458)</f>
        <v>0</v>
      </c>
      <c r="V458" s="75" cm="1">
        <f t="array" aca="1" ref="V458" ca="1">V428*INDEX(V$172:V$176,$H458)</f>
        <v>0</v>
      </c>
      <c r="W458" s="75" cm="1">
        <f t="array" aca="1" ref="W458" ca="1">W428*INDEX(W$172:W$176,$H458)</f>
        <v>0</v>
      </c>
      <c r="X458" s="75" cm="1">
        <f t="array" aca="1" ref="X458" ca="1">X428*INDEX(X$172:X$176,$H458)</f>
        <v>0</v>
      </c>
      <c r="Y458" s="75" cm="1">
        <f t="array" aca="1" ref="Y458" ca="1">Y428*INDEX(Y$172:Y$176,$H458)</f>
        <v>0</v>
      </c>
      <c r="Z458" s="75" cm="1">
        <f t="array" aca="1" ref="Z458" ca="1">Z428*INDEX(Z$172:Z$176,$H458)</f>
        <v>0</v>
      </c>
      <c r="AA458" s="75" cm="1">
        <f t="array" aca="1" ref="AA458" ca="1">AA428*INDEX(AA$172:AA$176,$H458)</f>
        <v>0</v>
      </c>
      <c r="AB458" s="75" cm="1">
        <f t="array" aca="1" ref="AB458" ca="1">AB428*INDEX(AB$172:AB$176,$H458)</f>
        <v>0</v>
      </c>
      <c r="AC458" s="75" cm="1">
        <f t="array" aca="1" ref="AC458" ca="1">AC428*INDEX(AC$172:AC$176,$H458)</f>
        <v>0</v>
      </c>
      <c r="AD458" s="75" cm="1">
        <f t="array" aca="1" ref="AD458" ca="1">AD428*INDEX(AD$172:AD$176,$H458)</f>
        <v>0</v>
      </c>
      <c r="AE458" s="75" cm="1">
        <f t="array" aca="1" ref="AE458" ca="1">AE428*INDEX(AE$172:AE$176,$H458)</f>
        <v>0</v>
      </c>
      <c r="AF458" s="75" cm="1">
        <f t="array" aca="1" ref="AF458" ca="1">AF428*INDEX(AF$172:AF$176,$H458)</f>
        <v>0</v>
      </c>
      <c r="AG458" s="75" cm="1">
        <f t="array" aca="1" ref="AG458" ca="1">AG428*INDEX(AG$172:AG$176,$H458)</f>
        <v>0</v>
      </c>
      <c r="AH458" s="75" cm="1">
        <f t="array" aca="1" ref="AH458" ca="1">AH428*INDEX(AH$172:AH$176,$H458)</f>
        <v>0</v>
      </c>
      <c r="AI458" s="75" cm="1">
        <f t="array" aca="1" ref="AI458" ca="1">AI428*INDEX(AI$172:AI$176,$H458)</f>
        <v>0</v>
      </c>
      <c r="AJ458" s="75" cm="1">
        <f t="array" aca="1" ref="AJ458" ca="1">AJ428*INDEX(AJ$172:AJ$176,$H458)</f>
        <v>0</v>
      </c>
      <c r="AK458" s="75" cm="1">
        <f t="array" aca="1" ref="AK458" ca="1">AK428*INDEX(AK$172:AK$176,$H458)</f>
        <v>0</v>
      </c>
      <c r="AL458" s="75" cm="1">
        <f t="array" aca="1" ref="AL458" ca="1">AL428*INDEX(AL$172:AL$176,$H458)</f>
        <v>0</v>
      </c>
      <c r="AM458" s="75" cm="1">
        <f t="array" aca="1" ref="AM458" ca="1">AM428*INDEX(AM$172:AM$176,$H458)</f>
        <v>0</v>
      </c>
      <c r="AN458" s="75" cm="1">
        <f t="array" aca="1" ref="AN458" ca="1">AN428*INDEX(AN$172:AN$176,$H458)</f>
        <v>0</v>
      </c>
      <c r="AO458" s="75" cm="1">
        <f t="array" aca="1" ref="AO458" ca="1">AO428*INDEX(AO$172:AO$176,$H458)</f>
        <v>0</v>
      </c>
      <c r="AP458" s="75" cm="1">
        <f t="array" aca="1" ref="AP458" ca="1">AP428*INDEX(AP$172:AP$176,$H458)</f>
        <v>0</v>
      </c>
      <c r="AQ458" s="75" cm="1">
        <f t="array" aca="1" ref="AQ458" ca="1">AQ428*INDEX(AQ$172:AQ$176,$H458)</f>
        <v>0</v>
      </c>
      <c r="AR458" s="75" cm="1">
        <f t="array" aca="1" ref="AR458" ca="1">AR428*INDEX(AR$172:AR$176,$H458)</f>
        <v>0</v>
      </c>
      <c r="AS458" s="75" cm="1">
        <f t="array" aca="1" ref="AS458" ca="1">AS428*INDEX(AS$172:AS$176,$H458)</f>
        <v>0</v>
      </c>
      <c r="AT458" s="75" cm="1">
        <f t="array" aca="1" ref="AT458" ca="1">AT428*INDEX(AT$172:AT$176,$H458)</f>
        <v>0</v>
      </c>
      <c r="AU458" s="75" cm="1">
        <f t="array" aca="1" ref="AU458" ca="1">AU428*INDEX(AU$172:AU$176,$H458)</f>
        <v>0</v>
      </c>
      <c r="AV458" s="75" cm="1">
        <f t="array" aca="1" ref="AV458" ca="1">AV428*INDEX(AV$172:AV$176,$H458)</f>
        <v>0</v>
      </c>
      <c r="AW458" s="75" cm="1">
        <f t="array" aca="1" ref="AW458" ca="1">AW428*INDEX(AW$172:AW$176,$H458)</f>
        <v>0</v>
      </c>
      <c r="AX458" s="75" cm="1">
        <f t="array" aca="1" ref="AX458" ca="1">AX428*INDEX(AX$172:AX$176,$H458)</f>
        <v>0</v>
      </c>
      <c r="AY458" s="75" cm="1">
        <f t="array" aca="1" ref="AY458" ca="1">AY428*INDEX(AY$172:AY$176,$H458)</f>
        <v>0</v>
      </c>
    </row>
    <row r="459" spans="2:51" outlineLevel="1" x14ac:dyDescent="0.25">
      <c r="D459" t="str">
        <f t="shared" si="187"/>
        <v>Spare</v>
      </c>
      <c r="E459" s="19" t="str">
        <f>Applied_currency &amp; "'000"</f>
        <v>EUR'000</v>
      </c>
      <c r="G459" s="49" t="str">
        <f>J134</f>
        <v>None</v>
      </c>
      <c r="H459" s="112">
        <f>MATCH(G459,List_inflation,0)</f>
        <v>2</v>
      </c>
      <c r="L459" s="74">
        <f t="shared" ca="1" si="189"/>
        <v>0</v>
      </c>
      <c r="M459" s="75" cm="1">
        <f t="array" aca="1" ref="M459" ca="1">M429*INDEX(M$172:M$176,$H459)</f>
        <v>0</v>
      </c>
      <c r="N459" s="75" cm="1">
        <f t="array" aca="1" ref="N459" ca="1">N429*INDEX(N$172:N$176,$H459)</f>
        <v>0</v>
      </c>
      <c r="O459" s="75" cm="1">
        <f t="array" aca="1" ref="O459" ca="1">O429*INDEX(O$172:O$176,$H459)</f>
        <v>0</v>
      </c>
      <c r="P459" s="75" cm="1">
        <f t="array" aca="1" ref="P459" ca="1">P429*INDEX(P$172:P$176,$H459)</f>
        <v>0</v>
      </c>
      <c r="Q459" s="75" cm="1">
        <f t="array" aca="1" ref="Q459" ca="1">Q429*INDEX(Q$172:Q$176,$H459)</f>
        <v>0</v>
      </c>
      <c r="R459" s="75" cm="1">
        <f t="array" aca="1" ref="R459" ca="1">R429*INDEX(R$172:R$176,$H459)</f>
        <v>0</v>
      </c>
      <c r="S459" s="75" cm="1">
        <f t="array" aca="1" ref="S459" ca="1">S429*INDEX(S$172:S$176,$H459)</f>
        <v>0</v>
      </c>
      <c r="T459" s="75" cm="1">
        <f t="array" aca="1" ref="T459" ca="1">T429*INDEX(T$172:T$176,$H459)</f>
        <v>0</v>
      </c>
      <c r="U459" s="75" cm="1">
        <f t="array" aca="1" ref="U459" ca="1">U429*INDEX(U$172:U$176,$H459)</f>
        <v>0</v>
      </c>
      <c r="V459" s="75" cm="1">
        <f t="array" aca="1" ref="V459" ca="1">V429*INDEX(V$172:V$176,$H459)</f>
        <v>0</v>
      </c>
      <c r="W459" s="75" cm="1">
        <f t="array" aca="1" ref="W459" ca="1">W429*INDEX(W$172:W$176,$H459)</f>
        <v>0</v>
      </c>
      <c r="X459" s="75" cm="1">
        <f t="array" aca="1" ref="X459" ca="1">X429*INDEX(X$172:X$176,$H459)</f>
        <v>0</v>
      </c>
      <c r="Y459" s="75" cm="1">
        <f t="array" aca="1" ref="Y459" ca="1">Y429*INDEX(Y$172:Y$176,$H459)</f>
        <v>0</v>
      </c>
      <c r="Z459" s="75" cm="1">
        <f t="array" aca="1" ref="Z459" ca="1">Z429*INDEX(Z$172:Z$176,$H459)</f>
        <v>0</v>
      </c>
      <c r="AA459" s="75" cm="1">
        <f t="array" aca="1" ref="AA459" ca="1">AA429*INDEX(AA$172:AA$176,$H459)</f>
        <v>0</v>
      </c>
      <c r="AB459" s="75" cm="1">
        <f t="array" aca="1" ref="AB459" ca="1">AB429*INDEX(AB$172:AB$176,$H459)</f>
        <v>0</v>
      </c>
      <c r="AC459" s="75" cm="1">
        <f t="array" aca="1" ref="AC459" ca="1">AC429*INDEX(AC$172:AC$176,$H459)</f>
        <v>0</v>
      </c>
      <c r="AD459" s="75" cm="1">
        <f t="array" aca="1" ref="AD459" ca="1">AD429*INDEX(AD$172:AD$176,$H459)</f>
        <v>0</v>
      </c>
      <c r="AE459" s="75" cm="1">
        <f t="array" aca="1" ref="AE459" ca="1">AE429*INDEX(AE$172:AE$176,$H459)</f>
        <v>0</v>
      </c>
      <c r="AF459" s="75" cm="1">
        <f t="array" aca="1" ref="AF459" ca="1">AF429*INDEX(AF$172:AF$176,$H459)</f>
        <v>0</v>
      </c>
      <c r="AG459" s="75" cm="1">
        <f t="array" aca="1" ref="AG459" ca="1">AG429*INDEX(AG$172:AG$176,$H459)</f>
        <v>0</v>
      </c>
      <c r="AH459" s="75" cm="1">
        <f t="array" aca="1" ref="AH459" ca="1">AH429*INDEX(AH$172:AH$176,$H459)</f>
        <v>0</v>
      </c>
      <c r="AI459" s="75" cm="1">
        <f t="array" aca="1" ref="AI459" ca="1">AI429*INDEX(AI$172:AI$176,$H459)</f>
        <v>0</v>
      </c>
      <c r="AJ459" s="75" cm="1">
        <f t="array" aca="1" ref="AJ459" ca="1">AJ429*INDEX(AJ$172:AJ$176,$H459)</f>
        <v>0</v>
      </c>
      <c r="AK459" s="75" cm="1">
        <f t="array" aca="1" ref="AK459" ca="1">AK429*INDEX(AK$172:AK$176,$H459)</f>
        <v>0</v>
      </c>
      <c r="AL459" s="75" cm="1">
        <f t="array" aca="1" ref="AL459" ca="1">AL429*INDEX(AL$172:AL$176,$H459)</f>
        <v>0</v>
      </c>
      <c r="AM459" s="75" cm="1">
        <f t="array" aca="1" ref="AM459" ca="1">AM429*INDEX(AM$172:AM$176,$H459)</f>
        <v>0</v>
      </c>
      <c r="AN459" s="75" cm="1">
        <f t="array" aca="1" ref="AN459" ca="1">AN429*INDEX(AN$172:AN$176,$H459)</f>
        <v>0</v>
      </c>
      <c r="AO459" s="75" cm="1">
        <f t="array" aca="1" ref="AO459" ca="1">AO429*INDEX(AO$172:AO$176,$H459)</f>
        <v>0</v>
      </c>
      <c r="AP459" s="75" cm="1">
        <f t="array" aca="1" ref="AP459" ca="1">AP429*INDEX(AP$172:AP$176,$H459)</f>
        <v>0</v>
      </c>
      <c r="AQ459" s="75" cm="1">
        <f t="array" aca="1" ref="AQ459" ca="1">AQ429*INDEX(AQ$172:AQ$176,$H459)</f>
        <v>0</v>
      </c>
      <c r="AR459" s="75" cm="1">
        <f t="array" aca="1" ref="AR459" ca="1">AR429*INDEX(AR$172:AR$176,$H459)</f>
        <v>0</v>
      </c>
      <c r="AS459" s="75" cm="1">
        <f t="array" aca="1" ref="AS459" ca="1">AS429*INDEX(AS$172:AS$176,$H459)</f>
        <v>0</v>
      </c>
      <c r="AT459" s="75" cm="1">
        <f t="array" aca="1" ref="AT459" ca="1">AT429*INDEX(AT$172:AT$176,$H459)</f>
        <v>0</v>
      </c>
      <c r="AU459" s="75" cm="1">
        <f t="array" aca="1" ref="AU459" ca="1">AU429*INDEX(AU$172:AU$176,$H459)</f>
        <v>0</v>
      </c>
      <c r="AV459" s="75" cm="1">
        <f t="array" aca="1" ref="AV459" ca="1">AV429*INDEX(AV$172:AV$176,$H459)</f>
        <v>0</v>
      </c>
      <c r="AW459" s="75" cm="1">
        <f t="array" aca="1" ref="AW459" ca="1">AW429*INDEX(AW$172:AW$176,$H459)</f>
        <v>0</v>
      </c>
      <c r="AX459" s="75" cm="1">
        <f t="array" aca="1" ref="AX459" ca="1">AX429*INDEX(AX$172:AX$176,$H459)</f>
        <v>0</v>
      </c>
      <c r="AY459" s="75" cm="1">
        <f t="array" aca="1" ref="AY459" ca="1">AY429*INDEX(AY$172:AY$176,$H459)</f>
        <v>0</v>
      </c>
    </row>
    <row r="460" spans="2:51" outlineLevel="1" x14ac:dyDescent="0.25">
      <c r="D460" t="str">
        <f t="shared" si="187"/>
        <v>Spare</v>
      </c>
      <c r="E460" s="19" t="str">
        <f>Applied_currency &amp; "'000"</f>
        <v>EUR'000</v>
      </c>
      <c r="G460" s="49" t="str">
        <f>J135</f>
        <v>None</v>
      </c>
      <c r="H460" s="112">
        <f>MATCH(G460,List_inflation,0)</f>
        <v>2</v>
      </c>
      <c r="L460" s="74">
        <f t="shared" ca="1" si="189"/>
        <v>0</v>
      </c>
      <c r="M460" s="75" cm="1">
        <f t="array" aca="1" ref="M460" ca="1">M430*INDEX(M$172:M$176,$H460)</f>
        <v>0</v>
      </c>
      <c r="N460" s="75" cm="1">
        <f t="array" aca="1" ref="N460" ca="1">N430*INDEX(N$172:N$176,$H460)</f>
        <v>0</v>
      </c>
      <c r="O460" s="75" cm="1">
        <f t="array" aca="1" ref="O460" ca="1">O430*INDEX(O$172:O$176,$H460)</f>
        <v>0</v>
      </c>
      <c r="P460" s="75" cm="1">
        <f t="array" aca="1" ref="P460" ca="1">P430*INDEX(P$172:P$176,$H460)</f>
        <v>0</v>
      </c>
      <c r="Q460" s="75" cm="1">
        <f t="array" aca="1" ref="Q460" ca="1">Q430*INDEX(Q$172:Q$176,$H460)</f>
        <v>0</v>
      </c>
      <c r="R460" s="75" cm="1">
        <f t="array" aca="1" ref="R460" ca="1">R430*INDEX(R$172:R$176,$H460)</f>
        <v>0</v>
      </c>
      <c r="S460" s="75" cm="1">
        <f t="array" aca="1" ref="S460" ca="1">S430*INDEX(S$172:S$176,$H460)</f>
        <v>0</v>
      </c>
      <c r="T460" s="75" cm="1">
        <f t="array" aca="1" ref="T460" ca="1">T430*INDEX(T$172:T$176,$H460)</f>
        <v>0</v>
      </c>
      <c r="U460" s="75" cm="1">
        <f t="array" aca="1" ref="U460" ca="1">U430*INDEX(U$172:U$176,$H460)</f>
        <v>0</v>
      </c>
      <c r="V460" s="75" cm="1">
        <f t="array" aca="1" ref="V460" ca="1">V430*INDEX(V$172:V$176,$H460)</f>
        <v>0</v>
      </c>
      <c r="W460" s="75" cm="1">
        <f t="array" aca="1" ref="W460" ca="1">W430*INDEX(W$172:W$176,$H460)</f>
        <v>0</v>
      </c>
      <c r="X460" s="75" cm="1">
        <f t="array" aca="1" ref="X460" ca="1">X430*INDEX(X$172:X$176,$H460)</f>
        <v>0</v>
      </c>
      <c r="Y460" s="75" cm="1">
        <f t="array" aca="1" ref="Y460" ca="1">Y430*INDEX(Y$172:Y$176,$H460)</f>
        <v>0</v>
      </c>
      <c r="Z460" s="75" cm="1">
        <f t="array" aca="1" ref="Z460" ca="1">Z430*INDEX(Z$172:Z$176,$H460)</f>
        <v>0</v>
      </c>
      <c r="AA460" s="75" cm="1">
        <f t="array" aca="1" ref="AA460" ca="1">AA430*INDEX(AA$172:AA$176,$H460)</f>
        <v>0</v>
      </c>
      <c r="AB460" s="75" cm="1">
        <f t="array" aca="1" ref="AB460" ca="1">AB430*INDEX(AB$172:AB$176,$H460)</f>
        <v>0</v>
      </c>
      <c r="AC460" s="75" cm="1">
        <f t="array" aca="1" ref="AC460" ca="1">AC430*INDEX(AC$172:AC$176,$H460)</f>
        <v>0</v>
      </c>
      <c r="AD460" s="75" cm="1">
        <f t="array" aca="1" ref="AD460" ca="1">AD430*INDEX(AD$172:AD$176,$H460)</f>
        <v>0</v>
      </c>
      <c r="AE460" s="75" cm="1">
        <f t="array" aca="1" ref="AE460" ca="1">AE430*INDEX(AE$172:AE$176,$H460)</f>
        <v>0</v>
      </c>
      <c r="AF460" s="75" cm="1">
        <f t="array" aca="1" ref="AF460" ca="1">AF430*INDEX(AF$172:AF$176,$H460)</f>
        <v>0</v>
      </c>
      <c r="AG460" s="75" cm="1">
        <f t="array" aca="1" ref="AG460" ca="1">AG430*INDEX(AG$172:AG$176,$H460)</f>
        <v>0</v>
      </c>
      <c r="AH460" s="75" cm="1">
        <f t="array" aca="1" ref="AH460" ca="1">AH430*INDEX(AH$172:AH$176,$H460)</f>
        <v>0</v>
      </c>
      <c r="AI460" s="75" cm="1">
        <f t="array" aca="1" ref="AI460" ca="1">AI430*INDEX(AI$172:AI$176,$H460)</f>
        <v>0</v>
      </c>
      <c r="AJ460" s="75" cm="1">
        <f t="array" aca="1" ref="AJ460" ca="1">AJ430*INDEX(AJ$172:AJ$176,$H460)</f>
        <v>0</v>
      </c>
      <c r="AK460" s="75" cm="1">
        <f t="array" aca="1" ref="AK460" ca="1">AK430*INDEX(AK$172:AK$176,$H460)</f>
        <v>0</v>
      </c>
      <c r="AL460" s="75" cm="1">
        <f t="array" aca="1" ref="AL460" ca="1">AL430*INDEX(AL$172:AL$176,$H460)</f>
        <v>0</v>
      </c>
      <c r="AM460" s="75" cm="1">
        <f t="array" aca="1" ref="AM460" ca="1">AM430*INDEX(AM$172:AM$176,$H460)</f>
        <v>0</v>
      </c>
      <c r="AN460" s="75" cm="1">
        <f t="array" aca="1" ref="AN460" ca="1">AN430*INDEX(AN$172:AN$176,$H460)</f>
        <v>0</v>
      </c>
      <c r="AO460" s="75" cm="1">
        <f t="array" aca="1" ref="AO460" ca="1">AO430*INDEX(AO$172:AO$176,$H460)</f>
        <v>0</v>
      </c>
      <c r="AP460" s="75" cm="1">
        <f t="array" aca="1" ref="AP460" ca="1">AP430*INDEX(AP$172:AP$176,$H460)</f>
        <v>0</v>
      </c>
      <c r="AQ460" s="75" cm="1">
        <f t="array" aca="1" ref="AQ460" ca="1">AQ430*INDEX(AQ$172:AQ$176,$H460)</f>
        <v>0</v>
      </c>
      <c r="AR460" s="75" cm="1">
        <f t="array" aca="1" ref="AR460" ca="1">AR430*INDEX(AR$172:AR$176,$H460)</f>
        <v>0</v>
      </c>
      <c r="AS460" s="75" cm="1">
        <f t="array" aca="1" ref="AS460" ca="1">AS430*INDEX(AS$172:AS$176,$H460)</f>
        <v>0</v>
      </c>
      <c r="AT460" s="75" cm="1">
        <f t="array" aca="1" ref="AT460" ca="1">AT430*INDEX(AT$172:AT$176,$H460)</f>
        <v>0</v>
      </c>
      <c r="AU460" s="75" cm="1">
        <f t="array" aca="1" ref="AU460" ca="1">AU430*INDEX(AU$172:AU$176,$H460)</f>
        <v>0</v>
      </c>
      <c r="AV460" s="75" cm="1">
        <f t="array" aca="1" ref="AV460" ca="1">AV430*INDEX(AV$172:AV$176,$H460)</f>
        <v>0</v>
      </c>
      <c r="AW460" s="75" cm="1">
        <f t="array" aca="1" ref="AW460" ca="1">AW430*INDEX(AW$172:AW$176,$H460)</f>
        <v>0</v>
      </c>
      <c r="AX460" s="75" cm="1">
        <f t="array" aca="1" ref="AX460" ca="1">AX430*INDEX(AX$172:AX$176,$H460)</f>
        <v>0</v>
      </c>
      <c r="AY460" s="75" cm="1">
        <f t="array" aca="1" ref="AY460" ca="1">AY430*INDEX(AY$172:AY$176,$H460)</f>
        <v>0</v>
      </c>
    </row>
    <row r="461" spans="2:51" outlineLevel="1" x14ac:dyDescent="0.25"/>
    <row r="462" spans="2:51" outlineLevel="1" x14ac:dyDescent="0.25">
      <c r="D462" t="s">
        <v>323</v>
      </c>
      <c r="E462" s="19" t="str">
        <f>Applied_currency &amp; "'000"</f>
        <v>EUR'000</v>
      </c>
      <c r="L462" s="74">
        <f t="shared" ca="1" si="189"/>
        <v>48424.258786917359</v>
      </c>
      <c r="M462" s="48">
        <f ca="1">SUM(M434:M438)+SUM(M441:M445)+SUM(M449:M453)+SUM(M456:M460)</f>
        <v>0</v>
      </c>
      <c r="N462" s="48">
        <f t="shared" ref="N462:AY462" ca="1" si="190">SUM(N434:N438)+SUM(N441:N445)+SUM(N449:N453)+SUM(N456:N460)</f>
        <v>0</v>
      </c>
      <c r="O462" s="48">
        <f t="shared" ca="1" si="190"/>
        <v>1139.16620740608</v>
      </c>
      <c r="P462" s="48">
        <f t="shared" ca="1" si="190"/>
        <v>1150.3449234450432</v>
      </c>
      <c r="Q462" s="48">
        <f t="shared" ca="1" si="190"/>
        <v>1166.4937388850535</v>
      </c>
      <c r="R462" s="48">
        <f t="shared" ca="1" si="190"/>
        <v>1185.1642914780207</v>
      </c>
      <c r="S462" s="48">
        <f t="shared" ca="1" si="190"/>
        <v>1208.83103761601</v>
      </c>
      <c r="T462" s="48">
        <f t="shared" ca="1" si="190"/>
        <v>1225.8749186991354</v>
      </c>
      <c r="U462" s="48">
        <f t="shared" ca="1" si="190"/>
        <v>1245.5930200018286</v>
      </c>
      <c r="V462" s="48">
        <f t="shared" ca="1" si="190"/>
        <v>1270.6112170945803</v>
      </c>
      <c r="W462" s="48">
        <f t="shared" ca="1" si="190"/>
        <v>1293.6526254364719</v>
      </c>
      <c r="X462" s="48">
        <f t="shared" ca="1" si="190"/>
        <v>1314.5776322837007</v>
      </c>
      <c r="Y462" s="48">
        <f t="shared" ca="1" si="190"/>
        <v>1438.1060794743171</v>
      </c>
      <c r="Z462" s="48">
        <f t="shared" ca="1" si="190"/>
        <v>1491.196362637681</v>
      </c>
      <c r="AA462" s="48">
        <f t="shared" ca="1" si="190"/>
        <v>1511.9037007750283</v>
      </c>
      <c r="AB462" s="48">
        <f t="shared" ca="1" si="190"/>
        <v>1542.1417747905289</v>
      </c>
      <c r="AC462" s="48">
        <f t="shared" ca="1" si="190"/>
        <v>1563.4997109706703</v>
      </c>
      <c r="AD462" s="48">
        <f t="shared" ca="1" si="190"/>
        <v>1585.0951078881019</v>
      </c>
      <c r="AE462" s="48">
        <f t="shared" ca="1" si="190"/>
        <v>1621.7310546698748</v>
      </c>
      <c r="AF462" s="48">
        <f t="shared" ca="1" si="190"/>
        <v>1649.1329502467811</v>
      </c>
      <c r="AG462" s="48">
        <f t="shared" ca="1" si="190"/>
        <v>1676.9822292248955</v>
      </c>
      <c r="AH462" s="48">
        <f t="shared" ca="1" si="190"/>
        <v>1710.521873809394</v>
      </c>
      <c r="AI462" s="48">
        <f t="shared" ca="1" si="190"/>
        <v>1871.4943232082237</v>
      </c>
      <c r="AJ462" s="48">
        <f t="shared" ca="1" si="190"/>
        <v>1898.029041769383</v>
      </c>
      <c r="AK462" s="48">
        <f t="shared" ca="1" si="190"/>
        <v>1941.5461582353032</v>
      </c>
      <c r="AL462" s="48">
        <f t="shared" ca="1" si="190"/>
        <v>1980.3770814000093</v>
      </c>
      <c r="AM462" s="48">
        <f t="shared" ca="1" si="190"/>
        <v>2025.7656426980161</v>
      </c>
      <c r="AN462" s="48">
        <f t="shared" ca="1" si="190"/>
        <v>2054.4876754251636</v>
      </c>
      <c r="AO462" s="48">
        <f t="shared" ca="1" si="190"/>
        <v>2101.5920017983417</v>
      </c>
      <c r="AP462" s="48">
        <f t="shared" ca="1" si="190"/>
        <v>2143.6238418343082</v>
      </c>
      <c r="AQ462" s="48">
        <f t="shared" ca="1" si="190"/>
        <v>2186.4963186709942</v>
      </c>
      <c r="AR462" s="48">
        <f t="shared" ca="1" si="190"/>
        <v>2230.2262450444146</v>
      </c>
      <c r="AS462" s="48">
        <f t="shared" ca="1" si="190"/>
        <v>0</v>
      </c>
      <c r="AT462" s="48">
        <f t="shared" ca="1" si="190"/>
        <v>0</v>
      </c>
      <c r="AU462" s="48">
        <f t="shared" ca="1" si="190"/>
        <v>0</v>
      </c>
      <c r="AV462" s="48">
        <f t="shared" ca="1" si="190"/>
        <v>0</v>
      </c>
      <c r="AW462" s="48">
        <f t="shared" ca="1" si="190"/>
        <v>0</v>
      </c>
      <c r="AX462" s="48">
        <f t="shared" ca="1" si="190"/>
        <v>0</v>
      </c>
      <c r="AY462" s="48">
        <f t="shared" ca="1" si="190"/>
        <v>0</v>
      </c>
    </row>
    <row r="464" spans="2:51" ht="21" x14ac:dyDescent="0.35">
      <c r="B464" s="9" t="s">
        <v>153</v>
      </c>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row>
    <row r="465" spans="3:51" ht="19.5" outlineLevel="1" x14ac:dyDescent="0.3">
      <c r="C465" s="18" t="s">
        <v>327</v>
      </c>
    </row>
    <row r="466" spans="3:51" ht="15.75" outlineLevel="1" x14ac:dyDescent="0.25">
      <c r="D466" s="31" t="s">
        <v>256</v>
      </c>
    </row>
    <row r="467" spans="3:51" outlineLevel="1" x14ac:dyDescent="0.25">
      <c r="D467" t="s">
        <v>330</v>
      </c>
      <c r="E467" s="19" t="s">
        <v>258</v>
      </c>
      <c r="L467" s="74">
        <f t="shared" ref="L467" ca="1" si="191">SUM(M467:AY467)</f>
        <v>1</v>
      </c>
      <c r="M467" s="27">
        <f t="shared" ref="M467:AY467" ca="1" si="192">IF(M7=Con_end,1,0)</f>
        <v>0</v>
      </c>
      <c r="N467" s="27">
        <f t="shared" ca="1" si="192"/>
        <v>1</v>
      </c>
      <c r="O467" s="27">
        <f t="shared" ca="1" si="192"/>
        <v>0</v>
      </c>
      <c r="P467" s="27">
        <f t="shared" ca="1" si="192"/>
        <v>0</v>
      </c>
      <c r="Q467" s="27">
        <f t="shared" ca="1" si="192"/>
        <v>0</v>
      </c>
      <c r="R467" s="27">
        <f t="shared" ca="1" si="192"/>
        <v>0</v>
      </c>
      <c r="S467" s="27">
        <f t="shared" ca="1" si="192"/>
        <v>0</v>
      </c>
      <c r="T467" s="27">
        <f t="shared" ca="1" si="192"/>
        <v>0</v>
      </c>
      <c r="U467" s="27">
        <f t="shared" ca="1" si="192"/>
        <v>0</v>
      </c>
      <c r="V467" s="27">
        <f t="shared" ca="1" si="192"/>
        <v>0</v>
      </c>
      <c r="W467" s="27">
        <f t="shared" ca="1" si="192"/>
        <v>0</v>
      </c>
      <c r="X467" s="27">
        <f t="shared" ca="1" si="192"/>
        <v>0</v>
      </c>
      <c r="Y467" s="27">
        <f t="shared" ca="1" si="192"/>
        <v>0</v>
      </c>
      <c r="Z467" s="27">
        <f t="shared" ca="1" si="192"/>
        <v>0</v>
      </c>
      <c r="AA467" s="27">
        <f t="shared" ca="1" si="192"/>
        <v>0</v>
      </c>
      <c r="AB467" s="27">
        <f t="shared" ca="1" si="192"/>
        <v>0</v>
      </c>
      <c r="AC467" s="27">
        <f t="shared" ca="1" si="192"/>
        <v>0</v>
      </c>
      <c r="AD467" s="27">
        <f t="shared" ca="1" si="192"/>
        <v>0</v>
      </c>
      <c r="AE467" s="27">
        <f t="shared" ca="1" si="192"/>
        <v>0</v>
      </c>
      <c r="AF467" s="27">
        <f t="shared" ca="1" si="192"/>
        <v>0</v>
      </c>
      <c r="AG467" s="27">
        <f t="shared" ca="1" si="192"/>
        <v>0</v>
      </c>
      <c r="AH467" s="27">
        <f t="shared" ca="1" si="192"/>
        <v>0</v>
      </c>
      <c r="AI467" s="27">
        <f t="shared" ca="1" si="192"/>
        <v>0</v>
      </c>
      <c r="AJ467" s="27">
        <f t="shared" ca="1" si="192"/>
        <v>0</v>
      </c>
      <c r="AK467" s="27">
        <f t="shared" ca="1" si="192"/>
        <v>0</v>
      </c>
      <c r="AL467" s="27">
        <f t="shared" ca="1" si="192"/>
        <v>0</v>
      </c>
      <c r="AM467" s="27">
        <f t="shared" ca="1" si="192"/>
        <v>0</v>
      </c>
      <c r="AN467" s="27">
        <f t="shared" ca="1" si="192"/>
        <v>0</v>
      </c>
      <c r="AO467" s="27">
        <f t="shared" ca="1" si="192"/>
        <v>0</v>
      </c>
      <c r="AP467" s="27">
        <f t="shared" ca="1" si="192"/>
        <v>0</v>
      </c>
      <c r="AQ467" s="27">
        <f t="shared" ca="1" si="192"/>
        <v>0</v>
      </c>
      <c r="AR467" s="27">
        <f t="shared" ca="1" si="192"/>
        <v>0</v>
      </c>
      <c r="AS467" s="27">
        <f t="shared" ca="1" si="192"/>
        <v>0</v>
      </c>
      <c r="AT467" s="27">
        <f t="shared" ca="1" si="192"/>
        <v>0</v>
      </c>
      <c r="AU467" s="27">
        <f t="shared" ca="1" si="192"/>
        <v>0</v>
      </c>
      <c r="AV467" s="27">
        <f t="shared" ca="1" si="192"/>
        <v>0</v>
      </c>
      <c r="AW467" s="27">
        <f t="shared" ca="1" si="192"/>
        <v>0</v>
      </c>
      <c r="AX467" s="27">
        <f t="shared" ca="1" si="192"/>
        <v>0</v>
      </c>
      <c r="AY467" s="27">
        <f t="shared" ca="1" si="192"/>
        <v>0</v>
      </c>
    </row>
    <row r="468" spans="3:51" outlineLevel="1" x14ac:dyDescent="0.25"/>
    <row r="469" spans="3:51" ht="15.75" outlineLevel="1" x14ac:dyDescent="0.25">
      <c r="D469" s="31" t="s">
        <v>331</v>
      </c>
      <c r="G469" s="21" t="s">
        <v>153</v>
      </c>
    </row>
    <row r="470" spans="3:51" outlineLevel="1" x14ac:dyDescent="0.25">
      <c r="D470" t="str">
        <f>D309</f>
        <v>Full-wrap EPC</v>
      </c>
      <c r="E470" s="19" t="str">
        <f>Applied_currency &amp; "'000"</f>
        <v>EUR'000</v>
      </c>
      <c r="G470" s="115">
        <f>G69</f>
        <v>1</v>
      </c>
      <c r="L470" s="74">
        <f t="shared" ref="L470:L474" ca="1" si="193">SUM(M470:AY470)</f>
        <v>86400</v>
      </c>
      <c r="M470" s="75">
        <f ca="1">M309</f>
        <v>17280</v>
      </c>
      <c r="N470" s="75">
        <f t="shared" ref="N470:AY473" ca="1" si="194">N309</f>
        <v>69120</v>
      </c>
      <c r="O470" s="75">
        <f t="shared" ca="1" si="194"/>
        <v>0</v>
      </c>
      <c r="P470" s="75">
        <f t="shared" ca="1" si="194"/>
        <v>0</v>
      </c>
      <c r="Q470" s="75">
        <f t="shared" ca="1" si="194"/>
        <v>0</v>
      </c>
      <c r="R470" s="75">
        <f t="shared" ca="1" si="194"/>
        <v>0</v>
      </c>
      <c r="S470" s="75">
        <f t="shared" ca="1" si="194"/>
        <v>0</v>
      </c>
      <c r="T470" s="75">
        <f t="shared" ca="1" si="194"/>
        <v>0</v>
      </c>
      <c r="U470" s="75">
        <f t="shared" ca="1" si="194"/>
        <v>0</v>
      </c>
      <c r="V470" s="75">
        <f t="shared" ca="1" si="194"/>
        <v>0</v>
      </c>
      <c r="W470" s="75">
        <f t="shared" ca="1" si="194"/>
        <v>0</v>
      </c>
      <c r="X470" s="75">
        <f t="shared" ca="1" si="194"/>
        <v>0</v>
      </c>
      <c r="Y470" s="75">
        <f t="shared" ca="1" si="194"/>
        <v>0</v>
      </c>
      <c r="Z470" s="75">
        <f t="shared" ca="1" si="194"/>
        <v>0</v>
      </c>
      <c r="AA470" s="75">
        <f t="shared" ca="1" si="194"/>
        <v>0</v>
      </c>
      <c r="AB470" s="75">
        <f t="shared" ca="1" si="194"/>
        <v>0</v>
      </c>
      <c r="AC470" s="75">
        <f t="shared" ca="1" si="194"/>
        <v>0</v>
      </c>
      <c r="AD470" s="75">
        <f t="shared" ca="1" si="194"/>
        <v>0</v>
      </c>
      <c r="AE470" s="75">
        <f t="shared" ca="1" si="194"/>
        <v>0</v>
      </c>
      <c r="AF470" s="75">
        <f t="shared" ca="1" si="194"/>
        <v>0</v>
      </c>
      <c r="AG470" s="75">
        <f t="shared" ca="1" si="194"/>
        <v>0</v>
      </c>
      <c r="AH470" s="75">
        <f t="shared" ca="1" si="194"/>
        <v>0</v>
      </c>
      <c r="AI470" s="75">
        <f t="shared" ca="1" si="194"/>
        <v>0</v>
      </c>
      <c r="AJ470" s="75">
        <f t="shared" ca="1" si="194"/>
        <v>0</v>
      </c>
      <c r="AK470" s="75">
        <f t="shared" ca="1" si="194"/>
        <v>0</v>
      </c>
      <c r="AL470" s="75">
        <f t="shared" ca="1" si="194"/>
        <v>0</v>
      </c>
      <c r="AM470" s="75">
        <f t="shared" ca="1" si="194"/>
        <v>0</v>
      </c>
      <c r="AN470" s="75">
        <f t="shared" ca="1" si="194"/>
        <v>0</v>
      </c>
      <c r="AO470" s="75">
        <f t="shared" ca="1" si="194"/>
        <v>0</v>
      </c>
      <c r="AP470" s="75">
        <f t="shared" ca="1" si="194"/>
        <v>0</v>
      </c>
      <c r="AQ470" s="75">
        <f t="shared" ca="1" si="194"/>
        <v>0</v>
      </c>
      <c r="AR470" s="75">
        <f t="shared" ca="1" si="194"/>
        <v>0</v>
      </c>
      <c r="AS470" s="75">
        <f t="shared" ca="1" si="194"/>
        <v>0</v>
      </c>
      <c r="AT470" s="75">
        <f t="shared" ca="1" si="194"/>
        <v>0</v>
      </c>
      <c r="AU470" s="75">
        <f t="shared" ca="1" si="194"/>
        <v>0</v>
      </c>
      <c r="AV470" s="75">
        <f t="shared" ca="1" si="194"/>
        <v>0</v>
      </c>
      <c r="AW470" s="75">
        <f t="shared" ca="1" si="194"/>
        <v>0</v>
      </c>
      <c r="AX470" s="75">
        <f t="shared" ca="1" si="194"/>
        <v>0</v>
      </c>
      <c r="AY470" s="75">
        <f t="shared" ca="1" si="194"/>
        <v>0</v>
      </c>
    </row>
    <row r="471" spans="3:51" outlineLevel="1" x14ac:dyDescent="0.25">
      <c r="D471" t="str">
        <f t="shared" ref="D471:D473" si="195">D310</f>
        <v>Development costs</v>
      </c>
      <c r="E471" s="19" t="str">
        <f>Applied_currency &amp; "'000"</f>
        <v>EUR'000</v>
      </c>
      <c r="G471" s="115">
        <f>G70</f>
        <v>1</v>
      </c>
      <c r="L471" s="74">
        <f t="shared" ca="1" si="193"/>
        <v>10000</v>
      </c>
      <c r="M471" s="75">
        <f t="shared" ref="M471:AB473" ca="1" si="196">M310</f>
        <v>5000</v>
      </c>
      <c r="N471" s="75">
        <f t="shared" ca="1" si="196"/>
        <v>5000</v>
      </c>
      <c r="O471" s="75">
        <f t="shared" ca="1" si="196"/>
        <v>0</v>
      </c>
      <c r="P471" s="75">
        <f t="shared" ca="1" si="196"/>
        <v>0</v>
      </c>
      <c r="Q471" s="75">
        <f t="shared" ca="1" si="196"/>
        <v>0</v>
      </c>
      <c r="R471" s="75">
        <f t="shared" ca="1" si="196"/>
        <v>0</v>
      </c>
      <c r="S471" s="75">
        <f t="shared" ca="1" si="196"/>
        <v>0</v>
      </c>
      <c r="T471" s="75">
        <f t="shared" ca="1" si="196"/>
        <v>0</v>
      </c>
      <c r="U471" s="75">
        <f t="shared" ca="1" si="196"/>
        <v>0</v>
      </c>
      <c r="V471" s="75">
        <f t="shared" ca="1" si="196"/>
        <v>0</v>
      </c>
      <c r="W471" s="75">
        <f t="shared" ca="1" si="196"/>
        <v>0</v>
      </c>
      <c r="X471" s="75">
        <f t="shared" ca="1" si="196"/>
        <v>0</v>
      </c>
      <c r="Y471" s="75">
        <f t="shared" ca="1" si="196"/>
        <v>0</v>
      </c>
      <c r="Z471" s="75">
        <f t="shared" ca="1" si="196"/>
        <v>0</v>
      </c>
      <c r="AA471" s="75">
        <f t="shared" ca="1" si="196"/>
        <v>0</v>
      </c>
      <c r="AB471" s="75">
        <f t="shared" ca="1" si="196"/>
        <v>0</v>
      </c>
      <c r="AC471" s="75">
        <f t="shared" ca="1" si="194"/>
        <v>0</v>
      </c>
      <c r="AD471" s="75">
        <f t="shared" ca="1" si="194"/>
        <v>0</v>
      </c>
      <c r="AE471" s="75">
        <f t="shared" ca="1" si="194"/>
        <v>0</v>
      </c>
      <c r="AF471" s="75">
        <f t="shared" ca="1" si="194"/>
        <v>0</v>
      </c>
      <c r="AG471" s="75">
        <f t="shared" ca="1" si="194"/>
        <v>0</v>
      </c>
      <c r="AH471" s="75">
        <f t="shared" ca="1" si="194"/>
        <v>0</v>
      </c>
      <c r="AI471" s="75">
        <f t="shared" ca="1" si="194"/>
        <v>0</v>
      </c>
      <c r="AJ471" s="75">
        <f t="shared" ca="1" si="194"/>
        <v>0</v>
      </c>
      <c r="AK471" s="75">
        <f t="shared" ca="1" si="194"/>
        <v>0</v>
      </c>
      <c r="AL471" s="75">
        <f t="shared" ca="1" si="194"/>
        <v>0</v>
      </c>
      <c r="AM471" s="75">
        <f t="shared" ca="1" si="194"/>
        <v>0</v>
      </c>
      <c r="AN471" s="75">
        <f t="shared" ca="1" si="194"/>
        <v>0</v>
      </c>
      <c r="AO471" s="75">
        <f t="shared" ca="1" si="194"/>
        <v>0</v>
      </c>
      <c r="AP471" s="75">
        <f t="shared" ca="1" si="194"/>
        <v>0</v>
      </c>
      <c r="AQ471" s="75">
        <f t="shared" ca="1" si="194"/>
        <v>0</v>
      </c>
      <c r="AR471" s="75">
        <f t="shared" ca="1" si="194"/>
        <v>0</v>
      </c>
      <c r="AS471" s="75">
        <f t="shared" ca="1" si="194"/>
        <v>0</v>
      </c>
      <c r="AT471" s="75">
        <f t="shared" ca="1" si="194"/>
        <v>0</v>
      </c>
      <c r="AU471" s="75">
        <f t="shared" ca="1" si="194"/>
        <v>0</v>
      </c>
      <c r="AV471" s="75">
        <f t="shared" ca="1" si="194"/>
        <v>0</v>
      </c>
      <c r="AW471" s="75">
        <f t="shared" ca="1" si="194"/>
        <v>0</v>
      </c>
      <c r="AX471" s="75">
        <f t="shared" ca="1" si="194"/>
        <v>0</v>
      </c>
      <c r="AY471" s="75">
        <f t="shared" ca="1" si="194"/>
        <v>0</v>
      </c>
    </row>
    <row r="472" spans="3:51" outlineLevel="1" x14ac:dyDescent="0.25">
      <c r="D472" t="str">
        <f t="shared" si="195"/>
        <v>Due diligence costs</v>
      </c>
      <c r="E472" s="19" t="str">
        <f>Applied_currency &amp; "'000"</f>
        <v>EUR'000</v>
      </c>
      <c r="G472" s="115">
        <f>G71</f>
        <v>1</v>
      </c>
      <c r="L472" s="74">
        <f t="shared" ca="1" si="193"/>
        <v>500</v>
      </c>
      <c r="M472" s="75">
        <f t="shared" ca="1" si="196"/>
        <v>500</v>
      </c>
      <c r="N472" s="75">
        <f t="shared" ca="1" si="194"/>
        <v>0</v>
      </c>
      <c r="O472" s="75">
        <f t="shared" ca="1" si="194"/>
        <v>0</v>
      </c>
      <c r="P472" s="75">
        <f t="shared" ca="1" si="194"/>
        <v>0</v>
      </c>
      <c r="Q472" s="75">
        <f t="shared" ca="1" si="194"/>
        <v>0</v>
      </c>
      <c r="R472" s="75">
        <f t="shared" ca="1" si="194"/>
        <v>0</v>
      </c>
      <c r="S472" s="75">
        <f t="shared" ca="1" si="194"/>
        <v>0</v>
      </c>
      <c r="T472" s="75">
        <f t="shared" ca="1" si="194"/>
        <v>0</v>
      </c>
      <c r="U472" s="75">
        <f t="shared" ca="1" si="194"/>
        <v>0</v>
      </c>
      <c r="V472" s="75">
        <f t="shared" ca="1" si="194"/>
        <v>0</v>
      </c>
      <c r="W472" s="75">
        <f t="shared" ca="1" si="194"/>
        <v>0</v>
      </c>
      <c r="X472" s="75">
        <f t="shared" ca="1" si="194"/>
        <v>0</v>
      </c>
      <c r="Y472" s="75">
        <f t="shared" ca="1" si="194"/>
        <v>0</v>
      </c>
      <c r="Z472" s="75">
        <f t="shared" ca="1" si="194"/>
        <v>0</v>
      </c>
      <c r="AA472" s="75">
        <f t="shared" ca="1" si="194"/>
        <v>0</v>
      </c>
      <c r="AB472" s="75">
        <f t="shared" ca="1" si="194"/>
        <v>0</v>
      </c>
      <c r="AC472" s="75">
        <f t="shared" ca="1" si="194"/>
        <v>0</v>
      </c>
      <c r="AD472" s="75">
        <f t="shared" ca="1" si="194"/>
        <v>0</v>
      </c>
      <c r="AE472" s="75">
        <f t="shared" ca="1" si="194"/>
        <v>0</v>
      </c>
      <c r="AF472" s="75">
        <f t="shared" ca="1" si="194"/>
        <v>0</v>
      </c>
      <c r="AG472" s="75">
        <f t="shared" ca="1" si="194"/>
        <v>0</v>
      </c>
      <c r="AH472" s="75">
        <f t="shared" ca="1" si="194"/>
        <v>0</v>
      </c>
      <c r="AI472" s="75">
        <f t="shared" ca="1" si="194"/>
        <v>0</v>
      </c>
      <c r="AJ472" s="75">
        <f t="shared" ca="1" si="194"/>
        <v>0</v>
      </c>
      <c r="AK472" s="75">
        <f t="shared" ca="1" si="194"/>
        <v>0</v>
      </c>
      <c r="AL472" s="75">
        <f t="shared" ca="1" si="194"/>
        <v>0</v>
      </c>
      <c r="AM472" s="75">
        <f t="shared" ca="1" si="194"/>
        <v>0</v>
      </c>
      <c r="AN472" s="75">
        <f t="shared" ca="1" si="194"/>
        <v>0</v>
      </c>
      <c r="AO472" s="75">
        <f t="shared" ca="1" si="194"/>
        <v>0</v>
      </c>
      <c r="AP472" s="75">
        <f t="shared" ca="1" si="194"/>
        <v>0</v>
      </c>
      <c r="AQ472" s="75">
        <f t="shared" ca="1" si="194"/>
        <v>0</v>
      </c>
      <c r="AR472" s="75">
        <f t="shared" ca="1" si="194"/>
        <v>0</v>
      </c>
      <c r="AS472" s="75">
        <f t="shared" ca="1" si="194"/>
        <v>0</v>
      </c>
      <c r="AT472" s="75">
        <f t="shared" ca="1" si="194"/>
        <v>0</v>
      </c>
      <c r="AU472" s="75">
        <f t="shared" ca="1" si="194"/>
        <v>0</v>
      </c>
      <c r="AV472" s="75">
        <f t="shared" ca="1" si="194"/>
        <v>0</v>
      </c>
      <c r="AW472" s="75">
        <f t="shared" ca="1" si="194"/>
        <v>0</v>
      </c>
      <c r="AX472" s="75">
        <f t="shared" ca="1" si="194"/>
        <v>0</v>
      </c>
      <c r="AY472" s="75">
        <f t="shared" ca="1" si="194"/>
        <v>0</v>
      </c>
    </row>
    <row r="473" spans="3:51" outlineLevel="1" x14ac:dyDescent="0.25">
      <c r="D473" t="str">
        <f t="shared" si="195"/>
        <v>Share premium</v>
      </c>
      <c r="E473" s="19" t="str">
        <f>Applied_currency &amp; "'000"</f>
        <v>EUR'000</v>
      </c>
      <c r="G473" s="115">
        <f>G72</f>
        <v>0</v>
      </c>
      <c r="L473" s="74">
        <f t="shared" ca="1" si="193"/>
        <v>3000</v>
      </c>
      <c r="M473" s="75">
        <f t="shared" ca="1" si="196"/>
        <v>3000</v>
      </c>
      <c r="N473" s="75">
        <f t="shared" ca="1" si="194"/>
        <v>0</v>
      </c>
      <c r="O473" s="75">
        <f t="shared" ca="1" si="194"/>
        <v>0</v>
      </c>
      <c r="P473" s="75">
        <f t="shared" ca="1" si="194"/>
        <v>0</v>
      </c>
      <c r="Q473" s="75">
        <f t="shared" ca="1" si="194"/>
        <v>0</v>
      </c>
      <c r="R473" s="75">
        <f t="shared" ca="1" si="194"/>
        <v>0</v>
      </c>
      <c r="S473" s="75">
        <f t="shared" ca="1" si="194"/>
        <v>0</v>
      </c>
      <c r="T473" s="75">
        <f t="shared" ca="1" si="194"/>
        <v>0</v>
      </c>
      <c r="U473" s="75">
        <f t="shared" ca="1" si="194"/>
        <v>0</v>
      </c>
      <c r="V473" s="75">
        <f t="shared" ca="1" si="194"/>
        <v>0</v>
      </c>
      <c r="W473" s="75">
        <f t="shared" ca="1" si="194"/>
        <v>0</v>
      </c>
      <c r="X473" s="75">
        <f t="shared" ca="1" si="194"/>
        <v>0</v>
      </c>
      <c r="Y473" s="75">
        <f t="shared" ca="1" si="194"/>
        <v>0</v>
      </c>
      <c r="Z473" s="75">
        <f t="shared" ca="1" si="194"/>
        <v>0</v>
      </c>
      <c r="AA473" s="75">
        <f t="shared" ca="1" si="194"/>
        <v>0</v>
      </c>
      <c r="AB473" s="75">
        <f t="shared" ca="1" si="194"/>
        <v>0</v>
      </c>
      <c r="AC473" s="75">
        <f t="shared" ca="1" si="194"/>
        <v>0</v>
      </c>
      <c r="AD473" s="75">
        <f t="shared" ca="1" si="194"/>
        <v>0</v>
      </c>
      <c r="AE473" s="75">
        <f t="shared" ca="1" si="194"/>
        <v>0</v>
      </c>
      <c r="AF473" s="75">
        <f t="shared" ca="1" si="194"/>
        <v>0</v>
      </c>
      <c r="AG473" s="75">
        <f t="shared" ca="1" si="194"/>
        <v>0</v>
      </c>
      <c r="AH473" s="75">
        <f t="shared" ca="1" si="194"/>
        <v>0</v>
      </c>
      <c r="AI473" s="75">
        <f t="shared" ca="1" si="194"/>
        <v>0</v>
      </c>
      <c r="AJ473" s="75">
        <f t="shared" ca="1" si="194"/>
        <v>0</v>
      </c>
      <c r="AK473" s="75">
        <f t="shared" ca="1" si="194"/>
        <v>0</v>
      </c>
      <c r="AL473" s="75">
        <f t="shared" ca="1" si="194"/>
        <v>0</v>
      </c>
      <c r="AM473" s="75">
        <f t="shared" ca="1" si="194"/>
        <v>0</v>
      </c>
      <c r="AN473" s="75">
        <f t="shared" ca="1" si="194"/>
        <v>0</v>
      </c>
      <c r="AO473" s="75">
        <f t="shared" ca="1" si="194"/>
        <v>0</v>
      </c>
      <c r="AP473" s="75">
        <f t="shared" ca="1" si="194"/>
        <v>0</v>
      </c>
      <c r="AQ473" s="75">
        <f t="shared" ca="1" si="194"/>
        <v>0</v>
      </c>
      <c r="AR473" s="75">
        <f t="shared" ca="1" si="194"/>
        <v>0</v>
      </c>
      <c r="AS473" s="75">
        <f t="shared" ca="1" si="194"/>
        <v>0</v>
      </c>
      <c r="AT473" s="75">
        <f t="shared" ca="1" si="194"/>
        <v>0</v>
      </c>
      <c r="AU473" s="75">
        <f t="shared" ca="1" si="194"/>
        <v>0</v>
      </c>
      <c r="AV473" s="75">
        <f t="shared" ca="1" si="194"/>
        <v>0</v>
      </c>
      <c r="AW473" s="75">
        <f t="shared" ca="1" si="194"/>
        <v>0</v>
      </c>
      <c r="AX473" s="75">
        <f t="shared" ca="1" si="194"/>
        <v>0</v>
      </c>
      <c r="AY473" s="75">
        <f t="shared" ca="1" si="194"/>
        <v>0</v>
      </c>
    </row>
    <row r="474" spans="3:51" outlineLevel="1" x14ac:dyDescent="0.25">
      <c r="D474" t="s">
        <v>243</v>
      </c>
      <c r="E474" s="19" t="str">
        <f>Applied_currency &amp; "'000"</f>
        <v>EUR'000</v>
      </c>
      <c r="L474" s="74">
        <f t="shared" ca="1" si="193"/>
        <v>99900</v>
      </c>
      <c r="M474" s="77">
        <f ca="1">SUM(M470:M473)</f>
        <v>25780</v>
      </c>
      <c r="N474" s="78">
        <f t="shared" ref="N474:AY474" ca="1" si="197">SUM(N470:N473)</f>
        <v>74120</v>
      </c>
      <c r="O474" s="78">
        <f t="shared" ca="1" si="197"/>
        <v>0</v>
      </c>
      <c r="P474" s="78">
        <f t="shared" ca="1" si="197"/>
        <v>0</v>
      </c>
      <c r="Q474" s="78">
        <f t="shared" ca="1" si="197"/>
        <v>0</v>
      </c>
      <c r="R474" s="78">
        <f t="shared" ca="1" si="197"/>
        <v>0</v>
      </c>
      <c r="S474" s="78">
        <f t="shared" ca="1" si="197"/>
        <v>0</v>
      </c>
      <c r="T474" s="78">
        <f t="shared" ca="1" si="197"/>
        <v>0</v>
      </c>
      <c r="U474" s="78">
        <f t="shared" ca="1" si="197"/>
        <v>0</v>
      </c>
      <c r="V474" s="78">
        <f t="shared" ca="1" si="197"/>
        <v>0</v>
      </c>
      <c r="W474" s="78">
        <f t="shared" ca="1" si="197"/>
        <v>0</v>
      </c>
      <c r="X474" s="78">
        <f t="shared" ca="1" si="197"/>
        <v>0</v>
      </c>
      <c r="Y474" s="78">
        <f t="shared" ca="1" si="197"/>
        <v>0</v>
      </c>
      <c r="Z474" s="78">
        <f t="shared" ca="1" si="197"/>
        <v>0</v>
      </c>
      <c r="AA474" s="78">
        <f t="shared" ca="1" si="197"/>
        <v>0</v>
      </c>
      <c r="AB474" s="78">
        <f t="shared" ca="1" si="197"/>
        <v>0</v>
      </c>
      <c r="AC474" s="78">
        <f t="shared" ca="1" si="197"/>
        <v>0</v>
      </c>
      <c r="AD474" s="78">
        <f t="shared" ca="1" si="197"/>
        <v>0</v>
      </c>
      <c r="AE474" s="78">
        <f t="shared" ca="1" si="197"/>
        <v>0</v>
      </c>
      <c r="AF474" s="78">
        <f t="shared" ca="1" si="197"/>
        <v>0</v>
      </c>
      <c r="AG474" s="78">
        <f t="shared" ca="1" si="197"/>
        <v>0</v>
      </c>
      <c r="AH474" s="78">
        <f t="shared" ca="1" si="197"/>
        <v>0</v>
      </c>
      <c r="AI474" s="78">
        <f t="shared" ca="1" si="197"/>
        <v>0</v>
      </c>
      <c r="AJ474" s="78">
        <f t="shared" ca="1" si="197"/>
        <v>0</v>
      </c>
      <c r="AK474" s="78">
        <f t="shared" ca="1" si="197"/>
        <v>0</v>
      </c>
      <c r="AL474" s="78">
        <f t="shared" ca="1" si="197"/>
        <v>0</v>
      </c>
      <c r="AM474" s="78">
        <f t="shared" ca="1" si="197"/>
        <v>0</v>
      </c>
      <c r="AN474" s="78">
        <f t="shared" ca="1" si="197"/>
        <v>0</v>
      </c>
      <c r="AO474" s="78">
        <f t="shared" ca="1" si="197"/>
        <v>0</v>
      </c>
      <c r="AP474" s="78">
        <f t="shared" ca="1" si="197"/>
        <v>0</v>
      </c>
      <c r="AQ474" s="78">
        <f t="shared" ca="1" si="197"/>
        <v>0</v>
      </c>
      <c r="AR474" s="78">
        <f t="shared" ca="1" si="197"/>
        <v>0</v>
      </c>
      <c r="AS474" s="78">
        <f t="shared" ca="1" si="197"/>
        <v>0</v>
      </c>
      <c r="AT474" s="78">
        <f t="shared" ca="1" si="197"/>
        <v>0</v>
      </c>
      <c r="AU474" s="78">
        <f t="shared" ca="1" si="197"/>
        <v>0</v>
      </c>
      <c r="AV474" s="78">
        <f t="shared" ca="1" si="197"/>
        <v>0</v>
      </c>
      <c r="AW474" s="78">
        <f t="shared" ca="1" si="197"/>
        <v>0</v>
      </c>
      <c r="AX474" s="78">
        <f t="shared" ca="1" si="197"/>
        <v>0</v>
      </c>
      <c r="AY474" s="78">
        <f t="shared" ca="1" si="197"/>
        <v>0</v>
      </c>
    </row>
    <row r="475" spans="3:51" outlineLevel="1" x14ac:dyDescent="0.25"/>
    <row r="476" spans="3:51" outlineLevel="1" x14ac:dyDescent="0.25">
      <c r="D476" t="s">
        <v>248</v>
      </c>
      <c r="E476" s="19" t="str">
        <f>Applied_currency &amp; "'000"</f>
        <v>EUR'000</v>
      </c>
      <c r="M476" s="75">
        <f>L479</f>
        <v>0</v>
      </c>
      <c r="N476" s="75">
        <f t="shared" ref="N476:AY476" ca="1" si="198">M479</f>
        <v>22780</v>
      </c>
      <c r="O476" s="75">
        <f t="shared" ca="1" si="198"/>
        <v>96900</v>
      </c>
      <c r="P476" s="75">
        <f t="shared" ca="1" si="198"/>
        <v>92055</v>
      </c>
      <c r="Q476" s="75">
        <f t="shared" ca="1" si="198"/>
        <v>87210</v>
      </c>
      <c r="R476" s="75">
        <f t="shared" ca="1" si="198"/>
        <v>82365</v>
      </c>
      <c r="S476" s="75">
        <f t="shared" ca="1" si="198"/>
        <v>77520</v>
      </c>
      <c r="T476" s="75">
        <f t="shared" ca="1" si="198"/>
        <v>72675</v>
      </c>
      <c r="U476" s="75">
        <f t="shared" ca="1" si="198"/>
        <v>67830</v>
      </c>
      <c r="V476" s="75">
        <f t="shared" ca="1" si="198"/>
        <v>62985</v>
      </c>
      <c r="W476" s="75">
        <f t="shared" ca="1" si="198"/>
        <v>58140</v>
      </c>
      <c r="X476" s="75">
        <f t="shared" ca="1" si="198"/>
        <v>53295</v>
      </c>
      <c r="Y476" s="75">
        <f t="shared" ca="1" si="198"/>
        <v>48450</v>
      </c>
      <c r="Z476" s="75">
        <f t="shared" ca="1" si="198"/>
        <v>43605</v>
      </c>
      <c r="AA476" s="75">
        <f t="shared" ca="1" si="198"/>
        <v>38760</v>
      </c>
      <c r="AB476" s="75">
        <f t="shared" ca="1" si="198"/>
        <v>33915</v>
      </c>
      <c r="AC476" s="75">
        <f t="shared" ca="1" si="198"/>
        <v>29070</v>
      </c>
      <c r="AD476" s="75">
        <f t="shared" ca="1" si="198"/>
        <v>24225</v>
      </c>
      <c r="AE476" s="75">
        <f t="shared" ca="1" si="198"/>
        <v>19380</v>
      </c>
      <c r="AF476" s="75">
        <f t="shared" ca="1" si="198"/>
        <v>14535</v>
      </c>
      <c r="AG476" s="75">
        <f t="shared" ca="1" si="198"/>
        <v>9690</v>
      </c>
      <c r="AH476" s="75">
        <f t="shared" ca="1" si="198"/>
        <v>4845</v>
      </c>
      <c r="AI476" s="75">
        <f t="shared" ca="1" si="198"/>
        <v>0</v>
      </c>
      <c r="AJ476" s="75">
        <f t="shared" ca="1" si="198"/>
        <v>0</v>
      </c>
      <c r="AK476" s="75">
        <f t="shared" ca="1" si="198"/>
        <v>0</v>
      </c>
      <c r="AL476" s="75">
        <f t="shared" ca="1" si="198"/>
        <v>0</v>
      </c>
      <c r="AM476" s="75">
        <f t="shared" ca="1" si="198"/>
        <v>0</v>
      </c>
      <c r="AN476" s="75">
        <f t="shared" ca="1" si="198"/>
        <v>0</v>
      </c>
      <c r="AO476" s="75">
        <f t="shared" ca="1" si="198"/>
        <v>0</v>
      </c>
      <c r="AP476" s="75">
        <f t="shared" ca="1" si="198"/>
        <v>0</v>
      </c>
      <c r="AQ476" s="75">
        <f t="shared" ca="1" si="198"/>
        <v>0</v>
      </c>
      <c r="AR476" s="75">
        <f t="shared" ca="1" si="198"/>
        <v>0</v>
      </c>
      <c r="AS476" s="75">
        <f t="shared" ca="1" si="198"/>
        <v>0</v>
      </c>
      <c r="AT476" s="75">
        <f t="shared" ca="1" si="198"/>
        <v>0</v>
      </c>
      <c r="AU476" s="75">
        <f t="shared" ca="1" si="198"/>
        <v>0</v>
      </c>
      <c r="AV476" s="75">
        <f t="shared" ca="1" si="198"/>
        <v>0</v>
      </c>
      <c r="AW476" s="75">
        <f t="shared" ca="1" si="198"/>
        <v>0</v>
      </c>
      <c r="AX476" s="75">
        <f t="shared" ca="1" si="198"/>
        <v>0</v>
      </c>
      <c r="AY476" s="75">
        <f t="shared" ca="1" si="198"/>
        <v>0</v>
      </c>
    </row>
    <row r="477" spans="3:51" outlineLevel="1" x14ac:dyDescent="0.25">
      <c r="D477" t="s">
        <v>328</v>
      </c>
      <c r="E477" s="19" t="str">
        <f>Applied_currency &amp; "'000"</f>
        <v>EUR'000</v>
      </c>
      <c r="L477" s="74">
        <f t="shared" ref="L477:L478" ca="1" si="199">SUM(M477:AY477)</f>
        <v>96900</v>
      </c>
      <c r="M477" s="75">
        <f ca="1">M482</f>
        <v>22780</v>
      </c>
      <c r="N477" s="75">
        <f t="shared" ref="N477:AY477" ca="1" si="200">N482</f>
        <v>74120</v>
      </c>
      <c r="O477" s="75">
        <f t="shared" ca="1" si="200"/>
        <v>0</v>
      </c>
      <c r="P477" s="75">
        <f t="shared" ca="1" si="200"/>
        <v>0</v>
      </c>
      <c r="Q477" s="75">
        <f t="shared" ca="1" si="200"/>
        <v>0</v>
      </c>
      <c r="R477" s="75">
        <f t="shared" ca="1" si="200"/>
        <v>0</v>
      </c>
      <c r="S477" s="75">
        <f t="shared" ca="1" si="200"/>
        <v>0</v>
      </c>
      <c r="T477" s="75">
        <f t="shared" ca="1" si="200"/>
        <v>0</v>
      </c>
      <c r="U477" s="75">
        <f t="shared" ca="1" si="200"/>
        <v>0</v>
      </c>
      <c r="V477" s="75">
        <f t="shared" ca="1" si="200"/>
        <v>0</v>
      </c>
      <c r="W477" s="75">
        <f t="shared" ca="1" si="200"/>
        <v>0</v>
      </c>
      <c r="X477" s="75">
        <f t="shared" ca="1" si="200"/>
        <v>0</v>
      </c>
      <c r="Y477" s="75">
        <f t="shared" ca="1" si="200"/>
        <v>0</v>
      </c>
      <c r="Z477" s="75">
        <f t="shared" ca="1" si="200"/>
        <v>0</v>
      </c>
      <c r="AA477" s="75">
        <f t="shared" ca="1" si="200"/>
        <v>0</v>
      </c>
      <c r="AB477" s="75">
        <f t="shared" ca="1" si="200"/>
        <v>0</v>
      </c>
      <c r="AC477" s="75">
        <f t="shared" ca="1" si="200"/>
        <v>0</v>
      </c>
      <c r="AD477" s="75">
        <f t="shared" ca="1" si="200"/>
        <v>0</v>
      </c>
      <c r="AE477" s="75">
        <f t="shared" ca="1" si="200"/>
        <v>0</v>
      </c>
      <c r="AF477" s="75">
        <f t="shared" ca="1" si="200"/>
        <v>0</v>
      </c>
      <c r="AG477" s="75">
        <f t="shared" ca="1" si="200"/>
        <v>0</v>
      </c>
      <c r="AH477" s="75">
        <f t="shared" ca="1" si="200"/>
        <v>0</v>
      </c>
      <c r="AI477" s="75">
        <f t="shared" ca="1" si="200"/>
        <v>0</v>
      </c>
      <c r="AJ477" s="75">
        <f t="shared" ca="1" si="200"/>
        <v>0</v>
      </c>
      <c r="AK477" s="75">
        <f t="shared" ca="1" si="200"/>
        <v>0</v>
      </c>
      <c r="AL477" s="75">
        <f t="shared" ca="1" si="200"/>
        <v>0</v>
      </c>
      <c r="AM477" s="75">
        <f t="shared" ca="1" si="200"/>
        <v>0</v>
      </c>
      <c r="AN477" s="75">
        <f t="shared" ca="1" si="200"/>
        <v>0</v>
      </c>
      <c r="AO477" s="75">
        <f t="shared" ca="1" si="200"/>
        <v>0</v>
      </c>
      <c r="AP477" s="75">
        <f t="shared" ca="1" si="200"/>
        <v>0</v>
      </c>
      <c r="AQ477" s="75">
        <f t="shared" ca="1" si="200"/>
        <v>0</v>
      </c>
      <c r="AR477" s="75">
        <f t="shared" ca="1" si="200"/>
        <v>0</v>
      </c>
      <c r="AS477" s="75">
        <f t="shared" ca="1" si="200"/>
        <v>0</v>
      </c>
      <c r="AT477" s="75">
        <f t="shared" ca="1" si="200"/>
        <v>0</v>
      </c>
      <c r="AU477" s="75">
        <f t="shared" ca="1" si="200"/>
        <v>0</v>
      </c>
      <c r="AV477" s="75">
        <f t="shared" ca="1" si="200"/>
        <v>0</v>
      </c>
      <c r="AW477" s="75">
        <f t="shared" ca="1" si="200"/>
        <v>0</v>
      </c>
      <c r="AX477" s="75">
        <f t="shared" ca="1" si="200"/>
        <v>0</v>
      </c>
      <c r="AY477" s="75">
        <f t="shared" ca="1" si="200"/>
        <v>0</v>
      </c>
    </row>
    <row r="478" spans="3:51" outlineLevel="1" x14ac:dyDescent="0.25">
      <c r="D478" t="s">
        <v>329</v>
      </c>
      <c r="E478" s="19" t="str">
        <f>Applied_currency &amp; "'000"</f>
        <v>EUR'000</v>
      </c>
      <c r="G478" s="113">
        <f ca="1">L76</f>
        <v>20</v>
      </c>
      <c r="H478" s="109">
        <f ca="1">1/G478</f>
        <v>0.05</v>
      </c>
      <c r="L478" s="74">
        <f t="shared" ca="1" si="199"/>
        <v>-96900</v>
      </c>
      <c r="M478" s="75">
        <f ca="1">-$H478*M487</f>
        <v>0</v>
      </c>
      <c r="N478" s="75">
        <f t="shared" ref="N478:AY478" ca="1" si="201">-$H478*N487</f>
        <v>0</v>
      </c>
      <c r="O478" s="75">
        <f t="shared" ca="1" si="201"/>
        <v>-4845</v>
      </c>
      <c r="P478" s="75">
        <f t="shared" ca="1" si="201"/>
        <v>-4845</v>
      </c>
      <c r="Q478" s="75">
        <f t="shared" ca="1" si="201"/>
        <v>-4845</v>
      </c>
      <c r="R478" s="75">
        <f t="shared" ca="1" si="201"/>
        <v>-4845</v>
      </c>
      <c r="S478" s="75">
        <f t="shared" ca="1" si="201"/>
        <v>-4845</v>
      </c>
      <c r="T478" s="75">
        <f t="shared" ca="1" si="201"/>
        <v>-4845</v>
      </c>
      <c r="U478" s="75">
        <f t="shared" ca="1" si="201"/>
        <v>-4845</v>
      </c>
      <c r="V478" s="75">
        <f t="shared" ca="1" si="201"/>
        <v>-4845</v>
      </c>
      <c r="W478" s="75">
        <f t="shared" ca="1" si="201"/>
        <v>-4845</v>
      </c>
      <c r="X478" s="75">
        <f t="shared" ca="1" si="201"/>
        <v>-4845</v>
      </c>
      <c r="Y478" s="75">
        <f t="shared" ca="1" si="201"/>
        <v>-4845</v>
      </c>
      <c r="Z478" s="75">
        <f t="shared" ca="1" si="201"/>
        <v>-4845</v>
      </c>
      <c r="AA478" s="75">
        <f t="shared" ca="1" si="201"/>
        <v>-4845</v>
      </c>
      <c r="AB478" s="75">
        <f t="shared" ca="1" si="201"/>
        <v>-4845</v>
      </c>
      <c r="AC478" s="75">
        <f t="shared" ca="1" si="201"/>
        <v>-4845</v>
      </c>
      <c r="AD478" s="75">
        <f t="shared" ca="1" si="201"/>
        <v>-4845</v>
      </c>
      <c r="AE478" s="75">
        <f t="shared" ca="1" si="201"/>
        <v>-4845</v>
      </c>
      <c r="AF478" s="75">
        <f t="shared" ca="1" si="201"/>
        <v>-4845</v>
      </c>
      <c r="AG478" s="75">
        <f t="shared" ca="1" si="201"/>
        <v>-4845</v>
      </c>
      <c r="AH478" s="75">
        <f t="shared" ca="1" si="201"/>
        <v>-4845</v>
      </c>
      <c r="AI478" s="75">
        <f t="shared" ca="1" si="201"/>
        <v>0</v>
      </c>
      <c r="AJ478" s="75">
        <f t="shared" ca="1" si="201"/>
        <v>0</v>
      </c>
      <c r="AK478" s="75">
        <f t="shared" ca="1" si="201"/>
        <v>0</v>
      </c>
      <c r="AL478" s="75">
        <f t="shared" ca="1" si="201"/>
        <v>0</v>
      </c>
      <c r="AM478" s="75">
        <f t="shared" ca="1" si="201"/>
        <v>0</v>
      </c>
      <c r="AN478" s="75">
        <f t="shared" ca="1" si="201"/>
        <v>0</v>
      </c>
      <c r="AO478" s="75">
        <f t="shared" ca="1" si="201"/>
        <v>0</v>
      </c>
      <c r="AP478" s="75">
        <f t="shared" ca="1" si="201"/>
        <v>0</v>
      </c>
      <c r="AQ478" s="75">
        <f t="shared" ca="1" si="201"/>
        <v>0</v>
      </c>
      <c r="AR478" s="75">
        <f t="shared" ca="1" si="201"/>
        <v>0</v>
      </c>
      <c r="AS478" s="75">
        <f t="shared" ca="1" si="201"/>
        <v>0</v>
      </c>
      <c r="AT478" s="75">
        <f t="shared" ca="1" si="201"/>
        <v>0</v>
      </c>
      <c r="AU478" s="75">
        <f t="shared" ca="1" si="201"/>
        <v>0</v>
      </c>
      <c r="AV478" s="75">
        <f t="shared" ca="1" si="201"/>
        <v>0</v>
      </c>
      <c r="AW478" s="75">
        <f t="shared" ca="1" si="201"/>
        <v>0</v>
      </c>
      <c r="AX478" s="75">
        <f t="shared" ca="1" si="201"/>
        <v>0</v>
      </c>
      <c r="AY478" s="75">
        <f t="shared" ca="1" si="201"/>
        <v>0</v>
      </c>
    </row>
    <row r="479" spans="3:51" ht="15.75" outlineLevel="1" thickBot="1" x14ac:dyDescent="0.3">
      <c r="D479" t="s">
        <v>250</v>
      </c>
      <c r="E479" s="19" t="str">
        <f>Applied_currency &amp; "'000"</f>
        <v>EUR'000</v>
      </c>
      <c r="L479" s="80"/>
      <c r="M479" s="114">
        <f ca="1">SUM(M476:M478)</f>
        <v>22780</v>
      </c>
      <c r="N479" s="114">
        <f t="shared" ref="N479:AY479" ca="1" si="202">SUM(N476:N478)</f>
        <v>96900</v>
      </c>
      <c r="O479" s="114">
        <f t="shared" ca="1" si="202"/>
        <v>92055</v>
      </c>
      <c r="P479" s="114">
        <f t="shared" ca="1" si="202"/>
        <v>87210</v>
      </c>
      <c r="Q479" s="114">
        <f t="shared" ca="1" si="202"/>
        <v>82365</v>
      </c>
      <c r="R479" s="114">
        <f t="shared" ca="1" si="202"/>
        <v>77520</v>
      </c>
      <c r="S479" s="114">
        <f t="shared" ca="1" si="202"/>
        <v>72675</v>
      </c>
      <c r="T479" s="114">
        <f t="shared" ca="1" si="202"/>
        <v>67830</v>
      </c>
      <c r="U479" s="114">
        <f t="shared" ca="1" si="202"/>
        <v>62985</v>
      </c>
      <c r="V479" s="114">
        <f t="shared" ca="1" si="202"/>
        <v>58140</v>
      </c>
      <c r="W479" s="114">
        <f t="shared" ca="1" si="202"/>
        <v>53295</v>
      </c>
      <c r="X479" s="114">
        <f t="shared" ca="1" si="202"/>
        <v>48450</v>
      </c>
      <c r="Y479" s="114">
        <f t="shared" ca="1" si="202"/>
        <v>43605</v>
      </c>
      <c r="Z479" s="114">
        <f t="shared" ca="1" si="202"/>
        <v>38760</v>
      </c>
      <c r="AA479" s="114">
        <f t="shared" ca="1" si="202"/>
        <v>33915</v>
      </c>
      <c r="AB479" s="114">
        <f t="shared" ca="1" si="202"/>
        <v>29070</v>
      </c>
      <c r="AC479" s="114">
        <f t="shared" ca="1" si="202"/>
        <v>24225</v>
      </c>
      <c r="AD479" s="114">
        <f t="shared" ca="1" si="202"/>
        <v>19380</v>
      </c>
      <c r="AE479" s="114">
        <f t="shared" ca="1" si="202"/>
        <v>14535</v>
      </c>
      <c r="AF479" s="114">
        <f t="shared" ca="1" si="202"/>
        <v>9690</v>
      </c>
      <c r="AG479" s="114">
        <f t="shared" ca="1" si="202"/>
        <v>4845</v>
      </c>
      <c r="AH479" s="114">
        <f t="shared" ca="1" si="202"/>
        <v>0</v>
      </c>
      <c r="AI479" s="114">
        <f t="shared" ca="1" si="202"/>
        <v>0</v>
      </c>
      <c r="AJ479" s="114">
        <f t="shared" ca="1" si="202"/>
        <v>0</v>
      </c>
      <c r="AK479" s="114">
        <f t="shared" ca="1" si="202"/>
        <v>0</v>
      </c>
      <c r="AL479" s="114">
        <f t="shared" ca="1" si="202"/>
        <v>0</v>
      </c>
      <c r="AM479" s="114">
        <f t="shared" ca="1" si="202"/>
        <v>0</v>
      </c>
      <c r="AN479" s="114">
        <f t="shared" ca="1" si="202"/>
        <v>0</v>
      </c>
      <c r="AO479" s="114">
        <f t="shared" ca="1" si="202"/>
        <v>0</v>
      </c>
      <c r="AP479" s="114">
        <f t="shared" ca="1" si="202"/>
        <v>0</v>
      </c>
      <c r="AQ479" s="114">
        <f t="shared" ca="1" si="202"/>
        <v>0</v>
      </c>
      <c r="AR479" s="114">
        <f t="shared" ca="1" si="202"/>
        <v>0</v>
      </c>
      <c r="AS479" s="114">
        <f t="shared" ca="1" si="202"/>
        <v>0</v>
      </c>
      <c r="AT479" s="114">
        <f t="shared" ca="1" si="202"/>
        <v>0</v>
      </c>
      <c r="AU479" s="114">
        <f t="shared" ca="1" si="202"/>
        <v>0</v>
      </c>
      <c r="AV479" s="114">
        <f t="shared" ca="1" si="202"/>
        <v>0</v>
      </c>
      <c r="AW479" s="114">
        <f t="shared" ca="1" si="202"/>
        <v>0</v>
      </c>
      <c r="AX479" s="114">
        <f t="shared" ca="1" si="202"/>
        <v>0</v>
      </c>
      <c r="AY479" s="114">
        <f t="shared" ca="1" si="202"/>
        <v>0</v>
      </c>
    </row>
    <row r="480" spans="3:51" ht="15.75" outlineLevel="1" thickTop="1" x14ac:dyDescent="0.25"/>
    <row r="481" spans="2:51" ht="15.75" outlineLevel="1" x14ac:dyDescent="0.25">
      <c r="D481" s="31" t="s">
        <v>328</v>
      </c>
    </row>
    <row r="482" spans="2:51" outlineLevel="1" x14ac:dyDescent="0.25">
      <c r="D482" t="s">
        <v>332</v>
      </c>
      <c r="E482" s="19" t="str">
        <f>Applied_currency &amp; "'000"</f>
        <v>EUR'000</v>
      </c>
      <c r="L482" s="74">
        <f t="shared" ref="L482" ca="1" si="203">SUM(M482:AY482)</f>
        <v>96900</v>
      </c>
      <c r="M482" s="75">
        <f ca="1">SUMPRODUCT($G470:$G473,M470:M473)</f>
        <v>22780</v>
      </c>
      <c r="N482" s="75">
        <f t="shared" ref="N482:AY482" ca="1" si="204">SUMPRODUCT($G470:$G473,N470:N473)</f>
        <v>74120</v>
      </c>
      <c r="O482" s="75">
        <f t="shared" ca="1" si="204"/>
        <v>0</v>
      </c>
      <c r="P482" s="75">
        <f t="shared" ca="1" si="204"/>
        <v>0</v>
      </c>
      <c r="Q482" s="75">
        <f t="shared" ca="1" si="204"/>
        <v>0</v>
      </c>
      <c r="R482" s="75">
        <f t="shared" ca="1" si="204"/>
        <v>0</v>
      </c>
      <c r="S482" s="75">
        <f t="shared" ca="1" si="204"/>
        <v>0</v>
      </c>
      <c r="T482" s="75">
        <f t="shared" ca="1" si="204"/>
        <v>0</v>
      </c>
      <c r="U482" s="75">
        <f t="shared" ca="1" si="204"/>
        <v>0</v>
      </c>
      <c r="V482" s="75">
        <f t="shared" ca="1" si="204"/>
        <v>0</v>
      </c>
      <c r="W482" s="75">
        <f t="shared" ca="1" si="204"/>
        <v>0</v>
      </c>
      <c r="X482" s="75">
        <f t="shared" ca="1" si="204"/>
        <v>0</v>
      </c>
      <c r="Y482" s="75">
        <f t="shared" ca="1" si="204"/>
        <v>0</v>
      </c>
      <c r="Z482" s="75">
        <f t="shared" ca="1" si="204"/>
        <v>0</v>
      </c>
      <c r="AA482" s="75">
        <f t="shared" ca="1" si="204"/>
        <v>0</v>
      </c>
      <c r="AB482" s="75">
        <f t="shared" ca="1" si="204"/>
        <v>0</v>
      </c>
      <c r="AC482" s="75">
        <f t="shared" ca="1" si="204"/>
        <v>0</v>
      </c>
      <c r="AD482" s="75">
        <f t="shared" ca="1" si="204"/>
        <v>0</v>
      </c>
      <c r="AE482" s="75">
        <f t="shared" ca="1" si="204"/>
        <v>0</v>
      </c>
      <c r="AF482" s="75">
        <f t="shared" ca="1" si="204"/>
        <v>0</v>
      </c>
      <c r="AG482" s="75">
        <f t="shared" ca="1" si="204"/>
        <v>0</v>
      </c>
      <c r="AH482" s="75">
        <f t="shared" ca="1" si="204"/>
        <v>0</v>
      </c>
      <c r="AI482" s="75">
        <f t="shared" ca="1" si="204"/>
        <v>0</v>
      </c>
      <c r="AJ482" s="75">
        <f t="shared" ca="1" si="204"/>
        <v>0</v>
      </c>
      <c r="AK482" s="75">
        <f t="shared" ca="1" si="204"/>
        <v>0</v>
      </c>
      <c r="AL482" s="75">
        <f t="shared" ca="1" si="204"/>
        <v>0</v>
      </c>
      <c r="AM482" s="75">
        <f t="shared" ca="1" si="204"/>
        <v>0</v>
      </c>
      <c r="AN482" s="75">
        <f t="shared" ca="1" si="204"/>
        <v>0</v>
      </c>
      <c r="AO482" s="75">
        <f t="shared" ca="1" si="204"/>
        <v>0</v>
      </c>
      <c r="AP482" s="75">
        <f t="shared" ca="1" si="204"/>
        <v>0</v>
      </c>
      <c r="AQ482" s="75">
        <f t="shared" ca="1" si="204"/>
        <v>0</v>
      </c>
      <c r="AR482" s="75">
        <f t="shared" ca="1" si="204"/>
        <v>0</v>
      </c>
      <c r="AS482" s="75">
        <f t="shared" ca="1" si="204"/>
        <v>0</v>
      </c>
      <c r="AT482" s="75">
        <f t="shared" ca="1" si="204"/>
        <v>0</v>
      </c>
      <c r="AU482" s="75">
        <f t="shared" ca="1" si="204"/>
        <v>0</v>
      </c>
      <c r="AV482" s="75">
        <f t="shared" ca="1" si="204"/>
        <v>0</v>
      </c>
      <c r="AW482" s="75">
        <f t="shared" ca="1" si="204"/>
        <v>0</v>
      </c>
      <c r="AX482" s="75">
        <f t="shared" ca="1" si="204"/>
        <v>0</v>
      </c>
      <c r="AY482" s="75">
        <f t="shared" ca="1" si="204"/>
        <v>0</v>
      </c>
    </row>
    <row r="483" spans="2:51" outlineLevel="1" x14ac:dyDescent="0.25">
      <c r="D483" t="s">
        <v>333</v>
      </c>
      <c r="E483" s="19" t="str">
        <f>Applied_currency &amp; "'000"</f>
        <v>EUR'000</v>
      </c>
      <c r="J483" s="74">
        <f ca="1">SUM(M483:AY483)</f>
        <v>96900</v>
      </c>
      <c r="L483" s="80"/>
      <c r="M483" s="116">
        <f ca="1">SUM($M482:M482)*M467</f>
        <v>0</v>
      </c>
      <c r="N483" s="78">
        <f ca="1">SUM($M482:N482)*N467</f>
        <v>96900</v>
      </c>
      <c r="O483" s="78">
        <f ca="1">SUM($M482:O482)*O467</f>
        <v>0</v>
      </c>
      <c r="P483" s="78">
        <f ca="1">SUM($M482:P482)*P467</f>
        <v>0</v>
      </c>
      <c r="Q483" s="78">
        <f ca="1">SUM($M482:Q482)*Q467</f>
        <v>0</v>
      </c>
      <c r="R483" s="78">
        <f ca="1">SUM($M482:R482)*R467</f>
        <v>0</v>
      </c>
      <c r="S483" s="78">
        <f ca="1">SUM($M482:S482)*S467</f>
        <v>0</v>
      </c>
      <c r="T483" s="78">
        <f ca="1">SUM($M482:T482)*T467</f>
        <v>0</v>
      </c>
      <c r="U483" s="78">
        <f ca="1">SUM($M482:U482)*U467</f>
        <v>0</v>
      </c>
      <c r="V483" s="78">
        <f ca="1">SUM($M482:V482)*V467</f>
        <v>0</v>
      </c>
      <c r="W483" s="78">
        <f ca="1">SUM($M482:W482)*W467</f>
        <v>0</v>
      </c>
      <c r="X483" s="78">
        <f ca="1">SUM($M482:X482)*X467</f>
        <v>0</v>
      </c>
      <c r="Y483" s="78">
        <f ca="1">SUM($M482:Y482)*Y467</f>
        <v>0</v>
      </c>
      <c r="Z483" s="78">
        <f ca="1">SUM($M482:Z482)*Z467</f>
        <v>0</v>
      </c>
      <c r="AA483" s="78">
        <f ca="1">SUM($M482:AA482)*AA467</f>
        <v>0</v>
      </c>
      <c r="AB483" s="78">
        <f ca="1">SUM($M482:AB482)*AB467</f>
        <v>0</v>
      </c>
      <c r="AC483" s="78">
        <f ca="1">SUM($M482:AC482)*AC467</f>
        <v>0</v>
      </c>
      <c r="AD483" s="78">
        <f ca="1">SUM($M482:AD482)*AD467</f>
        <v>0</v>
      </c>
      <c r="AE483" s="78">
        <f ca="1">SUM($M482:AE482)*AE467</f>
        <v>0</v>
      </c>
      <c r="AF483" s="78">
        <f ca="1">SUM($M482:AF482)*AF467</f>
        <v>0</v>
      </c>
      <c r="AG483" s="78">
        <f ca="1">SUM($M482:AG482)*AG467</f>
        <v>0</v>
      </c>
      <c r="AH483" s="78">
        <f ca="1">SUM($M482:AH482)*AH467</f>
        <v>0</v>
      </c>
      <c r="AI483" s="78">
        <f ca="1">SUM($M482:AI482)*AI467</f>
        <v>0</v>
      </c>
      <c r="AJ483" s="78">
        <f ca="1">SUM($M482:AJ482)*AJ467</f>
        <v>0</v>
      </c>
      <c r="AK483" s="78">
        <f ca="1">SUM($M482:AK482)*AK467</f>
        <v>0</v>
      </c>
      <c r="AL483" s="78">
        <f ca="1">SUM($M482:AL482)*AL467</f>
        <v>0</v>
      </c>
      <c r="AM483" s="78">
        <f ca="1">SUM($M482:AM482)*AM467</f>
        <v>0</v>
      </c>
      <c r="AN483" s="78">
        <f ca="1">SUM($M482:AN482)*AN467</f>
        <v>0</v>
      </c>
      <c r="AO483" s="78">
        <f ca="1">SUM($M482:AO482)*AO467</f>
        <v>0</v>
      </c>
      <c r="AP483" s="78">
        <f ca="1">SUM($M482:AP482)*AP467</f>
        <v>0</v>
      </c>
      <c r="AQ483" s="78">
        <f ca="1">SUM($M482:AQ482)*AQ467</f>
        <v>0</v>
      </c>
      <c r="AR483" s="78">
        <f ca="1">SUM($M482:AR482)*AR467</f>
        <v>0</v>
      </c>
      <c r="AS483" s="78">
        <f ca="1">SUM($M482:AS482)*AS467</f>
        <v>0</v>
      </c>
      <c r="AT483" s="78">
        <f ca="1">SUM($M482:AT482)*AT467</f>
        <v>0</v>
      </c>
      <c r="AU483" s="78">
        <f ca="1">SUM($M482:AU482)*AU467</f>
        <v>0</v>
      </c>
      <c r="AV483" s="78">
        <f ca="1">SUM($M482:AV482)*AV467</f>
        <v>0</v>
      </c>
      <c r="AW483" s="78">
        <f ca="1">SUM($M482:AW482)*AW467</f>
        <v>0</v>
      </c>
      <c r="AX483" s="78">
        <f ca="1">SUM($M482:AX482)*AX467</f>
        <v>0</v>
      </c>
      <c r="AY483" s="78">
        <f ca="1">SUM($M482:AY482)*AY467</f>
        <v>0</v>
      </c>
    </row>
    <row r="484" spans="2:51" outlineLevel="1" x14ac:dyDescent="0.25"/>
    <row r="485" spans="2:51" ht="15.75" outlineLevel="1" x14ac:dyDescent="0.25">
      <c r="D485" s="31" t="s">
        <v>334</v>
      </c>
    </row>
    <row r="486" spans="2:51" outlineLevel="1" x14ac:dyDescent="0.25">
      <c r="D486" t="s">
        <v>335</v>
      </c>
      <c r="E486" s="19" t="s">
        <v>258</v>
      </c>
      <c r="J486" s="74">
        <f ca="1">SUM(M486:AY486)</f>
        <v>20</v>
      </c>
      <c r="L486" s="80"/>
      <c r="M486" s="27">
        <f ca="1">IF(AND(OR(L483&gt;0,L486&gt;0),SUM($L$486:L486)&lt;$G$478),1,0)</f>
        <v>0</v>
      </c>
      <c r="N486" s="27">
        <f ca="1">IF(AND(OR(M483&gt;0,M486&gt;0),SUM($L$486:M486)&lt;$G$478),1,0)</f>
        <v>0</v>
      </c>
      <c r="O486" s="27">
        <f ca="1">IF(AND(OR(N483&gt;0,N486&gt;0),SUM($L$486:N486)&lt;$G$478),1,0)</f>
        <v>1</v>
      </c>
      <c r="P486" s="27">
        <f ca="1">IF(AND(OR(O483&gt;0,O486&gt;0),SUM($L$486:O486)&lt;$G$478),1,0)</f>
        <v>1</v>
      </c>
      <c r="Q486" s="27">
        <f ca="1">IF(AND(OR(P483&gt;0,P486&gt;0),SUM($L$486:P486)&lt;$G$478),1,0)</f>
        <v>1</v>
      </c>
      <c r="R486" s="27">
        <f ca="1">IF(AND(OR(Q483&gt;0,Q486&gt;0),SUM($L$486:Q486)&lt;$G$478),1,0)</f>
        <v>1</v>
      </c>
      <c r="S486" s="27">
        <f ca="1">IF(AND(OR(R483&gt;0,R486&gt;0),SUM($L$486:R486)&lt;$G$478),1,0)</f>
        <v>1</v>
      </c>
      <c r="T486" s="27">
        <f ca="1">IF(AND(OR(S483&gt;0,S486&gt;0),SUM($L$486:S486)&lt;$G$478),1,0)</f>
        <v>1</v>
      </c>
      <c r="U486" s="27">
        <f ca="1">IF(AND(OR(T483&gt;0,T486&gt;0),SUM($L$486:T486)&lt;$G$478),1,0)</f>
        <v>1</v>
      </c>
      <c r="V486" s="27">
        <f ca="1">IF(AND(OR(U483&gt;0,U486&gt;0),SUM($L$486:U486)&lt;$G$478),1,0)</f>
        <v>1</v>
      </c>
      <c r="W486" s="27">
        <f ca="1">IF(AND(OR(V483&gt;0,V486&gt;0),SUM($L$486:V486)&lt;$G$478),1,0)</f>
        <v>1</v>
      </c>
      <c r="X486" s="27">
        <f ca="1">IF(AND(OR(W483&gt;0,W486&gt;0),SUM($L$486:W486)&lt;$G$478),1,0)</f>
        <v>1</v>
      </c>
      <c r="Y486" s="27">
        <f ca="1">IF(AND(OR(X483&gt;0,X486&gt;0),SUM($L$486:X486)&lt;$G$478),1,0)</f>
        <v>1</v>
      </c>
      <c r="Z486" s="27">
        <f ca="1">IF(AND(OR(Y483&gt;0,Y486&gt;0),SUM($L$486:Y486)&lt;$G$478),1,0)</f>
        <v>1</v>
      </c>
      <c r="AA486" s="27">
        <f ca="1">IF(AND(OR(Z483&gt;0,Z486&gt;0),SUM($L$486:Z486)&lt;$G$478),1,0)</f>
        <v>1</v>
      </c>
      <c r="AB486" s="27">
        <f ca="1">IF(AND(OR(AA483&gt;0,AA486&gt;0),SUM($L$486:AA486)&lt;$G$478),1,0)</f>
        <v>1</v>
      </c>
      <c r="AC486" s="27">
        <f ca="1">IF(AND(OR(AB483&gt;0,AB486&gt;0),SUM($L$486:AB486)&lt;$G$478),1,0)</f>
        <v>1</v>
      </c>
      <c r="AD486" s="27">
        <f ca="1">IF(AND(OR(AC483&gt;0,AC486&gt;0),SUM($L$486:AC486)&lt;$G$478),1,0)</f>
        <v>1</v>
      </c>
      <c r="AE486" s="27">
        <f ca="1">IF(AND(OR(AD483&gt;0,AD486&gt;0),SUM($L$486:AD486)&lt;$G$478),1,0)</f>
        <v>1</v>
      </c>
      <c r="AF486" s="27">
        <f ca="1">IF(AND(OR(AE483&gt;0,AE486&gt;0),SUM($L$486:AE486)&lt;$G$478),1,0)</f>
        <v>1</v>
      </c>
      <c r="AG486" s="27">
        <f ca="1">IF(AND(OR(AF483&gt;0,AF486&gt;0),SUM($L$486:AF486)&lt;$G$478),1,0)</f>
        <v>1</v>
      </c>
      <c r="AH486" s="27">
        <f ca="1">IF(AND(OR(AG483&gt;0,AG486&gt;0),SUM($L$486:AG486)&lt;$G$478),1,0)</f>
        <v>1</v>
      </c>
      <c r="AI486" s="27">
        <f ca="1">IF(AND(OR(AH483&gt;0,AH486&gt;0),SUM($L$486:AH486)&lt;$G$478),1,0)</f>
        <v>0</v>
      </c>
      <c r="AJ486" s="27">
        <f ca="1">IF(AND(OR(AI483&gt;0,AI486&gt;0),SUM($L$486:AI486)&lt;$G$478),1,0)</f>
        <v>0</v>
      </c>
      <c r="AK486" s="27">
        <f ca="1">IF(AND(OR(AJ483&gt;0,AJ486&gt;0),SUM($L$486:AJ486)&lt;$G$478),1,0)</f>
        <v>0</v>
      </c>
      <c r="AL486" s="27">
        <f ca="1">IF(AND(OR(AK483&gt;0,AK486&gt;0),SUM($L$486:AK486)&lt;$G$478),1,0)</f>
        <v>0</v>
      </c>
      <c r="AM486" s="27">
        <f ca="1">IF(AND(OR(AL483&gt;0,AL486&gt;0),SUM($L$486:AL486)&lt;$G$478),1,0)</f>
        <v>0</v>
      </c>
      <c r="AN486" s="27">
        <f ca="1">IF(AND(OR(AM483&gt;0,AM486&gt;0),SUM($L$486:AM486)&lt;$G$478),1,0)</f>
        <v>0</v>
      </c>
      <c r="AO486" s="27">
        <f ca="1">IF(AND(OR(AN483&gt;0,AN486&gt;0),SUM($L$486:AN486)&lt;$G$478),1,0)</f>
        <v>0</v>
      </c>
      <c r="AP486" s="27">
        <f ca="1">IF(AND(OR(AO483&gt;0,AO486&gt;0),SUM($L$486:AO486)&lt;$G$478),1,0)</f>
        <v>0</v>
      </c>
      <c r="AQ486" s="27">
        <f ca="1">IF(AND(OR(AP483&gt;0,AP486&gt;0),SUM($L$486:AP486)&lt;$G$478),1,0)</f>
        <v>0</v>
      </c>
      <c r="AR486" s="27">
        <f ca="1">IF(AND(OR(AQ483&gt;0,AQ486&gt;0),SUM($L$486:AQ486)&lt;$G$478),1,0)</f>
        <v>0</v>
      </c>
      <c r="AS486" s="27">
        <f ca="1">IF(AND(OR(AR483&gt;0,AR486&gt;0),SUM($L$486:AR486)&lt;$G$478),1,0)</f>
        <v>0</v>
      </c>
      <c r="AT486" s="27">
        <f ca="1">IF(AND(OR(AS483&gt;0,AS486&gt;0),SUM($L$486:AS486)&lt;$G$478),1,0)</f>
        <v>0</v>
      </c>
      <c r="AU486" s="27">
        <f ca="1">IF(AND(OR(AT483&gt;0,AT486&gt;0),SUM($L$486:AT486)&lt;$G$478),1,0)</f>
        <v>0</v>
      </c>
      <c r="AV486" s="27">
        <f ca="1">IF(AND(OR(AU483&gt;0,AU486&gt;0),SUM($L$486:AU486)&lt;$G$478),1,0)</f>
        <v>0</v>
      </c>
      <c r="AW486" s="27">
        <f ca="1">IF(AND(OR(AV483&gt;0,AV486&gt;0),SUM($L$486:AV486)&lt;$G$478),1,0)</f>
        <v>0</v>
      </c>
      <c r="AX486" s="27">
        <f ca="1">IF(AND(OR(AW483&gt;0,AW486&gt;0),SUM($L$486:AW486)&lt;$G$478),1,0)</f>
        <v>0</v>
      </c>
      <c r="AY486" s="27">
        <f ca="1">IF(AND(OR(AX483&gt;0,AX486&gt;0),SUM($L$486:AX486)&lt;$G$478),1,0)</f>
        <v>0</v>
      </c>
    </row>
    <row r="487" spans="2:51" outlineLevel="1" x14ac:dyDescent="0.25">
      <c r="D487" t="s">
        <v>336</v>
      </c>
      <c r="E487" s="19" t="str">
        <f>Applied_currency &amp; "'000"</f>
        <v>EUR'000</v>
      </c>
      <c r="M487" s="75">
        <f ca="1">M486*$J$483</f>
        <v>0</v>
      </c>
      <c r="N487" s="75">
        <f t="shared" ref="N487:AY487" ca="1" si="205">N486*$J$483</f>
        <v>0</v>
      </c>
      <c r="O487" s="75">
        <f t="shared" ca="1" si="205"/>
        <v>96900</v>
      </c>
      <c r="P487" s="75">
        <f t="shared" ca="1" si="205"/>
        <v>96900</v>
      </c>
      <c r="Q487" s="75">
        <f t="shared" ca="1" si="205"/>
        <v>96900</v>
      </c>
      <c r="R487" s="75">
        <f t="shared" ca="1" si="205"/>
        <v>96900</v>
      </c>
      <c r="S487" s="75">
        <f t="shared" ca="1" si="205"/>
        <v>96900</v>
      </c>
      <c r="T487" s="75">
        <f t="shared" ca="1" si="205"/>
        <v>96900</v>
      </c>
      <c r="U487" s="75">
        <f t="shared" ca="1" si="205"/>
        <v>96900</v>
      </c>
      <c r="V487" s="75">
        <f t="shared" ca="1" si="205"/>
        <v>96900</v>
      </c>
      <c r="W487" s="75">
        <f t="shared" ca="1" si="205"/>
        <v>96900</v>
      </c>
      <c r="X487" s="75">
        <f t="shared" ca="1" si="205"/>
        <v>96900</v>
      </c>
      <c r="Y487" s="75">
        <f t="shared" ca="1" si="205"/>
        <v>96900</v>
      </c>
      <c r="Z487" s="75">
        <f t="shared" ca="1" si="205"/>
        <v>96900</v>
      </c>
      <c r="AA487" s="75">
        <f t="shared" ca="1" si="205"/>
        <v>96900</v>
      </c>
      <c r="AB487" s="75">
        <f t="shared" ca="1" si="205"/>
        <v>96900</v>
      </c>
      <c r="AC487" s="75">
        <f t="shared" ca="1" si="205"/>
        <v>96900</v>
      </c>
      <c r="AD487" s="75">
        <f t="shared" ca="1" si="205"/>
        <v>96900</v>
      </c>
      <c r="AE487" s="75">
        <f t="shared" ca="1" si="205"/>
        <v>96900</v>
      </c>
      <c r="AF487" s="75">
        <f t="shared" ca="1" si="205"/>
        <v>96900</v>
      </c>
      <c r="AG487" s="75">
        <f t="shared" ca="1" si="205"/>
        <v>96900</v>
      </c>
      <c r="AH487" s="75">
        <f t="shared" ca="1" si="205"/>
        <v>96900</v>
      </c>
      <c r="AI487" s="75">
        <f t="shared" ca="1" si="205"/>
        <v>0</v>
      </c>
      <c r="AJ487" s="75">
        <f t="shared" ca="1" si="205"/>
        <v>0</v>
      </c>
      <c r="AK487" s="75">
        <f t="shared" ca="1" si="205"/>
        <v>0</v>
      </c>
      <c r="AL487" s="75">
        <f t="shared" ca="1" si="205"/>
        <v>0</v>
      </c>
      <c r="AM487" s="75">
        <f t="shared" ca="1" si="205"/>
        <v>0</v>
      </c>
      <c r="AN487" s="75">
        <f t="shared" ca="1" si="205"/>
        <v>0</v>
      </c>
      <c r="AO487" s="75">
        <f t="shared" ca="1" si="205"/>
        <v>0</v>
      </c>
      <c r="AP487" s="75">
        <f t="shared" ca="1" si="205"/>
        <v>0</v>
      </c>
      <c r="AQ487" s="75">
        <f t="shared" ca="1" si="205"/>
        <v>0</v>
      </c>
      <c r="AR487" s="75">
        <f t="shared" ca="1" si="205"/>
        <v>0</v>
      </c>
      <c r="AS487" s="75">
        <f t="shared" ca="1" si="205"/>
        <v>0</v>
      </c>
      <c r="AT487" s="75">
        <f t="shared" ca="1" si="205"/>
        <v>0</v>
      </c>
      <c r="AU487" s="75">
        <f t="shared" ca="1" si="205"/>
        <v>0</v>
      </c>
      <c r="AV487" s="75">
        <f t="shared" ca="1" si="205"/>
        <v>0</v>
      </c>
      <c r="AW487" s="75">
        <f t="shared" ca="1" si="205"/>
        <v>0</v>
      </c>
      <c r="AX487" s="75">
        <f t="shared" ca="1" si="205"/>
        <v>0</v>
      </c>
      <c r="AY487" s="75">
        <f t="shared" ca="1" si="205"/>
        <v>0</v>
      </c>
    </row>
    <row r="488" spans="2:51" outlineLevel="1" x14ac:dyDescent="0.25"/>
    <row r="489" spans="2:51" ht="19.5" outlineLevel="1" x14ac:dyDescent="0.3">
      <c r="C489" s="18" t="s">
        <v>389</v>
      </c>
    </row>
    <row r="490" spans="2:51" outlineLevel="1" x14ac:dyDescent="0.25">
      <c r="D490" t="s">
        <v>248</v>
      </c>
      <c r="E490" s="19" t="str">
        <f>Applied_currency &amp; "'000"</f>
        <v>EUR'000</v>
      </c>
      <c r="M490" s="75">
        <f>L492</f>
        <v>0</v>
      </c>
      <c r="N490" s="75">
        <f t="shared" ref="N490:AY490" ca="1" si="206">M492</f>
        <v>3000</v>
      </c>
      <c r="O490" s="75">
        <f t="shared" ca="1" si="206"/>
        <v>3000</v>
      </c>
      <c r="P490" s="75">
        <f t="shared" ca="1" si="206"/>
        <v>3000</v>
      </c>
      <c r="Q490" s="75">
        <f t="shared" ca="1" si="206"/>
        <v>3000</v>
      </c>
      <c r="R490" s="75">
        <f t="shared" ca="1" si="206"/>
        <v>3000</v>
      </c>
      <c r="S490" s="75">
        <f t="shared" ca="1" si="206"/>
        <v>3000</v>
      </c>
      <c r="T490" s="75">
        <f t="shared" ca="1" si="206"/>
        <v>3000</v>
      </c>
      <c r="U490" s="75">
        <f t="shared" ca="1" si="206"/>
        <v>3000</v>
      </c>
      <c r="V490" s="75">
        <f t="shared" ca="1" si="206"/>
        <v>3000</v>
      </c>
      <c r="W490" s="75">
        <f t="shared" ca="1" si="206"/>
        <v>3000</v>
      </c>
      <c r="X490" s="75">
        <f t="shared" ca="1" si="206"/>
        <v>3000</v>
      </c>
      <c r="Y490" s="75">
        <f t="shared" ca="1" si="206"/>
        <v>3000</v>
      </c>
      <c r="Z490" s="75">
        <f t="shared" ca="1" si="206"/>
        <v>3000</v>
      </c>
      <c r="AA490" s="75">
        <f t="shared" ca="1" si="206"/>
        <v>3000</v>
      </c>
      <c r="AB490" s="75">
        <f t="shared" ca="1" si="206"/>
        <v>3000</v>
      </c>
      <c r="AC490" s="75">
        <f t="shared" ca="1" si="206"/>
        <v>3000</v>
      </c>
      <c r="AD490" s="75">
        <f t="shared" ca="1" si="206"/>
        <v>3000</v>
      </c>
      <c r="AE490" s="75">
        <f t="shared" ca="1" si="206"/>
        <v>3000</v>
      </c>
      <c r="AF490" s="75">
        <f t="shared" ca="1" si="206"/>
        <v>3000</v>
      </c>
      <c r="AG490" s="75">
        <f t="shared" ca="1" si="206"/>
        <v>3000</v>
      </c>
      <c r="AH490" s="75">
        <f t="shared" ca="1" si="206"/>
        <v>3000</v>
      </c>
      <c r="AI490" s="75">
        <f t="shared" ca="1" si="206"/>
        <v>3000</v>
      </c>
      <c r="AJ490" s="75">
        <f t="shared" ca="1" si="206"/>
        <v>3000</v>
      </c>
      <c r="AK490" s="75">
        <f t="shared" ca="1" si="206"/>
        <v>3000</v>
      </c>
      <c r="AL490" s="75">
        <f t="shared" ca="1" si="206"/>
        <v>3000</v>
      </c>
      <c r="AM490" s="75">
        <f t="shared" ca="1" si="206"/>
        <v>3000</v>
      </c>
      <c r="AN490" s="75">
        <f t="shared" ca="1" si="206"/>
        <v>3000</v>
      </c>
      <c r="AO490" s="75">
        <f t="shared" ca="1" si="206"/>
        <v>3000</v>
      </c>
      <c r="AP490" s="75">
        <f t="shared" ca="1" si="206"/>
        <v>3000</v>
      </c>
      <c r="AQ490" s="75">
        <f t="shared" ca="1" si="206"/>
        <v>3000</v>
      </c>
      <c r="AR490" s="75">
        <f t="shared" ca="1" si="206"/>
        <v>3000</v>
      </c>
      <c r="AS490" s="75">
        <f t="shared" ca="1" si="206"/>
        <v>3000</v>
      </c>
      <c r="AT490" s="75">
        <f t="shared" ca="1" si="206"/>
        <v>3000</v>
      </c>
      <c r="AU490" s="75">
        <f t="shared" ca="1" si="206"/>
        <v>3000</v>
      </c>
      <c r="AV490" s="75">
        <f t="shared" ca="1" si="206"/>
        <v>3000</v>
      </c>
      <c r="AW490" s="75">
        <f t="shared" ca="1" si="206"/>
        <v>3000</v>
      </c>
      <c r="AX490" s="75">
        <f t="shared" ca="1" si="206"/>
        <v>3000</v>
      </c>
      <c r="AY490" s="75">
        <f t="shared" ca="1" si="206"/>
        <v>3000</v>
      </c>
    </row>
    <row r="491" spans="2:51" outlineLevel="1" x14ac:dyDescent="0.25">
      <c r="D491" t="s">
        <v>328</v>
      </c>
      <c r="E491" s="19" t="str">
        <f>Applied_currency &amp; "'000"</f>
        <v>EUR'000</v>
      </c>
      <c r="L491" s="74">
        <f t="shared" ref="L491" ca="1" si="207">SUM(M491:AY491)</f>
        <v>3000</v>
      </c>
      <c r="M491" s="75">
        <f ca="1">M474-M482</f>
        <v>3000</v>
      </c>
      <c r="N491" s="75">
        <f t="shared" ref="N491:AY491" ca="1" si="208">N474-N482</f>
        <v>0</v>
      </c>
      <c r="O491" s="75">
        <f t="shared" ca="1" si="208"/>
        <v>0</v>
      </c>
      <c r="P491" s="75">
        <f t="shared" ca="1" si="208"/>
        <v>0</v>
      </c>
      <c r="Q491" s="75">
        <f t="shared" ca="1" si="208"/>
        <v>0</v>
      </c>
      <c r="R491" s="75">
        <f t="shared" ca="1" si="208"/>
        <v>0</v>
      </c>
      <c r="S491" s="75">
        <f t="shared" ca="1" si="208"/>
        <v>0</v>
      </c>
      <c r="T491" s="75">
        <f t="shared" ca="1" si="208"/>
        <v>0</v>
      </c>
      <c r="U491" s="75">
        <f t="shared" ca="1" si="208"/>
        <v>0</v>
      </c>
      <c r="V491" s="75">
        <f t="shared" ca="1" si="208"/>
        <v>0</v>
      </c>
      <c r="W491" s="75">
        <f t="shared" ca="1" si="208"/>
        <v>0</v>
      </c>
      <c r="X491" s="75">
        <f t="shared" ca="1" si="208"/>
        <v>0</v>
      </c>
      <c r="Y491" s="75">
        <f t="shared" ca="1" si="208"/>
        <v>0</v>
      </c>
      <c r="Z491" s="75">
        <f t="shared" ca="1" si="208"/>
        <v>0</v>
      </c>
      <c r="AA491" s="75">
        <f t="shared" ca="1" si="208"/>
        <v>0</v>
      </c>
      <c r="AB491" s="75">
        <f t="shared" ca="1" si="208"/>
        <v>0</v>
      </c>
      <c r="AC491" s="75">
        <f t="shared" ca="1" si="208"/>
        <v>0</v>
      </c>
      <c r="AD491" s="75">
        <f t="shared" ca="1" si="208"/>
        <v>0</v>
      </c>
      <c r="AE491" s="75">
        <f t="shared" ca="1" si="208"/>
        <v>0</v>
      </c>
      <c r="AF491" s="75">
        <f t="shared" ca="1" si="208"/>
        <v>0</v>
      </c>
      <c r="AG491" s="75">
        <f t="shared" ca="1" si="208"/>
        <v>0</v>
      </c>
      <c r="AH491" s="75">
        <f t="shared" ca="1" si="208"/>
        <v>0</v>
      </c>
      <c r="AI491" s="75">
        <f t="shared" ca="1" si="208"/>
        <v>0</v>
      </c>
      <c r="AJ491" s="75">
        <f t="shared" ca="1" si="208"/>
        <v>0</v>
      </c>
      <c r="AK491" s="75">
        <f t="shared" ca="1" si="208"/>
        <v>0</v>
      </c>
      <c r="AL491" s="75">
        <f t="shared" ca="1" si="208"/>
        <v>0</v>
      </c>
      <c r="AM491" s="75">
        <f t="shared" ca="1" si="208"/>
        <v>0</v>
      </c>
      <c r="AN491" s="75">
        <f t="shared" ca="1" si="208"/>
        <v>0</v>
      </c>
      <c r="AO491" s="75">
        <f t="shared" ca="1" si="208"/>
        <v>0</v>
      </c>
      <c r="AP491" s="75">
        <f t="shared" ca="1" si="208"/>
        <v>0</v>
      </c>
      <c r="AQ491" s="75">
        <f t="shared" ca="1" si="208"/>
        <v>0</v>
      </c>
      <c r="AR491" s="75">
        <f t="shared" ca="1" si="208"/>
        <v>0</v>
      </c>
      <c r="AS491" s="75">
        <f t="shared" ca="1" si="208"/>
        <v>0</v>
      </c>
      <c r="AT491" s="75">
        <f t="shared" ca="1" si="208"/>
        <v>0</v>
      </c>
      <c r="AU491" s="75">
        <f t="shared" ca="1" si="208"/>
        <v>0</v>
      </c>
      <c r="AV491" s="75">
        <f t="shared" ca="1" si="208"/>
        <v>0</v>
      </c>
      <c r="AW491" s="75">
        <f t="shared" ca="1" si="208"/>
        <v>0</v>
      </c>
      <c r="AX491" s="75">
        <f t="shared" ca="1" si="208"/>
        <v>0</v>
      </c>
      <c r="AY491" s="75">
        <f t="shared" ca="1" si="208"/>
        <v>0</v>
      </c>
    </row>
    <row r="492" spans="2:51" ht="15.75" outlineLevel="1" thickBot="1" x14ac:dyDescent="0.3">
      <c r="D492" t="s">
        <v>250</v>
      </c>
      <c r="E492" s="19" t="str">
        <f>Applied_currency &amp; "'000"</f>
        <v>EUR'000</v>
      </c>
      <c r="L492" s="80"/>
      <c r="M492" s="114">
        <f ca="1">SUM(M490:M491)</f>
        <v>3000</v>
      </c>
      <c r="N492" s="114">
        <f t="shared" ref="N492:AY492" ca="1" si="209">SUM(N490:N491)</f>
        <v>3000</v>
      </c>
      <c r="O492" s="114">
        <f t="shared" ca="1" si="209"/>
        <v>3000</v>
      </c>
      <c r="P492" s="114">
        <f t="shared" ca="1" si="209"/>
        <v>3000</v>
      </c>
      <c r="Q492" s="114">
        <f t="shared" ca="1" si="209"/>
        <v>3000</v>
      </c>
      <c r="R492" s="114">
        <f t="shared" ca="1" si="209"/>
        <v>3000</v>
      </c>
      <c r="S492" s="114">
        <f t="shared" ca="1" si="209"/>
        <v>3000</v>
      </c>
      <c r="T492" s="114">
        <f t="shared" ca="1" si="209"/>
        <v>3000</v>
      </c>
      <c r="U492" s="114">
        <f t="shared" ca="1" si="209"/>
        <v>3000</v>
      </c>
      <c r="V492" s="114">
        <f t="shared" ca="1" si="209"/>
        <v>3000</v>
      </c>
      <c r="W492" s="114">
        <f t="shared" ca="1" si="209"/>
        <v>3000</v>
      </c>
      <c r="X492" s="114">
        <f t="shared" ca="1" si="209"/>
        <v>3000</v>
      </c>
      <c r="Y492" s="114">
        <f t="shared" ca="1" si="209"/>
        <v>3000</v>
      </c>
      <c r="Z492" s="114">
        <f t="shared" ca="1" si="209"/>
        <v>3000</v>
      </c>
      <c r="AA492" s="114">
        <f t="shared" ca="1" si="209"/>
        <v>3000</v>
      </c>
      <c r="AB492" s="114">
        <f t="shared" ca="1" si="209"/>
        <v>3000</v>
      </c>
      <c r="AC492" s="114">
        <f t="shared" ca="1" si="209"/>
        <v>3000</v>
      </c>
      <c r="AD492" s="114">
        <f t="shared" ca="1" si="209"/>
        <v>3000</v>
      </c>
      <c r="AE492" s="114">
        <f t="shared" ca="1" si="209"/>
        <v>3000</v>
      </c>
      <c r="AF492" s="114">
        <f t="shared" ca="1" si="209"/>
        <v>3000</v>
      </c>
      <c r="AG492" s="114">
        <f t="shared" ca="1" si="209"/>
        <v>3000</v>
      </c>
      <c r="AH492" s="114">
        <f t="shared" ca="1" si="209"/>
        <v>3000</v>
      </c>
      <c r="AI492" s="114">
        <f t="shared" ca="1" si="209"/>
        <v>3000</v>
      </c>
      <c r="AJ492" s="114">
        <f t="shared" ca="1" si="209"/>
        <v>3000</v>
      </c>
      <c r="AK492" s="114">
        <f t="shared" ca="1" si="209"/>
        <v>3000</v>
      </c>
      <c r="AL492" s="114">
        <f t="shared" ca="1" si="209"/>
        <v>3000</v>
      </c>
      <c r="AM492" s="114">
        <f t="shared" ca="1" si="209"/>
        <v>3000</v>
      </c>
      <c r="AN492" s="114">
        <f t="shared" ca="1" si="209"/>
        <v>3000</v>
      </c>
      <c r="AO492" s="114">
        <f t="shared" ca="1" si="209"/>
        <v>3000</v>
      </c>
      <c r="AP492" s="114">
        <f t="shared" ca="1" si="209"/>
        <v>3000</v>
      </c>
      <c r="AQ492" s="114">
        <f t="shared" ca="1" si="209"/>
        <v>3000</v>
      </c>
      <c r="AR492" s="114">
        <f t="shared" ca="1" si="209"/>
        <v>3000</v>
      </c>
      <c r="AS492" s="114">
        <f t="shared" ca="1" si="209"/>
        <v>3000</v>
      </c>
      <c r="AT492" s="114">
        <f t="shared" ca="1" si="209"/>
        <v>3000</v>
      </c>
      <c r="AU492" s="114">
        <f t="shared" ca="1" si="209"/>
        <v>3000</v>
      </c>
      <c r="AV492" s="114">
        <f t="shared" ca="1" si="209"/>
        <v>3000</v>
      </c>
      <c r="AW492" s="114">
        <f t="shared" ca="1" si="209"/>
        <v>3000</v>
      </c>
      <c r="AX492" s="114">
        <f t="shared" ca="1" si="209"/>
        <v>3000</v>
      </c>
      <c r="AY492" s="114">
        <f t="shared" ca="1" si="209"/>
        <v>3000</v>
      </c>
    </row>
    <row r="493" spans="2:51" ht="15.75" thickTop="1" x14ac:dyDescent="0.25"/>
    <row r="494" spans="2:51" ht="21" x14ac:dyDescent="0.35">
      <c r="B494" s="9" t="s">
        <v>296</v>
      </c>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row>
    <row r="495" spans="2:51" ht="19.5" outlineLevel="1" x14ac:dyDescent="0.3">
      <c r="C495" s="18" t="s">
        <v>239</v>
      </c>
    </row>
    <row r="496" spans="2:51" ht="15.75" outlineLevel="1" x14ac:dyDescent="0.25">
      <c r="D496" s="31" t="s">
        <v>337</v>
      </c>
    </row>
    <row r="497" spans="2:51" outlineLevel="1" x14ac:dyDescent="0.25">
      <c r="D497" t="s">
        <v>338</v>
      </c>
      <c r="E497" s="19" t="str">
        <f>Applied_currency &amp; "'000"</f>
        <v>EUR'000</v>
      </c>
      <c r="L497" s="74">
        <f t="shared" ref="L497:L500" ca="1" si="210">SUM(M497:AY497)</f>
        <v>253716.51129012689</v>
      </c>
      <c r="M497" s="75">
        <f t="shared" ref="M497:AY497" ca="1" si="211">M262</f>
        <v>0</v>
      </c>
      <c r="N497" s="75">
        <f t="shared" ca="1" si="211"/>
        <v>0</v>
      </c>
      <c r="O497" s="75">
        <f t="shared" ca="1" si="211"/>
        <v>8205.7125852979188</v>
      </c>
      <c r="P497" s="75">
        <f t="shared" ca="1" si="211"/>
        <v>7801.2010396551159</v>
      </c>
      <c r="Q497" s="75">
        <f t="shared" ca="1" si="211"/>
        <v>7621.1789920325882</v>
      </c>
      <c r="R497" s="75">
        <f t="shared" ca="1" si="211"/>
        <v>7545.2957848212682</v>
      </c>
      <c r="S497" s="75">
        <f t="shared" ca="1" si="211"/>
        <v>7694.4112556307045</v>
      </c>
      <c r="T497" s="75">
        <f t="shared" ca="1" si="211"/>
        <v>7498.7952369527757</v>
      </c>
      <c r="U497" s="75">
        <f t="shared" ca="1" si="211"/>
        <v>7413.6006851986567</v>
      </c>
      <c r="V497" s="75">
        <f t="shared" ca="1" si="211"/>
        <v>7567.0831968456696</v>
      </c>
      <c r="W497" s="75">
        <f t="shared" ca="1" si="211"/>
        <v>7602.2548767825838</v>
      </c>
      <c r="X497" s="75">
        <f t="shared" ca="1" si="211"/>
        <v>7511.8457369046955</v>
      </c>
      <c r="Y497" s="75">
        <f t="shared" ca="1" si="211"/>
        <v>7446.3049570978474</v>
      </c>
      <c r="Z497" s="75">
        <f t="shared" ca="1" si="211"/>
        <v>8787.3109733597958</v>
      </c>
      <c r="AA497" s="75">
        <f t="shared" ca="1" si="211"/>
        <v>8516.3443261720749</v>
      </c>
      <c r="AB497" s="75">
        <f t="shared" ca="1" si="211"/>
        <v>8686.6712126955172</v>
      </c>
      <c r="AC497" s="75">
        <f t="shared" ca="1" si="211"/>
        <v>8395.6445704816506</v>
      </c>
      <c r="AD497" s="75">
        <f t="shared" ca="1" si="211"/>
        <v>8089.502194094156</v>
      </c>
      <c r="AE497" s="75">
        <f t="shared" ca="1" si="211"/>
        <v>8493.0604245525774</v>
      </c>
      <c r="AF497" s="75">
        <f t="shared" ca="1" si="211"/>
        <v>8416.3180827355609</v>
      </c>
      <c r="AG497" s="75">
        <f t="shared" ca="1" si="211"/>
        <v>8333.1088230760433</v>
      </c>
      <c r="AH497" s="75">
        <f t="shared" ca="1" si="211"/>
        <v>8499.7709995375644</v>
      </c>
      <c r="AI497" s="75">
        <f t="shared" ca="1" si="211"/>
        <v>8810.0428366009019</v>
      </c>
      <c r="AJ497" s="75">
        <f t="shared" ca="1" si="211"/>
        <v>8452.3804660856604</v>
      </c>
      <c r="AK497" s="75">
        <f t="shared" ca="1" si="211"/>
        <v>8893.6983213034746</v>
      </c>
      <c r="AL497" s="75">
        <f t="shared" ca="1" si="211"/>
        <v>9071.5722877295448</v>
      </c>
      <c r="AM497" s="75">
        <f t="shared" ca="1" si="211"/>
        <v>9536.2736973144401</v>
      </c>
      <c r="AN497" s="75">
        <f t="shared" ca="1" si="211"/>
        <v>9149.1284450469084</v>
      </c>
      <c r="AO497" s="75">
        <f t="shared" ca="1" si="211"/>
        <v>9626.8250843168935</v>
      </c>
      <c r="AP497" s="75">
        <f t="shared" ca="1" si="211"/>
        <v>9819.3615860032332</v>
      </c>
      <c r="AQ497" s="75">
        <f t="shared" ca="1" si="211"/>
        <v>10015.748817723301</v>
      </c>
      <c r="AR497" s="75">
        <f t="shared" ca="1" si="211"/>
        <v>10216.063794077767</v>
      </c>
      <c r="AS497" s="75">
        <f t="shared" ca="1" si="211"/>
        <v>0</v>
      </c>
      <c r="AT497" s="75">
        <f t="shared" ca="1" si="211"/>
        <v>0</v>
      </c>
      <c r="AU497" s="75">
        <f t="shared" ca="1" si="211"/>
        <v>0</v>
      </c>
      <c r="AV497" s="75">
        <f t="shared" ca="1" si="211"/>
        <v>0</v>
      </c>
      <c r="AW497" s="75">
        <f t="shared" ca="1" si="211"/>
        <v>0</v>
      </c>
      <c r="AX497" s="75">
        <f t="shared" ca="1" si="211"/>
        <v>0</v>
      </c>
      <c r="AY497" s="75">
        <f t="shared" ca="1" si="211"/>
        <v>0</v>
      </c>
    </row>
    <row r="498" spans="2:51" outlineLevel="1" x14ac:dyDescent="0.25">
      <c r="D498" t="s">
        <v>339</v>
      </c>
      <c r="E498" s="19" t="str">
        <f>Applied_currency &amp; "'000"</f>
        <v>EUR'000</v>
      </c>
      <c r="L498" s="74">
        <f t="shared" ca="1" si="210"/>
        <v>-96900</v>
      </c>
      <c r="M498" s="75">
        <f t="shared" ref="M498:AY498" ca="1" si="212">M264</f>
        <v>0</v>
      </c>
      <c r="N498" s="75">
        <f t="shared" ca="1" si="212"/>
        <v>0</v>
      </c>
      <c r="O498" s="75">
        <f t="shared" ca="1" si="212"/>
        <v>-4845</v>
      </c>
      <c r="P498" s="75">
        <f t="shared" ca="1" si="212"/>
        <v>-4845</v>
      </c>
      <c r="Q498" s="75">
        <f t="shared" ca="1" si="212"/>
        <v>-4845</v>
      </c>
      <c r="R498" s="75">
        <f t="shared" ca="1" si="212"/>
        <v>-4845</v>
      </c>
      <c r="S498" s="75">
        <f t="shared" ca="1" si="212"/>
        <v>-4845</v>
      </c>
      <c r="T498" s="75">
        <f t="shared" ca="1" si="212"/>
        <v>-4845</v>
      </c>
      <c r="U498" s="75">
        <f t="shared" ca="1" si="212"/>
        <v>-4845</v>
      </c>
      <c r="V498" s="75">
        <f t="shared" ca="1" si="212"/>
        <v>-4845</v>
      </c>
      <c r="W498" s="75">
        <f t="shared" ca="1" si="212"/>
        <v>-4845</v>
      </c>
      <c r="X498" s="75">
        <f t="shared" ca="1" si="212"/>
        <v>-4845</v>
      </c>
      <c r="Y498" s="75">
        <f t="shared" ca="1" si="212"/>
        <v>-4845</v>
      </c>
      <c r="Z498" s="75">
        <f t="shared" ca="1" si="212"/>
        <v>-4845</v>
      </c>
      <c r="AA498" s="75">
        <f t="shared" ca="1" si="212"/>
        <v>-4845</v>
      </c>
      <c r="AB498" s="75">
        <f t="shared" ca="1" si="212"/>
        <v>-4845</v>
      </c>
      <c r="AC498" s="75">
        <f t="shared" ca="1" si="212"/>
        <v>-4845</v>
      </c>
      <c r="AD498" s="75">
        <f t="shared" ca="1" si="212"/>
        <v>-4845</v>
      </c>
      <c r="AE498" s="75">
        <f t="shared" ca="1" si="212"/>
        <v>-4845</v>
      </c>
      <c r="AF498" s="75">
        <f t="shared" ca="1" si="212"/>
        <v>-4845</v>
      </c>
      <c r="AG498" s="75">
        <f t="shared" ca="1" si="212"/>
        <v>-4845</v>
      </c>
      <c r="AH498" s="75">
        <f t="shared" ca="1" si="212"/>
        <v>-4845</v>
      </c>
      <c r="AI498" s="75">
        <f t="shared" ca="1" si="212"/>
        <v>0</v>
      </c>
      <c r="AJ498" s="75">
        <f t="shared" ca="1" si="212"/>
        <v>0</v>
      </c>
      <c r="AK498" s="75">
        <f t="shared" ca="1" si="212"/>
        <v>0</v>
      </c>
      <c r="AL498" s="75">
        <f t="shared" ca="1" si="212"/>
        <v>0</v>
      </c>
      <c r="AM498" s="75">
        <f t="shared" ca="1" si="212"/>
        <v>0</v>
      </c>
      <c r="AN498" s="75">
        <f t="shared" ca="1" si="212"/>
        <v>0</v>
      </c>
      <c r="AO498" s="75">
        <f t="shared" ca="1" si="212"/>
        <v>0</v>
      </c>
      <c r="AP498" s="75">
        <f t="shared" ca="1" si="212"/>
        <v>0</v>
      </c>
      <c r="AQ498" s="75">
        <f t="shared" ca="1" si="212"/>
        <v>0</v>
      </c>
      <c r="AR498" s="75">
        <f t="shared" ca="1" si="212"/>
        <v>0</v>
      </c>
      <c r="AS498" s="75">
        <f t="shared" ca="1" si="212"/>
        <v>0</v>
      </c>
      <c r="AT498" s="75">
        <f t="shared" ca="1" si="212"/>
        <v>0</v>
      </c>
      <c r="AU498" s="75">
        <f t="shared" ca="1" si="212"/>
        <v>0</v>
      </c>
      <c r="AV498" s="75">
        <f t="shared" ca="1" si="212"/>
        <v>0</v>
      </c>
      <c r="AW498" s="75">
        <f t="shared" ca="1" si="212"/>
        <v>0</v>
      </c>
      <c r="AX498" s="75">
        <f t="shared" ca="1" si="212"/>
        <v>0</v>
      </c>
      <c r="AY498" s="75">
        <f t="shared" ca="1" si="212"/>
        <v>0</v>
      </c>
    </row>
    <row r="499" spans="2:51" outlineLevel="1" x14ac:dyDescent="0.25">
      <c r="D499" t="s">
        <v>340</v>
      </c>
      <c r="E499" s="19" t="str">
        <f>Applied_currency &amp; "'000"</f>
        <v>EUR'000</v>
      </c>
      <c r="L499" s="74">
        <f t="shared" ca="1" si="210"/>
        <v>-23999.999999999993</v>
      </c>
      <c r="M499" s="118">
        <f t="shared" ref="M499:AY499" ca="1" si="213">M267</f>
        <v>0</v>
      </c>
      <c r="N499" s="118">
        <f t="shared" ca="1" si="213"/>
        <v>0</v>
      </c>
      <c r="O499" s="118">
        <f t="shared" ca="1" si="213"/>
        <v>-3000</v>
      </c>
      <c r="P499" s="118">
        <f t="shared" ca="1" si="213"/>
        <v>-2100</v>
      </c>
      <c r="Q499" s="118">
        <f t="shared" ca="1" si="213"/>
        <v>-1989.4736842105265</v>
      </c>
      <c r="R499" s="118">
        <f t="shared" ca="1" si="213"/>
        <v>-1878.9473684210527</v>
      </c>
      <c r="S499" s="118">
        <f t="shared" ca="1" si="213"/>
        <v>-1768.421052631579</v>
      </c>
      <c r="T499" s="118">
        <f t="shared" ca="1" si="213"/>
        <v>-1657.8947368421052</v>
      </c>
      <c r="U499" s="118">
        <f t="shared" ca="1" si="213"/>
        <v>-1547.3684210526314</v>
      </c>
      <c r="V499" s="118">
        <f t="shared" ca="1" si="213"/>
        <v>-1436.8421052631577</v>
      </c>
      <c r="W499" s="118">
        <f t="shared" ca="1" si="213"/>
        <v>-1326.3157894736839</v>
      </c>
      <c r="X499" s="118">
        <f t="shared" ca="1" si="213"/>
        <v>-1215.7894736842102</v>
      </c>
      <c r="Y499" s="118">
        <f t="shared" ca="1" si="213"/>
        <v>-1105.2631578947364</v>
      </c>
      <c r="Z499" s="118">
        <f t="shared" ca="1" si="213"/>
        <v>-994.73684210526267</v>
      </c>
      <c r="AA499" s="118">
        <f t="shared" ca="1" si="213"/>
        <v>-884.21052631578891</v>
      </c>
      <c r="AB499" s="118">
        <f t="shared" ca="1" si="213"/>
        <v>-773.68421052631527</v>
      </c>
      <c r="AC499" s="118">
        <f t="shared" ca="1" si="213"/>
        <v>-663.15789473684151</v>
      </c>
      <c r="AD499" s="118">
        <f t="shared" ca="1" si="213"/>
        <v>-552.63157894736776</v>
      </c>
      <c r="AE499" s="118">
        <f t="shared" ca="1" si="213"/>
        <v>-442.10526315789411</v>
      </c>
      <c r="AF499" s="118">
        <f t="shared" ca="1" si="213"/>
        <v>-331.57894736842042</v>
      </c>
      <c r="AG499" s="118">
        <f t="shared" ca="1" si="213"/>
        <v>-221.05263157894674</v>
      </c>
      <c r="AH499" s="118">
        <f t="shared" ca="1" si="213"/>
        <v>-110.52631578947303</v>
      </c>
      <c r="AI499" s="118">
        <f t="shared" ca="1" si="213"/>
        <v>0</v>
      </c>
      <c r="AJ499" s="118">
        <f t="shared" ca="1" si="213"/>
        <v>0</v>
      </c>
      <c r="AK499" s="118">
        <f t="shared" ca="1" si="213"/>
        <v>0</v>
      </c>
      <c r="AL499" s="118">
        <f t="shared" ca="1" si="213"/>
        <v>0</v>
      </c>
      <c r="AM499" s="118">
        <f t="shared" ca="1" si="213"/>
        <v>0</v>
      </c>
      <c r="AN499" s="118">
        <f t="shared" ca="1" si="213"/>
        <v>0</v>
      </c>
      <c r="AO499" s="118">
        <f t="shared" ca="1" si="213"/>
        <v>0</v>
      </c>
      <c r="AP499" s="118">
        <f t="shared" ca="1" si="213"/>
        <v>0</v>
      </c>
      <c r="AQ499" s="118">
        <f t="shared" ca="1" si="213"/>
        <v>0</v>
      </c>
      <c r="AR499" s="118">
        <f t="shared" ca="1" si="213"/>
        <v>0</v>
      </c>
      <c r="AS499" s="118">
        <f t="shared" ca="1" si="213"/>
        <v>0</v>
      </c>
      <c r="AT499" s="118">
        <f t="shared" ca="1" si="213"/>
        <v>0</v>
      </c>
      <c r="AU499" s="118">
        <f t="shared" ca="1" si="213"/>
        <v>0</v>
      </c>
      <c r="AV499" s="118">
        <f t="shared" ca="1" si="213"/>
        <v>0</v>
      </c>
      <c r="AW499" s="118">
        <f t="shared" ca="1" si="213"/>
        <v>0</v>
      </c>
      <c r="AX499" s="118">
        <f t="shared" ca="1" si="213"/>
        <v>0</v>
      </c>
      <c r="AY499" s="118">
        <f t="shared" ca="1" si="213"/>
        <v>0</v>
      </c>
    </row>
    <row r="500" spans="2:51" outlineLevel="1" x14ac:dyDescent="0.25">
      <c r="D500" t="s">
        <v>337</v>
      </c>
      <c r="E500" s="19" t="str">
        <f>Applied_currency &amp; "'000"</f>
        <v>EUR'000</v>
      </c>
      <c r="L500" s="74">
        <f t="shared" ca="1" si="210"/>
        <v>132816.51129012689</v>
      </c>
      <c r="M500" s="77">
        <f ca="1">SUM(M497:M499)</f>
        <v>0</v>
      </c>
      <c r="N500" s="78">
        <f t="shared" ref="N500:AY500" ca="1" si="214">SUM(N497:N499)</f>
        <v>0</v>
      </c>
      <c r="O500" s="78">
        <f t="shared" ca="1" si="214"/>
        <v>360.71258529791885</v>
      </c>
      <c r="P500" s="78">
        <f t="shared" ca="1" si="214"/>
        <v>856.20103965511589</v>
      </c>
      <c r="Q500" s="78">
        <f t="shared" ca="1" si="214"/>
        <v>786.70530782206174</v>
      </c>
      <c r="R500" s="78">
        <f t="shared" ca="1" si="214"/>
        <v>821.34841640021546</v>
      </c>
      <c r="S500" s="78">
        <f t="shared" ca="1" si="214"/>
        <v>1080.9902029991256</v>
      </c>
      <c r="T500" s="78">
        <f t="shared" ca="1" si="214"/>
        <v>995.90050011067046</v>
      </c>
      <c r="U500" s="78">
        <f t="shared" ca="1" si="214"/>
        <v>1021.2322641460253</v>
      </c>
      <c r="V500" s="78">
        <f t="shared" ca="1" si="214"/>
        <v>1285.2410915825119</v>
      </c>
      <c r="W500" s="78">
        <f t="shared" ca="1" si="214"/>
        <v>1430.9390873088998</v>
      </c>
      <c r="X500" s="78">
        <f t="shared" ca="1" si="214"/>
        <v>1451.0562632204853</v>
      </c>
      <c r="Y500" s="78">
        <f t="shared" ca="1" si="214"/>
        <v>1496.0417992031109</v>
      </c>
      <c r="Z500" s="78">
        <f t="shared" ca="1" si="214"/>
        <v>2947.5741312545333</v>
      </c>
      <c r="AA500" s="78">
        <f t="shared" ca="1" si="214"/>
        <v>2787.1337998562858</v>
      </c>
      <c r="AB500" s="78">
        <f t="shared" ca="1" si="214"/>
        <v>3067.9870021692018</v>
      </c>
      <c r="AC500" s="78">
        <f t="shared" ca="1" si="214"/>
        <v>2887.486675744809</v>
      </c>
      <c r="AD500" s="78">
        <f t="shared" ca="1" si="214"/>
        <v>2691.8706151467882</v>
      </c>
      <c r="AE500" s="78">
        <f t="shared" ca="1" si="214"/>
        <v>3205.9551613946833</v>
      </c>
      <c r="AF500" s="78">
        <f t="shared" ca="1" si="214"/>
        <v>3239.7391353671405</v>
      </c>
      <c r="AG500" s="78">
        <f t="shared" ca="1" si="214"/>
        <v>3267.0561914970967</v>
      </c>
      <c r="AH500" s="78">
        <f t="shared" ca="1" si="214"/>
        <v>3544.2446837480916</v>
      </c>
      <c r="AI500" s="78">
        <f t="shared" ca="1" si="214"/>
        <v>8810.0428366009019</v>
      </c>
      <c r="AJ500" s="78">
        <f t="shared" ca="1" si="214"/>
        <v>8452.3804660856604</v>
      </c>
      <c r="AK500" s="78">
        <f t="shared" ca="1" si="214"/>
        <v>8893.6983213034746</v>
      </c>
      <c r="AL500" s="78">
        <f t="shared" ca="1" si="214"/>
        <v>9071.5722877295448</v>
      </c>
      <c r="AM500" s="78">
        <f t="shared" ca="1" si="214"/>
        <v>9536.2736973144401</v>
      </c>
      <c r="AN500" s="78">
        <f t="shared" ca="1" si="214"/>
        <v>9149.1284450469084</v>
      </c>
      <c r="AO500" s="78">
        <f t="shared" ca="1" si="214"/>
        <v>9626.8250843168935</v>
      </c>
      <c r="AP500" s="78">
        <f t="shared" ca="1" si="214"/>
        <v>9819.3615860032332</v>
      </c>
      <c r="AQ500" s="78">
        <f t="shared" ca="1" si="214"/>
        <v>10015.748817723301</v>
      </c>
      <c r="AR500" s="78">
        <f t="shared" ca="1" si="214"/>
        <v>10216.063794077767</v>
      </c>
      <c r="AS500" s="78">
        <f t="shared" ca="1" si="214"/>
        <v>0</v>
      </c>
      <c r="AT500" s="78">
        <f t="shared" ca="1" si="214"/>
        <v>0</v>
      </c>
      <c r="AU500" s="78">
        <f t="shared" ca="1" si="214"/>
        <v>0</v>
      </c>
      <c r="AV500" s="78">
        <f t="shared" ca="1" si="214"/>
        <v>0</v>
      </c>
      <c r="AW500" s="78">
        <f t="shared" ca="1" si="214"/>
        <v>0</v>
      </c>
      <c r="AX500" s="78">
        <f t="shared" ca="1" si="214"/>
        <v>0</v>
      </c>
      <c r="AY500" s="78">
        <f t="shared" ca="1" si="214"/>
        <v>0</v>
      </c>
    </row>
    <row r="501" spans="2:51" outlineLevel="1" x14ac:dyDescent="0.25">
      <c r="M501" s="75"/>
      <c r="N501" s="75"/>
      <c r="O501" s="75"/>
      <c r="P501" s="75"/>
      <c r="Q501" s="75"/>
      <c r="R501" s="75"/>
      <c r="S501" s="75"/>
      <c r="T501" s="75"/>
      <c r="U501" s="75"/>
      <c r="V501" s="75"/>
      <c r="W501" s="75"/>
      <c r="X501" s="75"/>
      <c r="Y501" s="75"/>
      <c r="Z501" s="75"/>
      <c r="AA501" s="75"/>
      <c r="AB501" s="75"/>
      <c r="AC501" s="75"/>
      <c r="AD501" s="75"/>
      <c r="AE501" s="75"/>
      <c r="AF501" s="75"/>
      <c r="AG501" s="75"/>
      <c r="AH501" s="75"/>
      <c r="AI501" s="75"/>
      <c r="AJ501" s="75"/>
      <c r="AK501" s="75"/>
      <c r="AL501" s="75"/>
      <c r="AM501" s="75"/>
      <c r="AN501" s="75"/>
      <c r="AO501" s="75"/>
      <c r="AP501" s="75"/>
      <c r="AQ501" s="75"/>
      <c r="AR501" s="75"/>
      <c r="AS501" s="75"/>
      <c r="AT501" s="75"/>
      <c r="AU501" s="75"/>
      <c r="AV501" s="75"/>
      <c r="AW501" s="75"/>
      <c r="AX501" s="75"/>
      <c r="AY501" s="75"/>
    </row>
    <row r="502" spans="2:51" ht="15.75" outlineLevel="1" x14ac:dyDescent="0.25">
      <c r="D502" s="31" t="s">
        <v>239</v>
      </c>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c r="AK502" s="75"/>
      <c r="AL502" s="75"/>
      <c r="AM502" s="75"/>
      <c r="AN502" s="75"/>
      <c r="AO502" s="75"/>
      <c r="AP502" s="75"/>
      <c r="AQ502" s="75"/>
      <c r="AR502" s="75"/>
      <c r="AS502" s="75"/>
      <c r="AT502" s="75"/>
      <c r="AU502" s="75"/>
      <c r="AV502" s="75"/>
      <c r="AW502" s="75"/>
      <c r="AX502" s="75"/>
      <c r="AY502" s="75"/>
    </row>
    <row r="503" spans="2:51" outlineLevel="1" x14ac:dyDescent="0.25">
      <c r="D503" t="s">
        <v>356</v>
      </c>
      <c r="E503" s="19" t="str">
        <f>Applied_currency &amp; "'000"</f>
        <v>EUR'000</v>
      </c>
      <c r="G503" s="89">
        <f ca="1">L161</f>
        <v>0.21</v>
      </c>
      <c r="L503" s="74">
        <f t="shared" ref="L503" ca="1" si="215">SUM(M503:AY503)</f>
        <v>27891.46737092665</v>
      </c>
      <c r="M503" s="75">
        <f ca="1">M500*$G503</f>
        <v>0</v>
      </c>
      <c r="N503" s="75">
        <f t="shared" ref="N503:AY503" ca="1" si="216">N500*$G503</f>
        <v>0</v>
      </c>
      <c r="O503" s="75">
        <f t="shared" ca="1" si="216"/>
        <v>75.749642912562962</v>
      </c>
      <c r="P503" s="75">
        <f t="shared" ca="1" si="216"/>
        <v>179.80221832757434</v>
      </c>
      <c r="Q503" s="75">
        <f t="shared" ca="1" si="216"/>
        <v>165.20811464263295</v>
      </c>
      <c r="R503" s="75">
        <f t="shared" ca="1" si="216"/>
        <v>172.48316744404525</v>
      </c>
      <c r="S503" s="75">
        <f t="shared" ca="1" si="216"/>
        <v>227.00794262981637</v>
      </c>
      <c r="T503" s="75">
        <f t="shared" ca="1" si="216"/>
        <v>209.1391050232408</v>
      </c>
      <c r="U503" s="75">
        <f t="shared" ca="1" si="216"/>
        <v>214.4587754706653</v>
      </c>
      <c r="V503" s="75">
        <f t="shared" ca="1" si="216"/>
        <v>269.9006292323275</v>
      </c>
      <c r="W503" s="75">
        <f t="shared" ca="1" si="216"/>
        <v>300.49720833486896</v>
      </c>
      <c r="X503" s="75">
        <f t="shared" ca="1" si="216"/>
        <v>304.72181527630192</v>
      </c>
      <c r="Y503" s="75">
        <f t="shared" ca="1" si="216"/>
        <v>314.16877783265329</v>
      </c>
      <c r="Z503" s="75">
        <f t="shared" ca="1" si="216"/>
        <v>618.99056756345192</v>
      </c>
      <c r="AA503" s="75">
        <f t="shared" ca="1" si="216"/>
        <v>585.29809796981999</v>
      </c>
      <c r="AB503" s="75">
        <f t="shared" ca="1" si="216"/>
        <v>644.2772704555324</v>
      </c>
      <c r="AC503" s="75">
        <f t="shared" ca="1" si="216"/>
        <v>606.37220190640983</v>
      </c>
      <c r="AD503" s="75">
        <f t="shared" ca="1" si="216"/>
        <v>565.29282918082549</v>
      </c>
      <c r="AE503" s="75">
        <f t="shared" ca="1" si="216"/>
        <v>673.25058389288347</v>
      </c>
      <c r="AF503" s="75">
        <f t="shared" ca="1" si="216"/>
        <v>680.34521842709944</v>
      </c>
      <c r="AG503" s="75">
        <f t="shared" ca="1" si="216"/>
        <v>686.08180021439034</v>
      </c>
      <c r="AH503" s="75">
        <f t="shared" ca="1" si="216"/>
        <v>744.29138358709918</v>
      </c>
      <c r="AI503" s="75">
        <f t="shared" ca="1" si="216"/>
        <v>1850.1089956861892</v>
      </c>
      <c r="AJ503" s="75">
        <f t="shared" ca="1" si="216"/>
        <v>1774.9998978779886</v>
      </c>
      <c r="AK503" s="75">
        <f t="shared" ca="1" si="216"/>
        <v>1867.6766474737296</v>
      </c>
      <c r="AL503" s="75">
        <f t="shared" ca="1" si="216"/>
        <v>1905.0301804232042</v>
      </c>
      <c r="AM503" s="75">
        <f t="shared" ca="1" si="216"/>
        <v>2002.6174764360323</v>
      </c>
      <c r="AN503" s="75">
        <f t="shared" ca="1" si="216"/>
        <v>1921.3169734598507</v>
      </c>
      <c r="AO503" s="75">
        <f t="shared" ca="1" si="216"/>
        <v>2021.6332677065475</v>
      </c>
      <c r="AP503" s="75">
        <f t="shared" ca="1" si="216"/>
        <v>2062.0659330606791</v>
      </c>
      <c r="AQ503" s="75">
        <f t="shared" ca="1" si="216"/>
        <v>2103.307251721893</v>
      </c>
      <c r="AR503" s="75">
        <f t="shared" ca="1" si="216"/>
        <v>2145.3733967563312</v>
      </c>
      <c r="AS503" s="75">
        <f t="shared" ca="1" si="216"/>
        <v>0</v>
      </c>
      <c r="AT503" s="75">
        <f t="shared" ca="1" si="216"/>
        <v>0</v>
      </c>
      <c r="AU503" s="75">
        <f t="shared" ca="1" si="216"/>
        <v>0</v>
      </c>
      <c r="AV503" s="75">
        <f t="shared" ca="1" si="216"/>
        <v>0</v>
      </c>
      <c r="AW503" s="75">
        <f t="shared" ca="1" si="216"/>
        <v>0</v>
      </c>
      <c r="AX503" s="75">
        <f t="shared" ca="1" si="216"/>
        <v>0</v>
      </c>
      <c r="AY503" s="75">
        <f t="shared" ca="1" si="216"/>
        <v>0</v>
      </c>
    </row>
    <row r="505" spans="2:51" ht="21" x14ac:dyDescent="0.35">
      <c r="B505" s="9" t="s">
        <v>433</v>
      </c>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row>
    <row r="506" spans="2:51" ht="19.5" outlineLevel="1" x14ac:dyDescent="0.3">
      <c r="C506" s="18" t="s">
        <v>342</v>
      </c>
    </row>
    <row r="507" spans="2:51" ht="15.75" outlineLevel="1" x14ac:dyDescent="0.25">
      <c r="D507" s="31" t="s">
        <v>343</v>
      </c>
      <c r="G507" s="21" t="s">
        <v>132</v>
      </c>
      <c r="H507" s="21" t="s">
        <v>133</v>
      </c>
    </row>
    <row r="508" spans="2:51" outlineLevel="1" x14ac:dyDescent="0.25">
      <c r="D508" t="s">
        <v>344</v>
      </c>
      <c r="E508" s="19" t="s">
        <v>258</v>
      </c>
      <c r="G508" s="26">
        <f ca="1">H145</f>
        <v>46023</v>
      </c>
      <c r="H508" s="26">
        <f ca="1">I145</f>
        <v>53327</v>
      </c>
      <c r="L508" s="74">
        <f t="shared" ref="L508:L511" ca="1" si="217">SUM(M508:AY508)</f>
        <v>20</v>
      </c>
      <c r="M508" s="27">
        <f ca="1">IF(AND(M$6&gt;=$G508,M$7&lt;=$H508),1,0)</f>
        <v>0</v>
      </c>
      <c r="N508" s="27">
        <f t="shared" ref="N508:AY509" ca="1" si="218">IF(AND(N$6&gt;=$G508,N$7&lt;=$H508),1,0)</f>
        <v>0</v>
      </c>
      <c r="O508" s="27">
        <f t="shared" ca="1" si="218"/>
        <v>1</v>
      </c>
      <c r="P508" s="27">
        <f t="shared" ca="1" si="218"/>
        <v>1</v>
      </c>
      <c r="Q508" s="27">
        <f t="shared" ca="1" si="218"/>
        <v>1</v>
      </c>
      <c r="R508" s="27">
        <f t="shared" ca="1" si="218"/>
        <v>1</v>
      </c>
      <c r="S508" s="27">
        <f t="shared" ca="1" si="218"/>
        <v>1</v>
      </c>
      <c r="T508" s="27">
        <f t="shared" ca="1" si="218"/>
        <v>1</v>
      </c>
      <c r="U508" s="27">
        <f t="shared" ca="1" si="218"/>
        <v>1</v>
      </c>
      <c r="V508" s="27">
        <f t="shared" ca="1" si="218"/>
        <v>1</v>
      </c>
      <c r="W508" s="27">
        <f t="shared" ca="1" si="218"/>
        <v>1</v>
      </c>
      <c r="X508" s="27">
        <f t="shared" ca="1" si="218"/>
        <v>1</v>
      </c>
      <c r="Y508" s="27">
        <f t="shared" ca="1" si="218"/>
        <v>1</v>
      </c>
      <c r="Z508" s="27">
        <f t="shared" ca="1" si="218"/>
        <v>1</v>
      </c>
      <c r="AA508" s="27">
        <f t="shared" ca="1" si="218"/>
        <v>1</v>
      </c>
      <c r="AB508" s="27">
        <f t="shared" ca="1" si="218"/>
        <v>1</v>
      </c>
      <c r="AC508" s="27">
        <f t="shared" ca="1" si="218"/>
        <v>1</v>
      </c>
      <c r="AD508" s="27">
        <f t="shared" ca="1" si="218"/>
        <v>1</v>
      </c>
      <c r="AE508" s="27">
        <f t="shared" ca="1" si="218"/>
        <v>1</v>
      </c>
      <c r="AF508" s="27">
        <f t="shared" ca="1" si="218"/>
        <v>1</v>
      </c>
      <c r="AG508" s="27">
        <f t="shared" ca="1" si="218"/>
        <v>1</v>
      </c>
      <c r="AH508" s="27">
        <f t="shared" ca="1" si="218"/>
        <v>1</v>
      </c>
      <c r="AI508" s="27">
        <f t="shared" ca="1" si="218"/>
        <v>0</v>
      </c>
      <c r="AJ508" s="27">
        <f t="shared" ca="1" si="218"/>
        <v>0</v>
      </c>
      <c r="AK508" s="27">
        <f t="shared" ca="1" si="218"/>
        <v>0</v>
      </c>
      <c r="AL508" s="27">
        <f t="shared" ca="1" si="218"/>
        <v>0</v>
      </c>
      <c r="AM508" s="27">
        <f t="shared" ca="1" si="218"/>
        <v>0</v>
      </c>
      <c r="AN508" s="27">
        <f t="shared" ca="1" si="218"/>
        <v>0</v>
      </c>
      <c r="AO508" s="27">
        <f t="shared" ca="1" si="218"/>
        <v>0</v>
      </c>
      <c r="AP508" s="27">
        <f t="shared" ca="1" si="218"/>
        <v>0</v>
      </c>
      <c r="AQ508" s="27">
        <f t="shared" ca="1" si="218"/>
        <v>0</v>
      </c>
      <c r="AR508" s="27">
        <f t="shared" ca="1" si="218"/>
        <v>0</v>
      </c>
      <c r="AS508" s="27">
        <f t="shared" ca="1" si="218"/>
        <v>0</v>
      </c>
      <c r="AT508" s="27">
        <f t="shared" ca="1" si="218"/>
        <v>0</v>
      </c>
      <c r="AU508" s="27">
        <f t="shared" ca="1" si="218"/>
        <v>0</v>
      </c>
      <c r="AV508" s="27">
        <f t="shared" ca="1" si="218"/>
        <v>0</v>
      </c>
      <c r="AW508" s="27">
        <f t="shared" ca="1" si="218"/>
        <v>0</v>
      </c>
      <c r="AX508" s="27">
        <f t="shared" ca="1" si="218"/>
        <v>0</v>
      </c>
      <c r="AY508" s="27">
        <f t="shared" ca="1" si="218"/>
        <v>0</v>
      </c>
    </row>
    <row r="509" spans="2:51" outlineLevel="1" x14ac:dyDescent="0.25">
      <c r="D509" t="s">
        <v>345</v>
      </c>
      <c r="E509" s="19" t="s">
        <v>258</v>
      </c>
      <c r="G509" s="26">
        <f ca="1">H146</f>
        <v>46023</v>
      </c>
      <c r="H509" s="26">
        <f ca="1">I146</f>
        <v>46387</v>
      </c>
      <c r="L509" s="74">
        <f t="shared" ca="1" si="217"/>
        <v>1</v>
      </c>
      <c r="M509" s="27">
        <f ca="1">IF(AND(M$6&gt;=$G509,M$7&lt;=$H509),1,0)</f>
        <v>0</v>
      </c>
      <c r="N509" s="27">
        <f t="shared" ca="1" si="218"/>
        <v>0</v>
      </c>
      <c r="O509" s="27">
        <f t="shared" ca="1" si="218"/>
        <v>1</v>
      </c>
      <c r="P509" s="27">
        <f t="shared" ca="1" si="218"/>
        <v>0</v>
      </c>
      <c r="Q509" s="27">
        <f t="shared" ca="1" si="218"/>
        <v>0</v>
      </c>
      <c r="R509" s="27">
        <f t="shared" ca="1" si="218"/>
        <v>0</v>
      </c>
      <c r="S509" s="27">
        <f t="shared" ca="1" si="218"/>
        <v>0</v>
      </c>
      <c r="T509" s="27">
        <f t="shared" ca="1" si="218"/>
        <v>0</v>
      </c>
      <c r="U509" s="27">
        <f t="shared" ca="1" si="218"/>
        <v>0</v>
      </c>
      <c r="V509" s="27">
        <f t="shared" ca="1" si="218"/>
        <v>0</v>
      </c>
      <c r="W509" s="27">
        <f t="shared" ca="1" si="218"/>
        <v>0</v>
      </c>
      <c r="X509" s="27">
        <f t="shared" ca="1" si="218"/>
        <v>0</v>
      </c>
      <c r="Y509" s="27">
        <f t="shared" ca="1" si="218"/>
        <v>0</v>
      </c>
      <c r="Z509" s="27">
        <f t="shared" ca="1" si="218"/>
        <v>0</v>
      </c>
      <c r="AA509" s="27">
        <f t="shared" ca="1" si="218"/>
        <v>0</v>
      </c>
      <c r="AB509" s="27">
        <f t="shared" ca="1" si="218"/>
        <v>0</v>
      </c>
      <c r="AC509" s="27">
        <f t="shared" ca="1" si="218"/>
        <v>0</v>
      </c>
      <c r="AD509" s="27">
        <f t="shared" ca="1" si="218"/>
        <v>0</v>
      </c>
      <c r="AE509" s="27">
        <f t="shared" ca="1" si="218"/>
        <v>0</v>
      </c>
      <c r="AF509" s="27">
        <f t="shared" ca="1" si="218"/>
        <v>0</v>
      </c>
      <c r="AG509" s="27">
        <f t="shared" ca="1" si="218"/>
        <v>0</v>
      </c>
      <c r="AH509" s="27">
        <f t="shared" ca="1" si="218"/>
        <v>0</v>
      </c>
      <c r="AI509" s="27">
        <f t="shared" ca="1" si="218"/>
        <v>0</v>
      </c>
      <c r="AJ509" s="27">
        <f t="shared" ca="1" si="218"/>
        <v>0</v>
      </c>
      <c r="AK509" s="27">
        <f t="shared" ca="1" si="218"/>
        <v>0</v>
      </c>
      <c r="AL509" s="27">
        <f t="shared" ca="1" si="218"/>
        <v>0</v>
      </c>
      <c r="AM509" s="27">
        <f t="shared" ca="1" si="218"/>
        <v>0</v>
      </c>
      <c r="AN509" s="27">
        <f t="shared" ca="1" si="218"/>
        <v>0</v>
      </c>
      <c r="AO509" s="27">
        <f t="shared" ca="1" si="218"/>
        <v>0</v>
      </c>
      <c r="AP509" s="27">
        <f t="shared" ca="1" si="218"/>
        <v>0</v>
      </c>
      <c r="AQ509" s="27">
        <f t="shared" ca="1" si="218"/>
        <v>0</v>
      </c>
      <c r="AR509" s="27">
        <f t="shared" ca="1" si="218"/>
        <v>0</v>
      </c>
      <c r="AS509" s="27">
        <f t="shared" ca="1" si="218"/>
        <v>0</v>
      </c>
      <c r="AT509" s="27">
        <f t="shared" ca="1" si="218"/>
        <v>0</v>
      </c>
      <c r="AU509" s="27">
        <f t="shared" ca="1" si="218"/>
        <v>0</v>
      </c>
      <c r="AV509" s="27">
        <f t="shared" ca="1" si="218"/>
        <v>0</v>
      </c>
      <c r="AW509" s="27">
        <f t="shared" ca="1" si="218"/>
        <v>0</v>
      </c>
      <c r="AX509" s="27">
        <f t="shared" ca="1" si="218"/>
        <v>0</v>
      </c>
      <c r="AY509" s="27">
        <f t="shared" ca="1" si="218"/>
        <v>0</v>
      </c>
    </row>
    <row r="510" spans="2:51" outlineLevel="1" x14ac:dyDescent="0.25">
      <c r="D510" t="s">
        <v>346</v>
      </c>
      <c r="E510" s="19" t="s">
        <v>258</v>
      </c>
      <c r="L510" s="74">
        <f t="shared" ca="1" si="217"/>
        <v>19</v>
      </c>
      <c r="M510" s="27">
        <f ca="1">M508-M509</f>
        <v>0</v>
      </c>
      <c r="N510" s="27">
        <f t="shared" ref="N510:AY510" ca="1" si="219">N508-N509</f>
        <v>0</v>
      </c>
      <c r="O510" s="27">
        <f t="shared" ca="1" si="219"/>
        <v>0</v>
      </c>
      <c r="P510" s="27">
        <f t="shared" ca="1" si="219"/>
        <v>1</v>
      </c>
      <c r="Q510" s="27">
        <f t="shared" ca="1" si="219"/>
        <v>1</v>
      </c>
      <c r="R510" s="27">
        <f t="shared" ca="1" si="219"/>
        <v>1</v>
      </c>
      <c r="S510" s="27">
        <f t="shared" ca="1" si="219"/>
        <v>1</v>
      </c>
      <c r="T510" s="27">
        <f t="shared" ca="1" si="219"/>
        <v>1</v>
      </c>
      <c r="U510" s="27">
        <f t="shared" ca="1" si="219"/>
        <v>1</v>
      </c>
      <c r="V510" s="27">
        <f t="shared" ca="1" si="219"/>
        <v>1</v>
      </c>
      <c r="W510" s="27">
        <f t="shared" ca="1" si="219"/>
        <v>1</v>
      </c>
      <c r="X510" s="27">
        <f t="shared" ca="1" si="219"/>
        <v>1</v>
      </c>
      <c r="Y510" s="27">
        <f t="shared" ca="1" si="219"/>
        <v>1</v>
      </c>
      <c r="Z510" s="27">
        <f t="shared" ca="1" si="219"/>
        <v>1</v>
      </c>
      <c r="AA510" s="27">
        <f t="shared" ca="1" si="219"/>
        <v>1</v>
      </c>
      <c r="AB510" s="27">
        <f t="shared" ca="1" si="219"/>
        <v>1</v>
      </c>
      <c r="AC510" s="27">
        <f t="shared" ca="1" si="219"/>
        <v>1</v>
      </c>
      <c r="AD510" s="27">
        <f t="shared" ca="1" si="219"/>
        <v>1</v>
      </c>
      <c r="AE510" s="27">
        <f t="shared" ca="1" si="219"/>
        <v>1</v>
      </c>
      <c r="AF510" s="27">
        <f t="shared" ca="1" si="219"/>
        <v>1</v>
      </c>
      <c r="AG510" s="27">
        <f t="shared" ca="1" si="219"/>
        <v>1</v>
      </c>
      <c r="AH510" s="27">
        <f t="shared" ca="1" si="219"/>
        <v>1</v>
      </c>
      <c r="AI510" s="27">
        <f t="shared" ca="1" si="219"/>
        <v>0</v>
      </c>
      <c r="AJ510" s="27">
        <f t="shared" ca="1" si="219"/>
        <v>0</v>
      </c>
      <c r="AK510" s="27">
        <f t="shared" ca="1" si="219"/>
        <v>0</v>
      </c>
      <c r="AL510" s="27">
        <f t="shared" ca="1" si="219"/>
        <v>0</v>
      </c>
      <c r="AM510" s="27">
        <f t="shared" ca="1" si="219"/>
        <v>0</v>
      </c>
      <c r="AN510" s="27">
        <f t="shared" ca="1" si="219"/>
        <v>0</v>
      </c>
      <c r="AO510" s="27">
        <f t="shared" ca="1" si="219"/>
        <v>0</v>
      </c>
      <c r="AP510" s="27">
        <f t="shared" ca="1" si="219"/>
        <v>0</v>
      </c>
      <c r="AQ510" s="27">
        <f t="shared" ca="1" si="219"/>
        <v>0</v>
      </c>
      <c r="AR510" s="27">
        <f t="shared" ca="1" si="219"/>
        <v>0</v>
      </c>
      <c r="AS510" s="27">
        <f t="shared" ca="1" si="219"/>
        <v>0</v>
      </c>
      <c r="AT510" s="27">
        <f t="shared" ca="1" si="219"/>
        <v>0</v>
      </c>
      <c r="AU510" s="27">
        <f t="shared" ca="1" si="219"/>
        <v>0</v>
      </c>
      <c r="AV510" s="27">
        <f t="shared" ca="1" si="219"/>
        <v>0</v>
      </c>
      <c r="AW510" s="27">
        <f t="shared" ca="1" si="219"/>
        <v>0</v>
      </c>
      <c r="AX510" s="27">
        <f t="shared" ca="1" si="219"/>
        <v>0</v>
      </c>
      <c r="AY510" s="27">
        <f t="shared" ca="1" si="219"/>
        <v>0</v>
      </c>
    </row>
    <row r="511" spans="2:51" outlineLevel="1" x14ac:dyDescent="0.25">
      <c r="D511" t="s">
        <v>347</v>
      </c>
      <c r="E511" s="19" t="s">
        <v>258</v>
      </c>
      <c r="L511" s="74">
        <f t="shared" ca="1" si="217"/>
        <v>1</v>
      </c>
      <c r="M511" s="27">
        <f t="shared" ref="M511:AY511" ca="1" si="220">IF($G$508=M6,1,0)</f>
        <v>0</v>
      </c>
      <c r="N511" s="27">
        <f t="shared" ca="1" si="220"/>
        <v>0</v>
      </c>
      <c r="O511" s="27">
        <f t="shared" ca="1" si="220"/>
        <v>1</v>
      </c>
      <c r="P511" s="27">
        <f t="shared" ca="1" si="220"/>
        <v>0</v>
      </c>
      <c r="Q511" s="27">
        <f t="shared" ca="1" si="220"/>
        <v>0</v>
      </c>
      <c r="R511" s="27">
        <f t="shared" ca="1" si="220"/>
        <v>0</v>
      </c>
      <c r="S511" s="27">
        <f t="shared" ca="1" si="220"/>
        <v>0</v>
      </c>
      <c r="T511" s="27">
        <f t="shared" ca="1" si="220"/>
        <v>0</v>
      </c>
      <c r="U511" s="27">
        <f t="shared" ca="1" si="220"/>
        <v>0</v>
      </c>
      <c r="V511" s="27">
        <f t="shared" ca="1" si="220"/>
        <v>0</v>
      </c>
      <c r="W511" s="27">
        <f t="shared" ca="1" si="220"/>
        <v>0</v>
      </c>
      <c r="X511" s="27">
        <f t="shared" ca="1" si="220"/>
        <v>0</v>
      </c>
      <c r="Y511" s="27">
        <f t="shared" ca="1" si="220"/>
        <v>0</v>
      </c>
      <c r="Z511" s="27">
        <f t="shared" ca="1" si="220"/>
        <v>0</v>
      </c>
      <c r="AA511" s="27">
        <f t="shared" ca="1" si="220"/>
        <v>0</v>
      </c>
      <c r="AB511" s="27">
        <f t="shared" ca="1" si="220"/>
        <v>0</v>
      </c>
      <c r="AC511" s="27">
        <f t="shared" ca="1" si="220"/>
        <v>0</v>
      </c>
      <c r="AD511" s="27">
        <f t="shared" ca="1" si="220"/>
        <v>0</v>
      </c>
      <c r="AE511" s="27">
        <f t="shared" ca="1" si="220"/>
        <v>0</v>
      </c>
      <c r="AF511" s="27">
        <f t="shared" ca="1" si="220"/>
        <v>0</v>
      </c>
      <c r="AG511" s="27">
        <f t="shared" ca="1" si="220"/>
        <v>0</v>
      </c>
      <c r="AH511" s="27">
        <f t="shared" ca="1" si="220"/>
        <v>0</v>
      </c>
      <c r="AI511" s="27">
        <f t="shared" ca="1" si="220"/>
        <v>0</v>
      </c>
      <c r="AJ511" s="27">
        <f t="shared" ca="1" si="220"/>
        <v>0</v>
      </c>
      <c r="AK511" s="27">
        <f t="shared" ca="1" si="220"/>
        <v>0</v>
      </c>
      <c r="AL511" s="27">
        <f t="shared" ca="1" si="220"/>
        <v>0</v>
      </c>
      <c r="AM511" s="27">
        <f t="shared" ca="1" si="220"/>
        <v>0</v>
      </c>
      <c r="AN511" s="27">
        <f t="shared" ca="1" si="220"/>
        <v>0</v>
      </c>
      <c r="AO511" s="27">
        <f t="shared" ca="1" si="220"/>
        <v>0</v>
      </c>
      <c r="AP511" s="27">
        <f t="shared" ca="1" si="220"/>
        <v>0</v>
      </c>
      <c r="AQ511" s="27">
        <f t="shared" ca="1" si="220"/>
        <v>0</v>
      </c>
      <c r="AR511" s="27">
        <f t="shared" ca="1" si="220"/>
        <v>0</v>
      </c>
      <c r="AS511" s="27">
        <f t="shared" ca="1" si="220"/>
        <v>0</v>
      </c>
      <c r="AT511" s="27">
        <f t="shared" ca="1" si="220"/>
        <v>0</v>
      </c>
      <c r="AU511" s="27">
        <f t="shared" ca="1" si="220"/>
        <v>0</v>
      </c>
      <c r="AV511" s="27">
        <f t="shared" ca="1" si="220"/>
        <v>0</v>
      </c>
      <c r="AW511" s="27">
        <f t="shared" ca="1" si="220"/>
        <v>0</v>
      </c>
      <c r="AX511" s="27">
        <f t="shared" ca="1" si="220"/>
        <v>0</v>
      </c>
      <c r="AY511" s="27">
        <f t="shared" ca="1" si="220"/>
        <v>0</v>
      </c>
    </row>
    <row r="512" spans="2:51" outlineLevel="1" x14ac:dyDescent="0.25">
      <c r="G512" s="21" t="s">
        <v>165</v>
      </c>
    </row>
    <row r="513" spans="4:51" outlineLevel="1" x14ac:dyDescent="0.25">
      <c r="D513" t="s">
        <v>229</v>
      </c>
      <c r="E513" s="19" t="s">
        <v>165</v>
      </c>
      <c r="G513" s="111">
        <f ca="1">L147</f>
        <v>3.5000000000000003E-2</v>
      </c>
      <c r="M513" s="28">
        <f ca="1">$G513*M$508</f>
        <v>0</v>
      </c>
      <c r="N513" s="28">
        <f t="shared" ref="N513:AY513" ca="1" si="221">$G513*N$508</f>
        <v>0</v>
      </c>
      <c r="O513" s="28">
        <f t="shared" ca="1" si="221"/>
        <v>3.5000000000000003E-2</v>
      </c>
      <c r="P513" s="28">
        <f t="shared" ca="1" si="221"/>
        <v>3.5000000000000003E-2</v>
      </c>
      <c r="Q513" s="28">
        <f t="shared" ca="1" si="221"/>
        <v>3.5000000000000003E-2</v>
      </c>
      <c r="R513" s="28">
        <f t="shared" ca="1" si="221"/>
        <v>3.5000000000000003E-2</v>
      </c>
      <c r="S513" s="28">
        <f t="shared" ca="1" si="221"/>
        <v>3.5000000000000003E-2</v>
      </c>
      <c r="T513" s="28">
        <f t="shared" ca="1" si="221"/>
        <v>3.5000000000000003E-2</v>
      </c>
      <c r="U513" s="28">
        <f t="shared" ca="1" si="221"/>
        <v>3.5000000000000003E-2</v>
      </c>
      <c r="V513" s="28">
        <f t="shared" ca="1" si="221"/>
        <v>3.5000000000000003E-2</v>
      </c>
      <c r="W513" s="28">
        <f t="shared" ca="1" si="221"/>
        <v>3.5000000000000003E-2</v>
      </c>
      <c r="X513" s="28">
        <f t="shared" ca="1" si="221"/>
        <v>3.5000000000000003E-2</v>
      </c>
      <c r="Y513" s="28">
        <f t="shared" ca="1" si="221"/>
        <v>3.5000000000000003E-2</v>
      </c>
      <c r="Z513" s="28">
        <f t="shared" ca="1" si="221"/>
        <v>3.5000000000000003E-2</v>
      </c>
      <c r="AA513" s="28">
        <f t="shared" ca="1" si="221"/>
        <v>3.5000000000000003E-2</v>
      </c>
      <c r="AB513" s="28">
        <f t="shared" ca="1" si="221"/>
        <v>3.5000000000000003E-2</v>
      </c>
      <c r="AC513" s="28">
        <f t="shared" ca="1" si="221"/>
        <v>3.5000000000000003E-2</v>
      </c>
      <c r="AD513" s="28">
        <f t="shared" ca="1" si="221"/>
        <v>3.5000000000000003E-2</v>
      </c>
      <c r="AE513" s="28">
        <f t="shared" ca="1" si="221"/>
        <v>3.5000000000000003E-2</v>
      </c>
      <c r="AF513" s="28">
        <f t="shared" ca="1" si="221"/>
        <v>3.5000000000000003E-2</v>
      </c>
      <c r="AG513" s="28">
        <f t="shared" ca="1" si="221"/>
        <v>3.5000000000000003E-2</v>
      </c>
      <c r="AH513" s="28">
        <f t="shared" ca="1" si="221"/>
        <v>3.5000000000000003E-2</v>
      </c>
      <c r="AI513" s="28">
        <f t="shared" ca="1" si="221"/>
        <v>0</v>
      </c>
      <c r="AJ513" s="28">
        <f t="shared" ca="1" si="221"/>
        <v>0</v>
      </c>
      <c r="AK513" s="28">
        <f t="shared" ca="1" si="221"/>
        <v>0</v>
      </c>
      <c r="AL513" s="28">
        <f t="shared" ca="1" si="221"/>
        <v>0</v>
      </c>
      <c r="AM513" s="28">
        <f t="shared" ca="1" si="221"/>
        <v>0</v>
      </c>
      <c r="AN513" s="28">
        <f t="shared" ca="1" si="221"/>
        <v>0</v>
      </c>
      <c r="AO513" s="28">
        <f t="shared" ca="1" si="221"/>
        <v>0</v>
      </c>
      <c r="AP513" s="28">
        <f t="shared" ca="1" si="221"/>
        <v>0</v>
      </c>
      <c r="AQ513" s="28">
        <f t="shared" ca="1" si="221"/>
        <v>0</v>
      </c>
      <c r="AR513" s="28">
        <f t="shared" ca="1" si="221"/>
        <v>0</v>
      </c>
      <c r="AS513" s="28">
        <f t="shared" ca="1" si="221"/>
        <v>0</v>
      </c>
      <c r="AT513" s="28">
        <f t="shared" ca="1" si="221"/>
        <v>0</v>
      </c>
      <c r="AU513" s="28">
        <f t="shared" ca="1" si="221"/>
        <v>0</v>
      </c>
      <c r="AV513" s="28">
        <f t="shared" ca="1" si="221"/>
        <v>0</v>
      </c>
      <c r="AW513" s="28">
        <f t="shared" ca="1" si="221"/>
        <v>0</v>
      </c>
      <c r="AX513" s="28">
        <f t="shared" ca="1" si="221"/>
        <v>0</v>
      </c>
      <c r="AY513" s="28">
        <f t="shared" ca="1" si="221"/>
        <v>0</v>
      </c>
    </row>
    <row r="514" spans="4:51" outlineLevel="1" x14ac:dyDescent="0.25">
      <c r="D514" t="s">
        <v>348</v>
      </c>
      <c r="E514" s="19" t="s">
        <v>168</v>
      </c>
      <c r="G514" s="89">
        <f ca="1">L148</f>
        <v>1.4999999999999999E-2</v>
      </c>
      <c r="M514" s="28">
        <f ca="1">$G514*M$511</f>
        <v>0</v>
      </c>
      <c r="N514" s="28">
        <f t="shared" ref="N514:AY514" ca="1" si="222">$G514*N$511</f>
        <v>0</v>
      </c>
      <c r="O514" s="28">
        <f t="shared" ca="1" si="222"/>
        <v>1.4999999999999999E-2</v>
      </c>
      <c r="P514" s="28">
        <f t="shared" ca="1" si="222"/>
        <v>0</v>
      </c>
      <c r="Q514" s="28">
        <f t="shared" ca="1" si="222"/>
        <v>0</v>
      </c>
      <c r="R514" s="28">
        <f t="shared" ca="1" si="222"/>
        <v>0</v>
      </c>
      <c r="S514" s="28">
        <f t="shared" ca="1" si="222"/>
        <v>0</v>
      </c>
      <c r="T514" s="28">
        <f t="shared" ca="1" si="222"/>
        <v>0</v>
      </c>
      <c r="U514" s="28">
        <f t="shared" ca="1" si="222"/>
        <v>0</v>
      </c>
      <c r="V514" s="28">
        <f t="shared" ca="1" si="222"/>
        <v>0</v>
      </c>
      <c r="W514" s="28">
        <f t="shared" ca="1" si="222"/>
        <v>0</v>
      </c>
      <c r="X514" s="28">
        <f t="shared" ca="1" si="222"/>
        <v>0</v>
      </c>
      <c r="Y514" s="28">
        <f t="shared" ca="1" si="222"/>
        <v>0</v>
      </c>
      <c r="Z514" s="28">
        <f t="shared" ca="1" si="222"/>
        <v>0</v>
      </c>
      <c r="AA514" s="28">
        <f t="shared" ca="1" si="222"/>
        <v>0</v>
      </c>
      <c r="AB514" s="28">
        <f t="shared" ca="1" si="222"/>
        <v>0</v>
      </c>
      <c r="AC514" s="28">
        <f t="shared" ca="1" si="222"/>
        <v>0</v>
      </c>
      <c r="AD514" s="28">
        <f t="shared" ca="1" si="222"/>
        <v>0</v>
      </c>
      <c r="AE514" s="28">
        <f t="shared" ca="1" si="222"/>
        <v>0</v>
      </c>
      <c r="AF514" s="28">
        <f t="shared" ca="1" si="222"/>
        <v>0</v>
      </c>
      <c r="AG514" s="28">
        <f t="shared" ca="1" si="222"/>
        <v>0</v>
      </c>
      <c r="AH514" s="28">
        <f t="shared" ca="1" si="222"/>
        <v>0</v>
      </c>
      <c r="AI514" s="28">
        <f t="shared" ca="1" si="222"/>
        <v>0</v>
      </c>
      <c r="AJ514" s="28">
        <f t="shared" ca="1" si="222"/>
        <v>0</v>
      </c>
      <c r="AK514" s="28">
        <f t="shared" ca="1" si="222"/>
        <v>0</v>
      </c>
      <c r="AL514" s="28">
        <f t="shared" ca="1" si="222"/>
        <v>0</v>
      </c>
      <c r="AM514" s="28">
        <f t="shared" ca="1" si="222"/>
        <v>0</v>
      </c>
      <c r="AN514" s="28">
        <f t="shared" ca="1" si="222"/>
        <v>0</v>
      </c>
      <c r="AO514" s="28">
        <f t="shared" ca="1" si="222"/>
        <v>0</v>
      </c>
      <c r="AP514" s="28">
        <f t="shared" ca="1" si="222"/>
        <v>0</v>
      </c>
      <c r="AQ514" s="28">
        <f t="shared" ca="1" si="222"/>
        <v>0</v>
      </c>
      <c r="AR514" s="28">
        <f t="shared" ca="1" si="222"/>
        <v>0</v>
      </c>
      <c r="AS514" s="28">
        <f t="shared" ca="1" si="222"/>
        <v>0</v>
      </c>
      <c r="AT514" s="28">
        <f t="shared" ca="1" si="222"/>
        <v>0</v>
      </c>
      <c r="AU514" s="28">
        <f t="shared" ca="1" si="222"/>
        <v>0</v>
      </c>
      <c r="AV514" s="28">
        <f t="shared" ca="1" si="222"/>
        <v>0</v>
      </c>
      <c r="AW514" s="28">
        <f t="shared" ca="1" si="222"/>
        <v>0</v>
      </c>
      <c r="AX514" s="28">
        <f t="shared" ca="1" si="222"/>
        <v>0</v>
      </c>
      <c r="AY514" s="28">
        <f t="shared" ca="1" si="222"/>
        <v>0</v>
      </c>
    </row>
    <row r="515" spans="4:51" outlineLevel="1" x14ac:dyDescent="0.25"/>
    <row r="516" spans="4:51" outlineLevel="1" x14ac:dyDescent="0.25">
      <c r="D516" t="s">
        <v>248</v>
      </c>
      <c r="E516" s="19" t="str">
        <f>Applied_currency &amp; "'000"</f>
        <v>EUR'000</v>
      </c>
      <c r="M516" s="75">
        <f>L519</f>
        <v>0</v>
      </c>
      <c r="N516" s="75">
        <f t="shared" ref="N516:AY516" ca="1" si="223">M519</f>
        <v>0</v>
      </c>
      <c r="O516" s="75">
        <f t="shared" ca="1" si="223"/>
        <v>60000</v>
      </c>
      <c r="P516" s="75">
        <f t="shared" ca="1" si="223"/>
        <v>60000</v>
      </c>
      <c r="Q516" s="75">
        <f t="shared" ca="1" si="223"/>
        <v>56842.105263157893</v>
      </c>
      <c r="R516" s="75">
        <f t="shared" ca="1" si="223"/>
        <v>53684.210526315786</v>
      </c>
      <c r="S516" s="75">
        <f t="shared" ca="1" si="223"/>
        <v>50526.31578947368</v>
      </c>
      <c r="T516" s="75">
        <f t="shared" ca="1" si="223"/>
        <v>47368.421052631573</v>
      </c>
      <c r="U516" s="75">
        <f t="shared" ca="1" si="223"/>
        <v>44210.526315789466</v>
      </c>
      <c r="V516" s="75">
        <f t="shared" ca="1" si="223"/>
        <v>41052.631578947359</v>
      </c>
      <c r="W516" s="75">
        <f t="shared" ca="1" si="223"/>
        <v>37894.736842105252</v>
      </c>
      <c r="X516" s="75">
        <f t="shared" ca="1" si="223"/>
        <v>34736.842105263146</v>
      </c>
      <c r="Y516" s="75">
        <f t="shared" ca="1" si="223"/>
        <v>31578.947368421039</v>
      </c>
      <c r="Z516" s="75">
        <f t="shared" ca="1" si="223"/>
        <v>28421.052631578932</v>
      </c>
      <c r="AA516" s="75">
        <f t="shared" ca="1" si="223"/>
        <v>25263.157894736825</v>
      </c>
      <c r="AB516" s="75">
        <f t="shared" ca="1" si="223"/>
        <v>22105.263157894718</v>
      </c>
      <c r="AC516" s="75">
        <f t="shared" ca="1" si="223"/>
        <v>18947.368421052612</v>
      </c>
      <c r="AD516" s="75">
        <f t="shared" ca="1" si="223"/>
        <v>15789.473684210507</v>
      </c>
      <c r="AE516" s="75">
        <f t="shared" ca="1" si="223"/>
        <v>12631.578947368402</v>
      </c>
      <c r="AF516" s="75">
        <f t="shared" ca="1" si="223"/>
        <v>9473.6842105262967</v>
      </c>
      <c r="AG516" s="75">
        <f t="shared" ca="1" si="223"/>
        <v>6315.7894736841918</v>
      </c>
      <c r="AH516" s="75">
        <f t="shared" ca="1" si="223"/>
        <v>3157.8947368420863</v>
      </c>
      <c r="AI516" s="75">
        <f t="shared" ca="1" si="223"/>
        <v>-1.9099388737231493E-11</v>
      </c>
      <c r="AJ516" s="75">
        <f t="shared" ca="1" si="223"/>
        <v>-1.9099388737231493E-11</v>
      </c>
      <c r="AK516" s="75">
        <f t="shared" ca="1" si="223"/>
        <v>-1.9099388737231493E-11</v>
      </c>
      <c r="AL516" s="75">
        <f t="shared" ca="1" si="223"/>
        <v>-1.9099388737231493E-11</v>
      </c>
      <c r="AM516" s="75">
        <f t="shared" ca="1" si="223"/>
        <v>-1.9099388737231493E-11</v>
      </c>
      <c r="AN516" s="75">
        <f t="shared" ca="1" si="223"/>
        <v>-1.9099388737231493E-11</v>
      </c>
      <c r="AO516" s="75">
        <f t="shared" ca="1" si="223"/>
        <v>-1.9099388737231493E-11</v>
      </c>
      <c r="AP516" s="75">
        <f t="shared" ca="1" si="223"/>
        <v>-1.9099388737231493E-11</v>
      </c>
      <c r="AQ516" s="75">
        <f t="shared" ca="1" si="223"/>
        <v>-1.9099388737231493E-11</v>
      </c>
      <c r="AR516" s="75">
        <f t="shared" ca="1" si="223"/>
        <v>-1.9099388737231493E-11</v>
      </c>
      <c r="AS516" s="75">
        <f t="shared" ca="1" si="223"/>
        <v>-1.9099388737231493E-11</v>
      </c>
      <c r="AT516" s="75">
        <f t="shared" ca="1" si="223"/>
        <v>-1.9099388737231493E-11</v>
      </c>
      <c r="AU516" s="75">
        <f t="shared" ca="1" si="223"/>
        <v>-1.9099388737231493E-11</v>
      </c>
      <c r="AV516" s="75">
        <f t="shared" ca="1" si="223"/>
        <v>-1.9099388737231493E-11</v>
      </c>
      <c r="AW516" s="75">
        <f t="shared" ca="1" si="223"/>
        <v>-1.9099388737231493E-11</v>
      </c>
      <c r="AX516" s="75">
        <f t="shared" ca="1" si="223"/>
        <v>-1.9099388737231493E-11</v>
      </c>
      <c r="AY516" s="75">
        <f t="shared" ca="1" si="223"/>
        <v>-1.9099388737231493E-11</v>
      </c>
    </row>
    <row r="517" spans="4:51" outlineLevel="1" x14ac:dyDescent="0.25">
      <c r="D517" t="s">
        <v>249</v>
      </c>
      <c r="E517" s="19" t="str">
        <f>Applied_currency &amp; "'000"</f>
        <v>EUR'000</v>
      </c>
      <c r="G517" s="21" t="s">
        <v>350</v>
      </c>
      <c r="L517" s="74">
        <f t="shared" ref="L517:L518" ca="1" si="224">SUM(M517:AY517)</f>
        <v>60000</v>
      </c>
      <c r="M517" s="75">
        <f t="shared" ref="M517:AY517" ca="1" si="225">-M321</f>
        <v>0</v>
      </c>
      <c r="N517" s="75">
        <f t="shared" ca="1" si="225"/>
        <v>60000</v>
      </c>
      <c r="O517" s="75">
        <f t="shared" ca="1" si="225"/>
        <v>0</v>
      </c>
      <c r="P517" s="75">
        <f t="shared" ca="1" si="225"/>
        <v>0</v>
      </c>
      <c r="Q517" s="75">
        <f t="shared" ca="1" si="225"/>
        <v>0</v>
      </c>
      <c r="R517" s="75">
        <f t="shared" ca="1" si="225"/>
        <v>0</v>
      </c>
      <c r="S517" s="75">
        <f t="shared" ca="1" si="225"/>
        <v>0</v>
      </c>
      <c r="T517" s="75">
        <f t="shared" ca="1" si="225"/>
        <v>0</v>
      </c>
      <c r="U517" s="75">
        <f t="shared" ca="1" si="225"/>
        <v>0</v>
      </c>
      <c r="V517" s="75">
        <f t="shared" ca="1" si="225"/>
        <v>0</v>
      </c>
      <c r="W517" s="75">
        <f t="shared" ca="1" si="225"/>
        <v>0</v>
      </c>
      <c r="X517" s="75">
        <f t="shared" ca="1" si="225"/>
        <v>0</v>
      </c>
      <c r="Y517" s="75">
        <f t="shared" ca="1" si="225"/>
        <v>0</v>
      </c>
      <c r="Z517" s="75">
        <f t="shared" ca="1" si="225"/>
        <v>0</v>
      </c>
      <c r="AA517" s="75">
        <f t="shared" ca="1" si="225"/>
        <v>0</v>
      </c>
      <c r="AB517" s="75">
        <f t="shared" ca="1" si="225"/>
        <v>0</v>
      </c>
      <c r="AC517" s="75">
        <f t="shared" ca="1" si="225"/>
        <v>0</v>
      </c>
      <c r="AD517" s="75">
        <f t="shared" ca="1" si="225"/>
        <v>0</v>
      </c>
      <c r="AE517" s="75">
        <f t="shared" ca="1" si="225"/>
        <v>0</v>
      </c>
      <c r="AF517" s="75">
        <f t="shared" ca="1" si="225"/>
        <v>0</v>
      </c>
      <c r="AG517" s="75">
        <f t="shared" ca="1" si="225"/>
        <v>0</v>
      </c>
      <c r="AH517" s="75">
        <f t="shared" ca="1" si="225"/>
        <v>0</v>
      </c>
      <c r="AI517" s="75">
        <f t="shared" ca="1" si="225"/>
        <v>0</v>
      </c>
      <c r="AJ517" s="75">
        <f t="shared" ca="1" si="225"/>
        <v>0</v>
      </c>
      <c r="AK517" s="75">
        <f t="shared" ca="1" si="225"/>
        <v>0</v>
      </c>
      <c r="AL517" s="75">
        <f t="shared" ca="1" si="225"/>
        <v>0</v>
      </c>
      <c r="AM517" s="75">
        <f t="shared" ca="1" si="225"/>
        <v>0</v>
      </c>
      <c r="AN517" s="75">
        <f t="shared" ca="1" si="225"/>
        <v>0</v>
      </c>
      <c r="AO517" s="75">
        <f t="shared" ca="1" si="225"/>
        <v>0</v>
      </c>
      <c r="AP517" s="75">
        <f t="shared" ca="1" si="225"/>
        <v>0</v>
      </c>
      <c r="AQ517" s="75">
        <f t="shared" ca="1" si="225"/>
        <v>0</v>
      </c>
      <c r="AR517" s="75">
        <f t="shared" ca="1" si="225"/>
        <v>0</v>
      </c>
      <c r="AS517" s="75">
        <f t="shared" ca="1" si="225"/>
        <v>0</v>
      </c>
      <c r="AT517" s="75">
        <f t="shared" ca="1" si="225"/>
        <v>0</v>
      </c>
      <c r="AU517" s="75">
        <f t="shared" ca="1" si="225"/>
        <v>0</v>
      </c>
      <c r="AV517" s="75">
        <f t="shared" ca="1" si="225"/>
        <v>0</v>
      </c>
      <c r="AW517" s="75">
        <f t="shared" ca="1" si="225"/>
        <v>0</v>
      </c>
      <c r="AX517" s="75">
        <f t="shared" ca="1" si="225"/>
        <v>0</v>
      </c>
      <c r="AY517" s="75">
        <f t="shared" ca="1" si="225"/>
        <v>0</v>
      </c>
    </row>
    <row r="518" spans="4:51" outlineLevel="1" x14ac:dyDescent="0.25">
      <c r="D518" t="s">
        <v>349</v>
      </c>
      <c r="E518" s="19" t="str">
        <f>Applied_currency &amp; "'000"</f>
        <v>EUR'000</v>
      </c>
      <c r="G518" s="49">
        <f ca="1">L145</f>
        <v>60000</v>
      </c>
      <c r="L518" s="74">
        <f t="shared" ca="1" si="224"/>
        <v>-60000.000000000022</v>
      </c>
      <c r="M518" s="75">
        <f ca="1">-$G518/$L510*M510</f>
        <v>0</v>
      </c>
      <c r="N518" s="75">
        <f t="shared" ref="N518:AY518" ca="1" si="226">-$G518/$L510*N510</f>
        <v>0</v>
      </c>
      <c r="O518" s="75">
        <f t="shared" ca="1" si="226"/>
        <v>0</v>
      </c>
      <c r="P518" s="75">
        <f t="shared" ca="1" si="226"/>
        <v>-3157.8947368421054</v>
      </c>
      <c r="Q518" s="75">
        <f t="shared" ca="1" si="226"/>
        <v>-3157.8947368421054</v>
      </c>
      <c r="R518" s="75">
        <f t="shared" ca="1" si="226"/>
        <v>-3157.8947368421054</v>
      </c>
      <c r="S518" s="75">
        <f t="shared" ca="1" si="226"/>
        <v>-3157.8947368421054</v>
      </c>
      <c r="T518" s="75">
        <f t="shared" ca="1" si="226"/>
        <v>-3157.8947368421054</v>
      </c>
      <c r="U518" s="75">
        <f t="shared" ca="1" si="226"/>
        <v>-3157.8947368421054</v>
      </c>
      <c r="V518" s="75">
        <f t="shared" ca="1" si="226"/>
        <v>-3157.8947368421054</v>
      </c>
      <c r="W518" s="75">
        <f t="shared" ca="1" si="226"/>
        <v>-3157.8947368421054</v>
      </c>
      <c r="X518" s="75">
        <f t="shared" ca="1" si="226"/>
        <v>-3157.8947368421054</v>
      </c>
      <c r="Y518" s="75">
        <f t="shared" ca="1" si="226"/>
        <v>-3157.8947368421054</v>
      </c>
      <c r="Z518" s="75">
        <f t="shared" ca="1" si="226"/>
        <v>-3157.8947368421054</v>
      </c>
      <c r="AA518" s="75">
        <f t="shared" ca="1" si="226"/>
        <v>-3157.8947368421054</v>
      </c>
      <c r="AB518" s="75">
        <f t="shared" ca="1" si="226"/>
        <v>-3157.8947368421054</v>
      </c>
      <c r="AC518" s="75">
        <f t="shared" ca="1" si="226"/>
        <v>-3157.8947368421054</v>
      </c>
      <c r="AD518" s="75">
        <f t="shared" ca="1" si="226"/>
        <v>-3157.8947368421054</v>
      </c>
      <c r="AE518" s="75">
        <f t="shared" ca="1" si="226"/>
        <v>-3157.8947368421054</v>
      </c>
      <c r="AF518" s="75">
        <f t="shared" ca="1" si="226"/>
        <v>-3157.8947368421054</v>
      </c>
      <c r="AG518" s="75">
        <f t="shared" ca="1" si="226"/>
        <v>-3157.8947368421054</v>
      </c>
      <c r="AH518" s="75">
        <f t="shared" ca="1" si="226"/>
        <v>-3157.8947368421054</v>
      </c>
      <c r="AI518" s="75">
        <f t="shared" ca="1" si="226"/>
        <v>0</v>
      </c>
      <c r="AJ518" s="75">
        <f t="shared" ca="1" si="226"/>
        <v>0</v>
      </c>
      <c r="AK518" s="75">
        <f t="shared" ca="1" si="226"/>
        <v>0</v>
      </c>
      <c r="AL518" s="75">
        <f t="shared" ca="1" si="226"/>
        <v>0</v>
      </c>
      <c r="AM518" s="75">
        <f t="shared" ca="1" si="226"/>
        <v>0</v>
      </c>
      <c r="AN518" s="75">
        <f t="shared" ca="1" si="226"/>
        <v>0</v>
      </c>
      <c r="AO518" s="75">
        <f t="shared" ca="1" si="226"/>
        <v>0</v>
      </c>
      <c r="AP518" s="75">
        <f t="shared" ca="1" si="226"/>
        <v>0</v>
      </c>
      <c r="AQ518" s="75">
        <f t="shared" ca="1" si="226"/>
        <v>0</v>
      </c>
      <c r="AR518" s="75">
        <f t="shared" ca="1" si="226"/>
        <v>0</v>
      </c>
      <c r="AS518" s="75">
        <f t="shared" ca="1" si="226"/>
        <v>0</v>
      </c>
      <c r="AT518" s="75">
        <f t="shared" ca="1" si="226"/>
        <v>0</v>
      </c>
      <c r="AU518" s="75">
        <f t="shared" ca="1" si="226"/>
        <v>0</v>
      </c>
      <c r="AV518" s="75">
        <f t="shared" ca="1" si="226"/>
        <v>0</v>
      </c>
      <c r="AW518" s="75">
        <f t="shared" ca="1" si="226"/>
        <v>0</v>
      </c>
      <c r="AX518" s="75">
        <f t="shared" ca="1" si="226"/>
        <v>0</v>
      </c>
      <c r="AY518" s="75">
        <f t="shared" ca="1" si="226"/>
        <v>0</v>
      </c>
    </row>
    <row r="519" spans="4:51" ht="15.75" outlineLevel="1" thickBot="1" x14ac:dyDescent="0.3">
      <c r="D519" t="s">
        <v>250</v>
      </c>
      <c r="E519" s="19" t="str">
        <f>Applied_currency &amp; "'000"</f>
        <v>EUR'000</v>
      </c>
      <c r="L519" s="80"/>
      <c r="M519" s="79">
        <f ca="1">SUM(M516:M518)</f>
        <v>0</v>
      </c>
      <c r="N519" s="79">
        <f t="shared" ref="N519:AY519" ca="1" si="227">SUM(N516:N518)</f>
        <v>60000</v>
      </c>
      <c r="O519" s="79">
        <f t="shared" ca="1" si="227"/>
        <v>60000</v>
      </c>
      <c r="P519" s="79">
        <f t="shared" ca="1" si="227"/>
        <v>56842.105263157893</v>
      </c>
      <c r="Q519" s="79">
        <f t="shared" ca="1" si="227"/>
        <v>53684.210526315786</v>
      </c>
      <c r="R519" s="79">
        <f t="shared" ca="1" si="227"/>
        <v>50526.31578947368</v>
      </c>
      <c r="S519" s="79">
        <f t="shared" ca="1" si="227"/>
        <v>47368.421052631573</v>
      </c>
      <c r="T519" s="79">
        <f t="shared" ca="1" si="227"/>
        <v>44210.526315789466</v>
      </c>
      <c r="U519" s="79">
        <f t="shared" ca="1" si="227"/>
        <v>41052.631578947359</v>
      </c>
      <c r="V519" s="79">
        <f t="shared" ca="1" si="227"/>
        <v>37894.736842105252</v>
      </c>
      <c r="W519" s="79">
        <f t="shared" ca="1" si="227"/>
        <v>34736.842105263146</v>
      </c>
      <c r="X519" s="79">
        <f t="shared" ca="1" si="227"/>
        <v>31578.947368421039</v>
      </c>
      <c r="Y519" s="79">
        <f t="shared" ca="1" si="227"/>
        <v>28421.052631578932</v>
      </c>
      <c r="Z519" s="79">
        <f t="shared" ca="1" si="227"/>
        <v>25263.157894736825</v>
      </c>
      <c r="AA519" s="79">
        <f t="shared" ca="1" si="227"/>
        <v>22105.263157894718</v>
      </c>
      <c r="AB519" s="79">
        <f t="shared" ca="1" si="227"/>
        <v>18947.368421052612</v>
      </c>
      <c r="AC519" s="79">
        <f t="shared" ca="1" si="227"/>
        <v>15789.473684210507</v>
      </c>
      <c r="AD519" s="79">
        <f t="shared" ca="1" si="227"/>
        <v>12631.578947368402</v>
      </c>
      <c r="AE519" s="79">
        <f t="shared" ca="1" si="227"/>
        <v>9473.6842105262967</v>
      </c>
      <c r="AF519" s="79">
        <f t="shared" ca="1" si="227"/>
        <v>6315.7894736841918</v>
      </c>
      <c r="AG519" s="79">
        <f t="shared" ca="1" si="227"/>
        <v>3157.8947368420863</v>
      </c>
      <c r="AH519" s="79">
        <f t="shared" ca="1" si="227"/>
        <v>-1.9099388737231493E-11</v>
      </c>
      <c r="AI519" s="79">
        <f t="shared" ca="1" si="227"/>
        <v>-1.9099388737231493E-11</v>
      </c>
      <c r="AJ519" s="79">
        <f t="shared" ca="1" si="227"/>
        <v>-1.9099388737231493E-11</v>
      </c>
      <c r="AK519" s="79">
        <f t="shared" ca="1" si="227"/>
        <v>-1.9099388737231493E-11</v>
      </c>
      <c r="AL519" s="79">
        <f t="shared" ca="1" si="227"/>
        <v>-1.9099388737231493E-11</v>
      </c>
      <c r="AM519" s="79">
        <f t="shared" ca="1" si="227"/>
        <v>-1.9099388737231493E-11</v>
      </c>
      <c r="AN519" s="79">
        <f t="shared" ca="1" si="227"/>
        <v>-1.9099388737231493E-11</v>
      </c>
      <c r="AO519" s="79">
        <f t="shared" ca="1" si="227"/>
        <v>-1.9099388737231493E-11</v>
      </c>
      <c r="AP519" s="79">
        <f t="shared" ca="1" si="227"/>
        <v>-1.9099388737231493E-11</v>
      </c>
      <c r="AQ519" s="79">
        <f t="shared" ca="1" si="227"/>
        <v>-1.9099388737231493E-11</v>
      </c>
      <c r="AR519" s="79">
        <f t="shared" ca="1" si="227"/>
        <v>-1.9099388737231493E-11</v>
      </c>
      <c r="AS519" s="79">
        <f t="shared" ca="1" si="227"/>
        <v>-1.9099388737231493E-11</v>
      </c>
      <c r="AT519" s="79">
        <f t="shared" ca="1" si="227"/>
        <v>-1.9099388737231493E-11</v>
      </c>
      <c r="AU519" s="79">
        <f t="shared" ca="1" si="227"/>
        <v>-1.9099388737231493E-11</v>
      </c>
      <c r="AV519" s="79">
        <f t="shared" ca="1" si="227"/>
        <v>-1.9099388737231493E-11</v>
      </c>
      <c r="AW519" s="79">
        <f t="shared" ca="1" si="227"/>
        <v>-1.9099388737231493E-11</v>
      </c>
      <c r="AX519" s="79">
        <f t="shared" ca="1" si="227"/>
        <v>-1.9099388737231493E-11</v>
      </c>
      <c r="AY519" s="79">
        <f t="shared" ca="1" si="227"/>
        <v>-1.9099388737231493E-11</v>
      </c>
    </row>
    <row r="520" spans="4:51" ht="15.75" outlineLevel="1" thickTop="1" x14ac:dyDescent="0.25"/>
    <row r="521" spans="4:51" outlineLevel="1" x14ac:dyDescent="0.25">
      <c r="D521" t="s">
        <v>351</v>
      </c>
      <c r="E521" s="19" t="str">
        <f>Applied_currency &amp; "'000"</f>
        <v>EUR'000</v>
      </c>
      <c r="L521" s="74">
        <f t="shared" ref="L521:L522" ca="1" si="228">SUM(M521:AY521)</f>
        <v>-23099.999999999993</v>
      </c>
      <c r="M521" s="75">
        <f ca="1">-M513*M516</f>
        <v>0</v>
      </c>
      <c r="N521" s="75">
        <f t="shared" ref="N521:AY521" ca="1" si="229">-N513*N516</f>
        <v>0</v>
      </c>
      <c r="O521" s="75">
        <f t="shared" ca="1" si="229"/>
        <v>-2100</v>
      </c>
      <c r="P521" s="75">
        <f t="shared" ca="1" si="229"/>
        <v>-2100</v>
      </c>
      <c r="Q521" s="75">
        <f t="shared" ca="1" si="229"/>
        <v>-1989.4736842105265</v>
      </c>
      <c r="R521" s="75">
        <f t="shared" ca="1" si="229"/>
        <v>-1878.9473684210527</v>
      </c>
      <c r="S521" s="75">
        <f t="shared" ca="1" si="229"/>
        <v>-1768.421052631579</v>
      </c>
      <c r="T521" s="75">
        <f t="shared" ca="1" si="229"/>
        <v>-1657.8947368421052</v>
      </c>
      <c r="U521" s="75">
        <f t="shared" ca="1" si="229"/>
        <v>-1547.3684210526314</v>
      </c>
      <c r="V521" s="75">
        <f t="shared" ca="1" si="229"/>
        <v>-1436.8421052631577</v>
      </c>
      <c r="W521" s="75">
        <f t="shared" ca="1" si="229"/>
        <v>-1326.3157894736839</v>
      </c>
      <c r="X521" s="75">
        <f t="shared" ca="1" si="229"/>
        <v>-1215.7894736842102</v>
      </c>
      <c r="Y521" s="75">
        <f t="shared" ca="1" si="229"/>
        <v>-1105.2631578947364</v>
      </c>
      <c r="Z521" s="75">
        <f t="shared" ca="1" si="229"/>
        <v>-994.73684210526267</v>
      </c>
      <c r="AA521" s="75">
        <f t="shared" ca="1" si="229"/>
        <v>-884.21052631578891</v>
      </c>
      <c r="AB521" s="75">
        <f t="shared" ca="1" si="229"/>
        <v>-773.68421052631527</v>
      </c>
      <c r="AC521" s="75">
        <f t="shared" ca="1" si="229"/>
        <v>-663.15789473684151</v>
      </c>
      <c r="AD521" s="75">
        <f t="shared" ca="1" si="229"/>
        <v>-552.63157894736776</v>
      </c>
      <c r="AE521" s="75">
        <f t="shared" ca="1" si="229"/>
        <v>-442.10526315789411</v>
      </c>
      <c r="AF521" s="75">
        <f t="shared" ca="1" si="229"/>
        <v>-331.57894736842042</v>
      </c>
      <c r="AG521" s="75">
        <f t="shared" ca="1" si="229"/>
        <v>-221.05263157894674</v>
      </c>
      <c r="AH521" s="75">
        <f t="shared" ca="1" si="229"/>
        <v>-110.52631578947303</v>
      </c>
      <c r="AI521" s="75">
        <f t="shared" ca="1" si="229"/>
        <v>0</v>
      </c>
      <c r="AJ521" s="75">
        <f t="shared" ca="1" si="229"/>
        <v>0</v>
      </c>
      <c r="AK521" s="75">
        <f t="shared" ca="1" si="229"/>
        <v>0</v>
      </c>
      <c r="AL521" s="75">
        <f t="shared" ca="1" si="229"/>
        <v>0</v>
      </c>
      <c r="AM521" s="75">
        <f t="shared" ca="1" si="229"/>
        <v>0</v>
      </c>
      <c r="AN521" s="75">
        <f t="shared" ca="1" si="229"/>
        <v>0</v>
      </c>
      <c r="AO521" s="75">
        <f t="shared" ca="1" si="229"/>
        <v>0</v>
      </c>
      <c r="AP521" s="75">
        <f t="shared" ca="1" si="229"/>
        <v>0</v>
      </c>
      <c r="AQ521" s="75">
        <f t="shared" ca="1" si="229"/>
        <v>0</v>
      </c>
      <c r="AR521" s="75">
        <f t="shared" ca="1" si="229"/>
        <v>0</v>
      </c>
      <c r="AS521" s="75">
        <f t="shared" ca="1" si="229"/>
        <v>0</v>
      </c>
      <c r="AT521" s="75">
        <f t="shared" ca="1" si="229"/>
        <v>0</v>
      </c>
      <c r="AU521" s="75">
        <f t="shared" ca="1" si="229"/>
        <v>0</v>
      </c>
      <c r="AV521" s="75">
        <f t="shared" ca="1" si="229"/>
        <v>0</v>
      </c>
      <c r="AW521" s="75">
        <f t="shared" ca="1" si="229"/>
        <v>0</v>
      </c>
      <c r="AX521" s="75">
        <f t="shared" ca="1" si="229"/>
        <v>0</v>
      </c>
      <c r="AY521" s="75">
        <f t="shared" ca="1" si="229"/>
        <v>0</v>
      </c>
    </row>
    <row r="522" spans="4:51" outlineLevel="1" x14ac:dyDescent="0.25">
      <c r="D522" t="s">
        <v>348</v>
      </c>
      <c r="E522" s="19" t="str">
        <f>Applied_currency &amp; "'000"</f>
        <v>EUR'000</v>
      </c>
      <c r="L522" s="74">
        <f t="shared" ca="1" si="228"/>
        <v>-900</v>
      </c>
      <c r="M522" s="75">
        <f ca="1">-$G$518*M514</f>
        <v>0</v>
      </c>
      <c r="N522" s="75">
        <f t="shared" ref="N522:AY522" ca="1" si="230">-$G$518*N514</f>
        <v>0</v>
      </c>
      <c r="O522" s="75">
        <f t="shared" ca="1" si="230"/>
        <v>-900</v>
      </c>
      <c r="P522" s="75">
        <f t="shared" ca="1" si="230"/>
        <v>0</v>
      </c>
      <c r="Q522" s="75">
        <f t="shared" ca="1" si="230"/>
        <v>0</v>
      </c>
      <c r="R522" s="75">
        <f t="shared" ca="1" si="230"/>
        <v>0</v>
      </c>
      <c r="S522" s="75">
        <f t="shared" ca="1" si="230"/>
        <v>0</v>
      </c>
      <c r="T522" s="75">
        <f t="shared" ca="1" si="230"/>
        <v>0</v>
      </c>
      <c r="U522" s="75">
        <f t="shared" ca="1" si="230"/>
        <v>0</v>
      </c>
      <c r="V522" s="75">
        <f t="shared" ca="1" si="230"/>
        <v>0</v>
      </c>
      <c r="W522" s="75">
        <f t="shared" ca="1" si="230"/>
        <v>0</v>
      </c>
      <c r="X522" s="75">
        <f t="shared" ca="1" si="230"/>
        <v>0</v>
      </c>
      <c r="Y522" s="75">
        <f t="shared" ca="1" si="230"/>
        <v>0</v>
      </c>
      <c r="Z522" s="75">
        <f t="shared" ca="1" si="230"/>
        <v>0</v>
      </c>
      <c r="AA522" s="75">
        <f t="shared" ca="1" si="230"/>
        <v>0</v>
      </c>
      <c r="AB522" s="75">
        <f t="shared" ca="1" si="230"/>
        <v>0</v>
      </c>
      <c r="AC522" s="75">
        <f t="shared" ca="1" si="230"/>
        <v>0</v>
      </c>
      <c r="AD522" s="75">
        <f t="shared" ca="1" si="230"/>
        <v>0</v>
      </c>
      <c r="AE522" s="75">
        <f t="shared" ca="1" si="230"/>
        <v>0</v>
      </c>
      <c r="AF522" s="75">
        <f t="shared" ca="1" si="230"/>
        <v>0</v>
      </c>
      <c r="AG522" s="75">
        <f t="shared" ca="1" si="230"/>
        <v>0</v>
      </c>
      <c r="AH522" s="75">
        <f t="shared" ca="1" si="230"/>
        <v>0</v>
      </c>
      <c r="AI522" s="75">
        <f t="shared" ca="1" si="230"/>
        <v>0</v>
      </c>
      <c r="AJ522" s="75">
        <f t="shared" ca="1" si="230"/>
        <v>0</v>
      </c>
      <c r="AK522" s="75">
        <f t="shared" ca="1" si="230"/>
        <v>0</v>
      </c>
      <c r="AL522" s="75">
        <f t="shared" ca="1" si="230"/>
        <v>0</v>
      </c>
      <c r="AM522" s="75">
        <f t="shared" ca="1" si="230"/>
        <v>0</v>
      </c>
      <c r="AN522" s="75">
        <f t="shared" ca="1" si="230"/>
        <v>0</v>
      </c>
      <c r="AO522" s="75">
        <f t="shared" ca="1" si="230"/>
        <v>0</v>
      </c>
      <c r="AP522" s="75">
        <f t="shared" ca="1" si="230"/>
        <v>0</v>
      </c>
      <c r="AQ522" s="75">
        <f t="shared" ca="1" si="230"/>
        <v>0</v>
      </c>
      <c r="AR522" s="75">
        <f t="shared" ca="1" si="230"/>
        <v>0</v>
      </c>
      <c r="AS522" s="75">
        <f t="shared" ca="1" si="230"/>
        <v>0</v>
      </c>
      <c r="AT522" s="75">
        <f t="shared" ca="1" si="230"/>
        <v>0</v>
      </c>
      <c r="AU522" s="75">
        <f t="shared" ca="1" si="230"/>
        <v>0</v>
      </c>
      <c r="AV522" s="75">
        <f t="shared" ca="1" si="230"/>
        <v>0</v>
      </c>
      <c r="AW522" s="75">
        <f t="shared" ca="1" si="230"/>
        <v>0</v>
      </c>
      <c r="AX522" s="75">
        <f t="shared" ca="1" si="230"/>
        <v>0</v>
      </c>
      <c r="AY522" s="75">
        <f t="shared" ca="1" si="230"/>
        <v>0</v>
      </c>
    </row>
    <row r="523" spans="4:51" outlineLevel="1" x14ac:dyDescent="0.25"/>
    <row r="524" spans="4:51" ht="15.75" outlineLevel="1" x14ac:dyDescent="0.25">
      <c r="D524" s="31" t="s">
        <v>352</v>
      </c>
    </row>
    <row r="525" spans="4:51" outlineLevel="1" x14ac:dyDescent="0.25">
      <c r="D525" t="s">
        <v>354</v>
      </c>
      <c r="E525" s="19" t="str">
        <f>Applied_currency &amp; "'000"</f>
        <v>EUR'000</v>
      </c>
      <c r="L525" s="74">
        <f t="shared" ref="L525:L528" ca="1" si="231">SUM(M525:AY525)</f>
        <v>23099.999999999993</v>
      </c>
      <c r="M525" s="48">
        <f ca="1">-M521</f>
        <v>0</v>
      </c>
      <c r="N525" s="48">
        <f t="shared" ref="N525:AY525" ca="1" si="232">-N521</f>
        <v>0</v>
      </c>
      <c r="O525" s="48">
        <f t="shared" ca="1" si="232"/>
        <v>2100</v>
      </c>
      <c r="P525" s="48">
        <f t="shared" ca="1" si="232"/>
        <v>2100</v>
      </c>
      <c r="Q525" s="48">
        <f t="shared" ca="1" si="232"/>
        <v>1989.4736842105265</v>
      </c>
      <c r="R525" s="48">
        <f t="shared" ca="1" si="232"/>
        <v>1878.9473684210527</v>
      </c>
      <c r="S525" s="48">
        <f t="shared" ca="1" si="232"/>
        <v>1768.421052631579</v>
      </c>
      <c r="T525" s="48">
        <f t="shared" ca="1" si="232"/>
        <v>1657.8947368421052</v>
      </c>
      <c r="U525" s="48">
        <f t="shared" ca="1" si="232"/>
        <v>1547.3684210526314</v>
      </c>
      <c r="V525" s="48">
        <f t="shared" ca="1" si="232"/>
        <v>1436.8421052631577</v>
      </c>
      <c r="W525" s="48">
        <f t="shared" ca="1" si="232"/>
        <v>1326.3157894736839</v>
      </c>
      <c r="X525" s="48">
        <f t="shared" ca="1" si="232"/>
        <v>1215.7894736842102</v>
      </c>
      <c r="Y525" s="48">
        <f t="shared" ca="1" si="232"/>
        <v>1105.2631578947364</v>
      </c>
      <c r="Z525" s="48">
        <f t="shared" ca="1" si="232"/>
        <v>994.73684210526267</v>
      </c>
      <c r="AA525" s="48">
        <f t="shared" ca="1" si="232"/>
        <v>884.21052631578891</v>
      </c>
      <c r="AB525" s="48">
        <f t="shared" ca="1" si="232"/>
        <v>773.68421052631527</v>
      </c>
      <c r="AC525" s="48">
        <f t="shared" ca="1" si="232"/>
        <v>663.15789473684151</v>
      </c>
      <c r="AD525" s="48">
        <f t="shared" ca="1" si="232"/>
        <v>552.63157894736776</v>
      </c>
      <c r="AE525" s="48">
        <f t="shared" ca="1" si="232"/>
        <v>442.10526315789411</v>
      </c>
      <c r="AF525" s="48">
        <f t="shared" ca="1" si="232"/>
        <v>331.57894736842042</v>
      </c>
      <c r="AG525" s="48">
        <f t="shared" ca="1" si="232"/>
        <v>221.05263157894674</v>
      </c>
      <c r="AH525" s="48">
        <f t="shared" ca="1" si="232"/>
        <v>110.52631578947303</v>
      </c>
      <c r="AI525" s="48">
        <f t="shared" ca="1" si="232"/>
        <v>0</v>
      </c>
      <c r="AJ525" s="48">
        <f t="shared" ca="1" si="232"/>
        <v>0</v>
      </c>
      <c r="AK525" s="48">
        <f t="shared" ca="1" si="232"/>
        <v>0</v>
      </c>
      <c r="AL525" s="48">
        <f t="shared" ca="1" si="232"/>
        <v>0</v>
      </c>
      <c r="AM525" s="48">
        <f t="shared" ca="1" si="232"/>
        <v>0</v>
      </c>
      <c r="AN525" s="48">
        <f t="shared" ca="1" si="232"/>
        <v>0</v>
      </c>
      <c r="AO525" s="48">
        <f t="shared" ca="1" si="232"/>
        <v>0</v>
      </c>
      <c r="AP525" s="48">
        <f t="shared" ca="1" si="232"/>
        <v>0</v>
      </c>
      <c r="AQ525" s="48">
        <f t="shared" ca="1" si="232"/>
        <v>0</v>
      </c>
      <c r="AR525" s="48">
        <f t="shared" ca="1" si="232"/>
        <v>0</v>
      </c>
      <c r="AS525" s="48">
        <f t="shared" ca="1" si="232"/>
        <v>0</v>
      </c>
      <c r="AT525" s="48">
        <f t="shared" ca="1" si="232"/>
        <v>0</v>
      </c>
      <c r="AU525" s="48">
        <f t="shared" ca="1" si="232"/>
        <v>0</v>
      </c>
      <c r="AV525" s="48">
        <f t="shared" ca="1" si="232"/>
        <v>0</v>
      </c>
      <c r="AW525" s="48">
        <f t="shared" ca="1" si="232"/>
        <v>0</v>
      </c>
      <c r="AX525" s="48">
        <f t="shared" ca="1" si="232"/>
        <v>0</v>
      </c>
      <c r="AY525" s="48">
        <f t="shared" ca="1" si="232"/>
        <v>0</v>
      </c>
    </row>
    <row r="526" spans="4:51" outlineLevel="1" x14ac:dyDescent="0.25">
      <c r="D526" t="s">
        <v>348</v>
      </c>
      <c r="E526" s="19" t="str">
        <f>Applied_currency &amp; "'000"</f>
        <v>EUR'000</v>
      </c>
      <c r="L526" s="74">
        <f t="shared" ca="1" si="231"/>
        <v>900</v>
      </c>
      <c r="M526" s="48">
        <f ca="1">-M522</f>
        <v>0</v>
      </c>
      <c r="N526" s="48">
        <f t="shared" ref="N526:AY526" ca="1" si="233">-N522</f>
        <v>0</v>
      </c>
      <c r="O526" s="48">
        <f t="shared" ca="1" si="233"/>
        <v>900</v>
      </c>
      <c r="P526" s="48">
        <f t="shared" ca="1" si="233"/>
        <v>0</v>
      </c>
      <c r="Q526" s="48">
        <f t="shared" ca="1" si="233"/>
        <v>0</v>
      </c>
      <c r="R526" s="48">
        <f t="shared" ca="1" si="233"/>
        <v>0</v>
      </c>
      <c r="S526" s="48">
        <f t="shared" ca="1" si="233"/>
        <v>0</v>
      </c>
      <c r="T526" s="48">
        <f t="shared" ca="1" si="233"/>
        <v>0</v>
      </c>
      <c r="U526" s="48">
        <f t="shared" ca="1" si="233"/>
        <v>0</v>
      </c>
      <c r="V526" s="48">
        <f t="shared" ca="1" si="233"/>
        <v>0</v>
      </c>
      <c r="W526" s="48">
        <f t="shared" ca="1" si="233"/>
        <v>0</v>
      </c>
      <c r="X526" s="48">
        <f t="shared" ca="1" si="233"/>
        <v>0</v>
      </c>
      <c r="Y526" s="48">
        <f t="shared" ca="1" si="233"/>
        <v>0</v>
      </c>
      <c r="Z526" s="48">
        <f t="shared" ca="1" si="233"/>
        <v>0</v>
      </c>
      <c r="AA526" s="48">
        <f t="shared" ca="1" si="233"/>
        <v>0</v>
      </c>
      <c r="AB526" s="48">
        <f t="shared" ca="1" si="233"/>
        <v>0</v>
      </c>
      <c r="AC526" s="48">
        <f t="shared" ca="1" si="233"/>
        <v>0</v>
      </c>
      <c r="AD526" s="48">
        <f t="shared" ca="1" si="233"/>
        <v>0</v>
      </c>
      <c r="AE526" s="48">
        <f t="shared" ca="1" si="233"/>
        <v>0</v>
      </c>
      <c r="AF526" s="48">
        <f t="shared" ca="1" si="233"/>
        <v>0</v>
      </c>
      <c r="AG526" s="48">
        <f t="shared" ca="1" si="233"/>
        <v>0</v>
      </c>
      <c r="AH526" s="48">
        <f t="shared" ca="1" si="233"/>
        <v>0</v>
      </c>
      <c r="AI526" s="48">
        <f t="shared" ca="1" si="233"/>
        <v>0</v>
      </c>
      <c r="AJ526" s="48">
        <f t="shared" ca="1" si="233"/>
        <v>0</v>
      </c>
      <c r="AK526" s="48">
        <f t="shared" ca="1" si="233"/>
        <v>0</v>
      </c>
      <c r="AL526" s="48">
        <f t="shared" ca="1" si="233"/>
        <v>0</v>
      </c>
      <c r="AM526" s="48">
        <f t="shared" ca="1" si="233"/>
        <v>0</v>
      </c>
      <c r="AN526" s="48">
        <f t="shared" ca="1" si="233"/>
        <v>0</v>
      </c>
      <c r="AO526" s="48">
        <f t="shared" ca="1" si="233"/>
        <v>0</v>
      </c>
      <c r="AP526" s="48">
        <f t="shared" ca="1" si="233"/>
        <v>0</v>
      </c>
      <c r="AQ526" s="48">
        <f t="shared" ca="1" si="233"/>
        <v>0</v>
      </c>
      <c r="AR526" s="48">
        <f t="shared" ca="1" si="233"/>
        <v>0</v>
      </c>
      <c r="AS526" s="48">
        <f t="shared" ca="1" si="233"/>
        <v>0</v>
      </c>
      <c r="AT526" s="48">
        <f t="shared" ca="1" si="233"/>
        <v>0</v>
      </c>
      <c r="AU526" s="48">
        <f t="shared" ca="1" si="233"/>
        <v>0</v>
      </c>
      <c r="AV526" s="48">
        <f t="shared" ca="1" si="233"/>
        <v>0</v>
      </c>
      <c r="AW526" s="48">
        <f t="shared" ca="1" si="233"/>
        <v>0</v>
      </c>
      <c r="AX526" s="48">
        <f t="shared" ca="1" si="233"/>
        <v>0</v>
      </c>
      <c r="AY526" s="48">
        <f t="shared" ca="1" si="233"/>
        <v>0</v>
      </c>
    </row>
    <row r="527" spans="4:51" outlineLevel="1" x14ac:dyDescent="0.25">
      <c r="D527" t="s">
        <v>353</v>
      </c>
      <c r="E527" s="19" t="str">
        <f>Applied_currency &amp; "'000"</f>
        <v>EUR'000</v>
      </c>
      <c r="L527" s="74">
        <f ca="1">SUM(M527:AY527)</f>
        <v>60000.000000000022</v>
      </c>
      <c r="M527" s="48">
        <f t="shared" ref="M527:AY527" ca="1" si="234">-M518</f>
        <v>0</v>
      </c>
      <c r="N527" s="48">
        <f t="shared" ca="1" si="234"/>
        <v>0</v>
      </c>
      <c r="O527" s="48">
        <f t="shared" ca="1" si="234"/>
        <v>0</v>
      </c>
      <c r="P527" s="48">
        <f t="shared" ca="1" si="234"/>
        <v>3157.8947368421054</v>
      </c>
      <c r="Q527" s="48">
        <f t="shared" ca="1" si="234"/>
        <v>3157.8947368421054</v>
      </c>
      <c r="R527" s="48">
        <f t="shared" ca="1" si="234"/>
        <v>3157.8947368421054</v>
      </c>
      <c r="S527" s="48">
        <f t="shared" ca="1" si="234"/>
        <v>3157.8947368421054</v>
      </c>
      <c r="T527" s="48">
        <f t="shared" ca="1" si="234"/>
        <v>3157.8947368421054</v>
      </c>
      <c r="U527" s="48">
        <f t="shared" ca="1" si="234"/>
        <v>3157.8947368421054</v>
      </c>
      <c r="V527" s="48">
        <f t="shared" ca="1" si="234"/>
        <v>3157.8947368421054</v>
      </c>
      <c r="W527" s="48">
        <f t="shared" ca="1" si="234"/>
        <v>3157.8947368421054</v>
      </c>
      <c r="X527" s="48">
        <f t="shared" ca="1" si="234"/>
        <v>3157.8947368421054</v>
      </c>
      <c r="Y527" s="48">
        <f t="shared" ca="1" si="234"/>
        <v>3157.8947368421054</v>
      </c>
      <c r="Z527" s="48">
        <f t="shared" ca="1" si="234"/>
        <v>3157.8947368421054</v>
      </c>
      <c r="AA527" s="48">
        <f t="shared" ca="1" si="234"/>
        <v>3157.8947368421054</v>
      </c>
      <c r="AB527" s="48">
        <f t="shared" ca="1" si="234"/>
        <v>3157.8947368421054</v>
      </c>
      <c r="AC527" s="48">
        <f t="shared" ca="1" si="234"/>
        <v>3157.8947368421054</v>
      </c>
      <c r="AD527" s="48">
        <f t="shared" ca="1" si="234"/>
        <v>3157.8947368421054</v>
      </c>
      <c r="AE527" s="48">
        <f t="shared" ca="1" si="234"/>
        <v>3157.8947368421054</v>
      </c>
      <c r="AF527" s="48">
        <f t="shared" ca="1" si="234"/>
        <v>3157.8947368421054</v>
      </c>
      <c r="AG527" s="48">
        <f t="shared" ca="1" si="234"/>
        <v>3157.8947368421054</v>
      </c>
      <c r="AH527" s="48">
        <f t="shared" ca="1" si="234"/>
        <v>3157.8947368421054</v>
      </c>
      <c r="AI527" s="48">
        <f t="shared" ca="1" si="234"/>
        <v>0</v>
      </c>
      <c r="AJ527" s="48">
        <f t="shared" ca="1" si="234"/>
        <v>0</v>
      </c>
      <c r="AK527" s="48">
        <f t="shared" ca="1" si="234"/>
        <v>0</v>
      </c>
      <c r="AL527" s="48">
        <f t="shared" ca="1" si="234"/>
        <v>0</v>
      </c>
      <c r="AM527" s="48">
        <f t="shared" ca="1" si="234"/>
        <v>0</v>
      </c>
      <c r="AN527" s="48">
        <f t="shared" ca="1" si="234"/>
        <v>0</v>
      </c>
      <c r="AO527" s="48">
        <f t="shared" ca="1" si="234"/>
        <v>0</v>
      </c>
      <c r="AP527" s="48">
        <f t="shared" ca="1" si="234"/>
        <v>0</v>
      </c>
      <c r="AQ527" s="48">
        <f t="shared" ca="1" si="234"/>
        <v>0</v>
      </c>
      <c r="AR527" s="48">
        <f t="shared" ca="1" si="234"/>
        <v>0</v>
      </c>
      <c r="AS527" s="48">
        <f t="shared" ca="1" si="234"/>
        <v>0</v>
      </c>
      <c r="AT527" s="48">
        <f t="shared" ca="1" si="234"/>
        <v>0</v>
      </c>
      <c r="AU527" s="48">
        <f t="shared" ca="1" si="234"/>
        <v>0</v>
      </c>
      <c r="AV527" s="48">
        <f t="shared" ca="1" si="234"/>
        <v>0</v>
      </c>
      <c r="AW527" s="48">
        <f t="shared" ca="1" si="234"/>
        <v>0</v>
      </c>
      <c r="AX527" s="48">
        <f t="shared" ca="1" si="234"/>
        <v>0</v>
      </c>
      <c r="AY527" s="48">
        <f t="shared" ca="1" si="234"/>
        <v>0</v>
      </c>
    </row>
    <row r="528" spans="4:51" outlineLevel="1" x14ac:dyDescent="0.25">
      <c r="D528" t="s">
        <v>243</v>
      </c>
      <c r="E528" s="19" t="str">
        <f>Applied_currency &amp; "'000"</f>
        <v>EUR'000</v>
      </c>
      <c r="L528" s="74">
        <f t="shared" ca="1" si="231"/>
        <v>83999.999999999971</v>
      </c>
      <c r="M528" s="76">
        <f ca="1">SUM(M525:M527)</f>
        <v>0</v>
      </c>
      <c r="N528" s="81">
        <f t="shared" ref="N528:AY528" ca="1" si="235">SUM(N525:N527)</f>
        <v>0</v>
      </c>
      <c r="O528" s="81">
        <f t="shared" ca="1" si="235"/>
        <v>3000</v>
      </c>
      <c r="P528" s="81">
        <f t="shared" ca="1" si="235"/>
        <v>5257.894736842105</v>
      </c>
      <c r="Q528" s="81">
        <f t="shared" ca="1" si="235"/>
        <v>5147.3684210526317</v>
      </c>
      <c r="R528" s="81">
        <f t="shared" ca="1" si="235"/>
        <v>5036.8421052631584</v>
      </c>
      <c r="S528" s="81">
        <f t="shared" ca="1" si="235"/>
        <v>4926.3157894736842</v>
      </c>
      <c r="T528" s="81">
        <f t="shared" ca="1" si="235"/>
        <v>4815.7894736842109</v>
      </c>
      <c r="U528" s="81">
        <f t="shared" ca="1" si="235"/>
        <v>4705.2631578947367</v>
      </c>
      <c r="V528" s="81">
        <f t="shared" ca="1" si="235"/>
        <v>4594.7368421052633</v>
      </c>
      <c r="W528" s="81">
        <f t="shared" ca="1" si="235"/>
        <v>4484.2105263157891</v>
      </c>
      <c r="X528" s="81">
        <f t="shared" ca="1" si="235"/>
        <v>4373.6842105263158</v>
      </c>
      <c r="Y528" s="81">
        <f t="shared" ca="1" si="235"/>
        <v>4263.1578947368416</v>
      </c>
      <c r="Z528" s="81">
        <f t="shared" ca="1" si="235"/>
        <v>4152.6315789473683</v>
      </c>
      <c r="AA528" s="81">
        <f t="shared" ca="1" si="235"/>
        <v>4042.1052631578941</v>
      </c>
      <c r="AB528" s="81">
        <f t="shared" ca="1" si="235"/>
        <v>3931.5789473684208</v>
      </c>
      <c r="AC528" s="81">
        <f t="shared" ca="1" si="235"/>
        <v>3821.0526315789471</v>
      </c>
      <c r="AD528" s="81">
        <f t="shared" ca="1" si="235"/>
        <v>3710.5263157894733</v>
      </c>
      <c r="AE528" s="81">
        <f t="shared" ca="1" si="235"/>
        <v>3599.9999999999995</v>
      </c>
      <c r="AF528" s="81">
        <f t="shared" ca="1" si="235"/>
        <v>3489.4736842105258</v>
      </c>
      <c r="AG528" s="81">
        <f t="shared" ca="1" si="235"/>
        <v>3378.947368421052</v>
      </c>
      <c r="AH528" s="81">
        <f t="shared" ca="1" si="235"/>
        <v>3268.4210526315783</v>
      </c>
      <c r="AI528" s="81">
        <f t="shared" ca="1" si="235"/>
        <v>0</v>
      </c>
      <c r="AJ528" s="81">
        <f t="shared" ca="1" si="235"/>
        <v>0</v>
      </c>
      <c r="AK528" s="81">
        <f t="shared" ca="1" si="235"/>
        <v>0</v>
      </c>
      <c r="AL528" s="81">
        <f t="shared" ca="1" si="235"/>
        <v>0</v>
      </c>
      <c r="AM528" s="81">
        <f t="shared" ca="1" si="235"/>
        <v>0</v>
      </c>
      <c r="AN528" s="81">
        <f t="shared" ca="1" si="235"/>
        <v>0</v>
      </c>
      <c r="AO528" s="81">
        <f t="shared" ca="1" si="235"/>
        <v>0</v>
      </c>
      <c r="AP528" s="81">
        <f t="shared" ca="1" si="235"/>
        <v>0</v>
      </c>
      <c r="AQ528" s="81">
        <f t="shared" ca="1" si="235"/>
        <v>0</v>
      </c>
      <c r="AR528" s="81">
        <f t="shared" ca="1" si="235"/>
        <v>0</v>
      </c>
      <c r="AS528" s="81">
        <f t="shared" ca="1" si="235"/>
        <v>0</v>
      </c>
      <c r="AT528" s="81">
        <f t="shared" ca="1" si="235"/>
        <v>0</v>
      </c>
      <c r="AU528" s="81">
        <f t="shared" ca="1" si="235"/>
        <v>0</v>
      </c>
      <c r="AV528" s="81">
        <f t="shared" ca="1" si="235"/>
        <v>0</v>
      </c>
      <c r="AW528" s="81">
        <f t="shared" ca="1" si="235"/>
        <v>0</v>
      </c>
      <c r="AX528" s="81">
        <f t="shared" ca="1" si="235"/>
        <v>0</v>
      </c>
      <c r="AY528" s="81">
        <f t="shared" ca="1" si="235"/>
        <v>0</v>
      </c>
    </row>
    <row r="529" spans="2:51" outlineLevel="1" x14ac:dyDescent="0.25"/>
    <row r="530" spans="2:51" ht="19.5" outlineLevel="1" x14ac:dyDescent="0.3">
      <c r="C530" s="18" t="s">
        <v>362</v>
      </c>
    </row>
    <row r="531" spans="2:51" ht="15.75" outlineLevel="1" x14ac:dyDescent="0.25">
      <c r="D531" s="31" t="s">
        <v>363</v>
      </c>
    </row>
    <row r="532" spans="2:51" outlineLevel="1" x14ac:dyDescent="0.25">
      <c r="D532" t="s">
        <v>364</v>
      </c>
      <c r="E532" s="19" t="str">
        <f>Applied_currency &amp; "'000"</f>
        <v>EUR'000</v>
      </c>
      <c r="L532" s="74">
        <f t="shared" ref="L532:L534" ca="1" si="236">SUM(M532:AY532)</f>
        <v>225825.04391920019</v>
      </c>
      <c r="M532" s="48">
        <f t="shared" ref="M532:AY532" ca="1" si="237">M239</f>
        <v>0</v>
      </c>
      <c r="N532" s="48">
        <f t="shared" ca="1" si="237"/>
        <v>0</v>
      </c>
      <c r="O532" s="48">
        <f t="shared" ca="1" si="237"/>
        <v>8129.9629423853557</v>
      </c>
      <c r="P532" s="48">
        <f t="shared" ca="1" si="237"/>
        <v>7621.3988213275416</v>
      </c>
      <c r="Q532" s="48">
        <f t="shared" ca="1" si="237"/>
        <v>7455.9708773899556</v>
      </c>
      <c r="R532" s="48">
        <f t="shared" ca="1" si="237"/>
        <v>7372.8126173772225</v>
      </c>
      <c r="S532" s="48">
        <f t="shared" ca="1" si="237"/>
        <v>7467.4033130008884</v>
      </c>
      <c r="T532" s="48">
        <f t="shared" ca="1" si="237"/>
        <v>7289.6561319295351</v>
      </c>
      <c r="U532" s="48">
        <f t="shared" ca="1" si="237"/>
        <v>7199.1419097279913</v>
      </c>
      <c r="V532" s="48">
        <f t="shared" ca="1" si="237"/>
        <v>7297.1825676133421</v>
      </c>
      <c r="W532" s="48">
        <f t="shared" ca="1" si="237"/>
        <v>7301.7576684477144</v>
      </c>
      <c r="X532" s="48">
        <f t="shared" ca="1" si="237"/>
        <v>7207.1239216283939</v>
      </c>
      <c r="Y532" s="48">
        <f t="shared" ca="1" si="237"/>
        <v>7132.1361792651942</v>
      </c>
      <c r="Z532" s="48">
        <f t="shared" ca="1" si="237"/>
        <v>8168.3204057963439</v>
      </c>
      <c r="AA532" s="48">
        <f t="shared" ca="1" si="237"/>
        <v>7931.0462282022545</v>
      </c>
      <c r="AB532" s="48">
        <f t="shared" ca="1" si="237"/>
        <v>8042.3939422399844</v>
      </c>
      <c r="AC532" s="48">
        <f t="shared" ca="1" si="237"/>
        <v>7789.2723685752408</v>
      </c>
      <c r="AD532" s="48">
        <f t="shared" ca="1" si="237"/>
        <v>7524.2093649133303</v>
      </c>
      <c r="AE532" s="48">
        <f t="shared" ca="1" si="237"/>
        <v>7819.8098406596937</v>
      </c>
      <c r="AF532" s="48">
        <f t="shared" ca="1" si="237"/>
        <v>7735.9728643084618</v>
      </c>
      <c r="AG532" s="48">
        <f t="shared" ca="1" si="237"/>
        <v>7647.0270228616528</v>
      </c>
      <c r="AH532" s="48">
        <f t="shared" ca="1" si="237"/>
        <v>7755.4796159504649</v>
      </c>
      <c r="AI532" s="48">
        <f t="shared" ca="1" si="237"/>
        <v>6959.9338409147131</v>
      </c>
      <c r="AJ532" s="48">
        <f t="shared" ca="1" si="237"/>
        <v>6677.3805682076718</v>
      </c>
      <c r="AK532" s="48">
        <f t="shared" ca="1" si="237"/>
        <v>7026.0216738297449</v>
      </c>
      <c r="AL532" s="48">
        <f t="shared" ca="1" si="237"/>
        <v>7166.5421073063408</v>
      </c>
      <c r="AM532" s="48">
        <f t="shared" ca="1" si="237"/>
        <v>7533.656220878408</v>
      </c>
      <c r="AN532" s="48">
        <f t="shared" ca="1" si="237"/>
        <v>7227.8114715870579</v>
      </c>
      <c r="AO532" s="48">
        <f t="shared" ca="1" si="237"/>
        <v>7605.191816610346</v>
      </c>
      <c r="AP532" s="48">
        <f t="shared" ca="1" si="237"/>
        <v>7757.2956529425537</v>
      </c>
      <c r="AQ532" s="48">
        <f t="shared" ca="1" si="237"/>
        <v>7912.4415660014074</v>
      </c>
      <c r="AR532" s="48">
        <f t="shared" ca="1" si="237"/>
        <v>8070.6903973214357</v>
      </c>
      <c r="AS532" s="48">
        <f t="shared" ca="1" si="237"/>
        <v>0</v>
      </c>
      <c r="AT532" s="48">
        <f t="shared" ca="1" si="237"/>
        <v>0</v>
      </c>
      <c r="AU532" s="48">
        <f t="shared" ca="1" si="237"/>
        <v>0</v>
      </c>
      <c r="AV532" s="48">
        <f t="shared" ca="1" si="237"/>
        <v>0</v>
      </c>
      <c r="AW532" s="48">
        <f t="shared" ca="1" si="237"/>
        <v>0</v>
      </c>
      <c r="AX532" s="48">
        <f t="shared" ca="1" si="237"/>
        <v>0</v>
      </c>
      <c r="AY532" s="48">
        <f t="shared" ca="1" si="237"/>
        <v>0</v>
      </c>
    </row>
    <row r="533" spans="2:51" outlineLevel="1" x14ac:dyDescent="0.25">
      <c r="D533" t="s">
        <v>363</v>
      </c>
      <c r="E533" s="19" t="str">
        <f>Applied_currency &amp; "'000"</f>
        <v>EUR'000</v>
      </c>
      <c r="L533" s="74">
        <f t="shared" ca="1" si="236"/>
        <v>151888.07860360053</v>
      </c>
      <c r="M533" s="48">
        <f ca="1">M532*M508</f>
        <v>0</v>
      </c>
      <c r="N533" s="48">
        <f t="shared" ref="N533:AY533" ca="1" si="238">N532*N508</f>
        <v>0</v>
      </c>
      <c r="O533" s="48">
        <f t="shared" ca="1" si="238"/>
        <v>8129.9629423853557</v>
      </c>
      <c r="P533" s="48">
        <f t="shared" ca="1" si="238"/>
        <v>7621.3988213275416</v>
      </c>
      <c r="Q533" s="48">
        <f t="shared" ca="1" si="238"/>
        <v>7455.9708773899556</v>
      </c>
      <c r="R533" s="48">
        <f t="shared" ca="1" si="238"/>
        <v>7372.8126173772225</v>
      </c>
      <c r="S533" s="48">
        <f t="shared" ca="1" si="238"/>
        <v>7467.4033130008884</v>
      </c>
      <c r="T533" s="48">
        <f t="shared" ca="1" si="238"/>
        <v>7289.6561319295351</v>
      </c>
      <c r="U533" s="48">
        <f t="shared" ca="1" si="238"/>
        <v>7199.1419097279913</v>
      </c>
      <c r="V533" s="48">
        <f t="shared" ca="1" si="238"/>
        <v>7297.1825676133421</v>
      </c>
      <c r="W533" s="48">
        <f t="shared" ca="1" si="238"/>
        <v>7301.7576684477144</v>
      </c>
      <c r="X533" s="48">
        <f t="shared" ca="1" si="238"/>
        <v>7207.1239216283939</v>
      </c>
      <c r="Y533" s="48">
        <f t="shared" ca="1" si="238"/>
        <v>7132.1361792651942</v>
      </c>
      <c r="Z533" s="48">
        <f t="shared" ca="1" si="238"/>
        <v>8168.3204057963439</v>
      </c>
      <c r="AA533" s="48">
        <f t="shared" ca="1" si="238"/>
        <v>7931.0462282022545</v>
      </c>
      <c r="AB533" s="48">
        <f t="shared" ca="1" si="238"/>
        <v>8042.3939422399844</v>
      </c>
      <c r="AC533" s="48">
        <f t="shared" ca="1" si="238"/>
        <v>7789.2723685752408</v>
      </c>
      <c r="AD533" s="48">
        <f t="shared" ca="1" si="238"/>
        <v>7524.2093649133303</v>
      </c>
      <c r="AE533" s="48">
        <f t="shared" ca="1" si="238"/>
        <v>7819.8098406596937</v>
      </c>
      <c r="AF533" s="48">
        <f t="shared" ca="1" si="238"/>
        <v>7735.9728643084618</v>
      </c>
      <c r="AG533" s="48">
        <f t="shared" ca="1" si="238"/>
        <v>7647.0270228616528</v>
      </c>
      <c r="AH533" s="48">
        <f t="shared" ca="1" si="238"/>
        <v>7755.4796159504649</v>
      </c>
      <c r="AI533" s="48">
        <f t="shared" ca="1" si="238"/>
        <v>0</v>
      </c>
      <c r="AJ533" s="48">
        <f t="shared" ca="1" si="238"/>
        <v>0</v>
      </c>
      <c r="AK533" s="48">
        <f t="shared" ca="1" si="238"/>
        <v>0</v>
      </c>
      <c r="AL533" s="48">
        <f t="shared" ca="1" si="238"/>
        <v>0</v>
      </c>
      <c r="AM533" s="48">
        <f t="shared" ca="1" si="238"/>
        <v>0</v>
      </c>
      <c r="AN533" s="48">
        <f t="shared" ca="1" si="238"/>
        <v>0</v>
      </c>
      <c r="AO533" s="48">
        <f t="shared" ca="1" si="238"/>
        <v>0</v>
      </c>
      <c r="AP533" s="48">
        <f t="shared" ca="1" si="238"/>
        <v>0</v>
      </c>
      <c r="AQ533" s="48">
        <f t="shared" ca="1" si="238"/>
        <v>0</v>
      </c>
      <c r="AR533" s="48">
        <f t="shared" ca="1" si="238"/>
        <v>0</v>
      </c>
      <c r="AS533" s="48">
        <f t="shared" ca="1" si="238"/>
        <v>0</v>
      </c>
      <c r="AT533" s="48">
        <f t="shared" ca="1" si="238"/>
        <v>0</v>
      </c>
      <c r="AU533" s="48">
        <f t="shared" ca="1" si="238"/>
        <v>0</v>
      </c>
      <c r="AV533" s="48">
        <f t="shared" ca="1" si="238"/>
        <v>0</v>
      </c>
      <c r="AW533" s="48">
        <f t="shared" ca="1" si="238"/>
        <v>0</v>
      </c>
      <c r="AX533" s="48">
        <f t="shared" ca="1" si="238"/>
        <v>0</v>
      </c>
      <c r="AY533" s="48">
        <f t="shared" ca="1" si="238"/>
        <v>0</v>
      </c>
    </row>
    <row r="534" spans="2:51" outlineLevel="1" x14ac:dyDescent="0.25">
      <c r="D534" t="s">
        <v>365</v>
      </c>
      <c r="E534" s="19" t="str">
        <f>Applied_currency &amp; "'000"</f>
        <v>EUR'000</v>
      </c>
      <c r="L534" s="74">
        <f t="shared" ca="1" si="236"/>
        <v>83999.999999999971</v>
      </c>
      <c r="M534" s="48">
        <f ca="1">M528</f>
        <v>0</v>
      </c>
      <c r="N534" s="48">
        <f t="shared" ref="N534:AY534" ca="1" si="239">N528</f>
        <v>0</v>
      </c>
      <c r="O534" s="48">
        <f t="shared" ca="1" si="239"/>
        <v>3000</v>
      </c>
      <c r="P534" s="48">
        <f t="shared" ca="1" si="239"/>
        <v>5257.894736842105</v>
      </c>
      <c r="Q534" s="48">
        <f t="shared" ca="1" si="239"/>
        <v>5147.3684210526317</v>
      </c>
      <c r="R534" s="48">
        <f t="shared" ca="1" si="239"/>
        <v>5036.8421052631584</v>
      </c>
      <c r="S534" s="48">
        <f t="shared" ca="1" si="239"/>
        <v>4926.3157894736842</v>
      </c>
      <c r="T534" s="48">
        <f t="shared" ca="1" si="239"/>
        <v>4815.7894736842109</v>
      </c>
      <c r="U534" s="48">
        <f t="shared" ca="1" si="239"/>
        <v>4705.2631578947367</v>
      </c>
      <c r="V534" s="48">
        <f t="shared" ca="1" si="239"/>
        <v>4594.7368421052633</v>
      </c>
      <c r="W534" s="48">
        <f t="shared" ca="1" si="239"/>
        <v>4484.2105263157891</v>
      </c>
      <c r="X534" s="48">
        <f t="shared" ca="1" si="239"/>
        <v>4373.6842105263158</v>
      </c>
      <c r="Y534" s="48">
        <f t="shared" ca="1" si="239"/>
        <v>4263.1578947368416</v>
      </c>
      <c r="Z534" s="48">
        <f t="shared" ca="1" si="239"/>
        <v>4152.6315789473683</v>
      </c>
      <c r="AA534" s="48">
        <f t="shared" ca="1" si="239"/>
        <v>4042.1052631578941</v>
      </c>
      <c r="AB534" s="48">
        <f t="shared" ca="1" si="239"/>
        <v>3931.5789473684208</v>
      </c>
      <c r="AC534" s="48">
        <f t="shared" ca="1" si="239"/>
        <v>3821.0526315789471</v>
      </c>
      <c r="AD534" s="48">
        <f t="shared" ca="1" si="239"/>
        <v>3710.5263157894733</v>
      </c>
      <c r="AE534" s="48">
        <f t="shared" ca="1" si="239"/>
        <v>3599.9999999999995</v>
      </c>
      <c r="AF534" s="48">
        <f t="shared" ca="1" si="239"/>
        <v>3489.4736842105258</v>
      </c>
      <c r="AG534" s="48">
        <f t="shared" ca="1" si="239"/>
        <v>3378.947368421052</v>
      </c>
      <c r="AH534" s="48">
        <f t="shared" ca="1" si="239"/>
        <v>3268.4210526315783</v>
      </c>
      <c r="AI534" s="48">
        <f t="shared" ca="1" si="239"/>
        <v>0</v>
      </c>
      <c r="AJ534" s="48">
        <f t="shared" ca="1" si="239"/>
        <v>0</v>
      </c>
      <c r="AK534" s="48">
        <f t="shared" ca="1" si="239"/>
        <v>0</v>
      </c>
      <c r="AL534" s="48">
        <f t="shared" ca="1" si="239"/>
        <v>0</v>
      </c>
      <c r="AM534" s="48">
        <f t="shared" ca="1" si="239"/>
        <v>0</v>
      </c>
      <c r="AN534" s="48">
        <f t="shared" ca="1" si="239"/>
        <v>0</v>
      </c>
      <c r="AO534" s="48">
        <f t="shared" ca="1" si="239"/>
        <v>0</v>
      </c>
      <c r="AP534" s="48">
        <f t="shared" ca="1" si="239"/>
        <v>0</v>
      </c>
      <c r="AQ534" s="48">
        <f t="shared" ca="1" si="239"/>
        <v>0</v>
      </c>
      <c r="AR534" s="48">
        <f t="shared" ca="1" si="239"/>
        <v>0</v>
      </c>
      <c r="AS534" s="48">
        <f t="shared" ca="1" si="239"/>
        <v>0</v>
      </c>
      <c r="AT534" s="48">
        <f t="shared" ca="1" si="239"/>
        <v>0</v>
      </c>
      <c r="AU534" s="48">
        <f t="shared" ca="1" si="239"/>
        <v>0</v>
      </c>
      <c r="AV534" s="48">
        <f t="shared" ca="1" si="239"/>
        <v>0</v>
      </c>
      <c r="AW534" s="48">
        <f t="shared" ca="1" si="239"/>
        <v>0</v>
      </c>
      <c r="AX534" s="48">
        <f t="shared" ca="1" si="239"/>
        <v>0</v>
      </c>
      <c r="AY534" s="48">
        <f t="shared" ca="1" si="239"/>
        <v>0</v>
      </c>
    </row>
    <row r="535" spans="2:51" outlineLevel="1" x14ac:dyDescent="0.25">
      <c r="E535" s="19"/>
    </row>
    <row r="536" spans="2:51" ht="15.75" outlineLevel="1" x14ac:dyDescent="0.25">
      <c r="D536" s="31" t="s">
        <v>366</v>
      </c>
      <c r="E536" s="19"/>
      <c r="G536" s="21" t="s">
        <v>369</v>
      </c>
      <c r="H536" s="21" t="s">
        <v>370</v>
      </c>
      <c r="M536" t="str">
        <f ca="1">IF(M534=0,"",M533/M534)</f>
        <v/>
      </c>
    </row>
    <row r="537" spans="2:51" outlineLevel="1" x14ac:dyDescent="0.25">
      <c r="D537" t="s">
        <v>367</v>
      </c>
      <c r="E537" s="19" t="s">
        <v>232</v>
      </c>
      <c r="G537" s="120">
        <f ca="1">MIN(M537:AY537)</f>
        <v>1.448501499697435</v>
      </c>
      <c r="H537" s="120">
        <f ca="1">AVERAGE(M537:AY537)</f>
        <v>1.8617377551507139</v>
      </c>
      <c r="M537" s="119" t="str">
        <f ca="1">IF(M534=0,"",M533/M534)</f>
        <v/>
      </c>
      <c r="N537" s="119" t="str">
        <f t="shared" ref="N537:AY537" ca="1" si="240">IF(N534=0,"",N533/N534)</f>
        <v/>
      </c>
      <c r="O537" s="119">
        <f t="shared" ca="1" si="240"/>
        <v>2.7099876474617854</v>
      </c>
      <c r="P537" s="119">
        <f t="shared" ca="1" si="240"/>
        <v>1.4495152913435765</v>
      </c>
      <c r="Q537" s="119">
        <f t="shared" ca="1" si="240"/>
        <v>1.448501499697435</v>
      </c>
      <c r="R537" s="119">
        <f t="shared" ca="1" si="240"/>
        <v>1.4637767996882676</v>
      </c>
      <c r="S537" s="119">
        <f t="shared" ca="1" si="240"/>
        <v>1.5158190485792402</v>
      </c>
      <c r="T537" s="119">
        <f t="shared" ca="1" si="240"/>
        <v>1.5136990875044936</v>
      </c>
      <c r="U537" s="119">
        <f t="shared" ca="1" si="240"/>
        <v>1.5300189741032644</v>
      </c>
      <c r="V537" s="119">
        <f t="shared" ca="1" si="240"/>
        <v>1.5881611544633849</v>
      </c>
      <c r="W537" s="119">
        <f t="shared" ca="1" si="240"/>
        <v>1.6283262406162744</v>
      </c>
      <c r="X537" s="119">
        <f t="shared" ca="1" si="240"/>
        <v>1.647838201094338</v>
      </c>
      <c r="Y537" s="119">
        <f t="shared" ca="1" si="240"/>
        <v>1.6729702148893668</v>
      </c>
      <c r="Z537" s="119">
        <f t="shared" ca="1" si="240"/>
        <v>1.9670226579230741</v>
      </c>
      <c r="AA537" s="119">
        <f t="shared" ca="1" si="240"/>
        <v>1.9621077908312872</v>
      </c>
      <c r="AB537" s="119">
        <f t="shared" ca="1" si="240"/>
        <v>2.045588820650063</v>
      </c>
      <c r="AC537" s="119">
        <f t="shared" ca="1" si="240"/>
        <v>2.0385148072028869</v>
      </c>
      <c r="AD537" s="119">
        <f t="shared" ca="1" si="240"/>
        <v>2.0278011054376353</v>
      </c>
      <c r="AE537" s="119">
        <f t="shared" ca="1" si="240"/>
        <v>2.1721694001832486</v>
      </c>
      <c r="AF537" s="119">
        <f t="shared" ca="1" si="240"/>
        <v>2.2169454663930739</v>
      </c>
      <c r="AG537" s="119">
        <f t="shared" ca="1" si="240"/>
        <v>2.2631388385416109</v>
      </c>
      <c r="AH537" s="119">
        <f t="shared" ca="1" si="240"/>
        <v>2.3728520564099655</v>
      </c>
      <c r="AI537" s="119" t="str">
        <f t="shared" ca="1" si="240"/>
        <v/>
      </c>
      <c r="AJ537" s="119" t="str">
        <f t="shared" ca="1" si="240"/>
        <v/>
      </c>
      <c r="AK537" s="119" t="str">
        <f t="shared" ca="1" si="240"/>
        <v/>
      </c>
      <c r="AL537" s="119" t="str">
        <f t="shared" ca="1" si="240"/>
        <v/>
      </c>
      <c r="AM537" s="119" t="str">
        <f t="shared" ca="1" si="240"/>
        <v/>
      </c>
      <c r="AN537" s="119" t="str">
        <f t="shared" ca="1" si="240"/>
        <v/>
      </c>
      <c r="AO537" s="119" t="str">
        <f t="shared" ca="1" si="240"/>
        <v/>
      </c>
      <c r="AP537" s="119" t="str">
        <f t="shared" ca="1" si="240"/>
        <v/>
      </c>
      <c r="AQ537" s="119" t="str">
        <f t="shared" ca="1" si="240"/>
        <v/>
      </c>
      <c r="AR537" s="119" t="str">
        <f t="shared" ca="1" si="240"/>
        <v/>
      </c>
      <c r="AS537" s="119" t="str">
        <f t="shared" ca="1" si="240"/>
        <v/>
      </c>
      <c r="AT537" s="119" t="str">
        <f t="shared" ca="1" si="240"/>
        <v/>
      </c>
      <c r="AU537" s="119" t="str">
        <f t="shared" ca="1" si="240"/>
        <v/>
      </c>
      <c r="AV537" s="119" t="str">
        <f t="shared" ca="1" si="240"/>
        <v/>
      </c>
      <c r="AW537" s="119" t="str">
        <f t="shared" ca="1" si="240"/>
        <v/>
      </c>
      <c r="AX537" s="119" t="str">
        <f t="shared" ca="1" si="240"/>
        <v/>
      </c>
      <c r="AY537" s="119" t="str">
        <f t="shared" ca="1" si="240"/>
        <v/>
      </c>
    </row>
    <row r="538" spans="2:51" outlineLevel="1" x14ac:dyDescent="0.25">
      <c r="D538" t="s">
        <v>368</v>
      </c>
      <c r="E538" s="19" t="s">
        <v>258</v>
      </c>
      <c r="G538" s="121">
        <f ca="1">L149</f>
        <v>1.1000000000000001</v>
      </c>
      <c r="L538" s="74">
        <f t="shared" ref="L538" ca="1" si="241">SUM(M538:AY538)</f>
        <v>0</v>
      </c>
      <c r="M538" s="27">
        <f ca="1">IF(AND(M533&gt;0,M537&lt;$G$538),1,0)</f>
        <v>0</v>
      </c>
      <c r="N538" s="27">
        <f t="shared" ref="N538:AY538" ca="1" si="242">IF(AND(N533&gt;0,N537&lt;$G$538),1,0)</f>
        <v>0</v>
      </c>
      <c r="O538" s="27">
        <f t="shared" ca="1" si="242"/>
        <v>0</v>
      </c>
      <c r="P538" s="27">
        <f t="shared" ca="1" si="242"/>
        <v>0</v>
      </c>
      <c r="Q538" s="27">
        <f t="shared" ca="1" si="242"/>
        <v>0</v>
      </c>
      <c r="R538" s="27">
        <f t="shared" ca="1" si="242"/>
        <v>0</v>
      </c>
      <c r="S538" s="27">
        <f t="shared" ca="1" si="242"/>
        <v>0</v>
      </c>
      <c r="T538" s="27">
        <f t="shared" ca="1" si="242"/>
        <v>0</v>
      </c>
      <c r="U538" s="27">
        <f t="shared" ca="1" si="242"/>
        <v>0</v>
      </c>
      <c r="V538" s="27">
        <f t="shared" ca="1" si="242"/>
        <v>0</v>
      </c>
      <c r="W538" s="27">
        <f t="shared" ca="1" si="242"/>
        <v>0</v>
      </c>
      <c r="X538" s="27">
        <f t="shared" ca="1" si="242"/>
        <v>0</v>
      </c>
      <c r="Y538" s="27">
        <f t="shared" ca="1" si="242"/>
        <v>0</v>
      </c>
      <c r="Z538" s="27">
        <f t="shared" ca="1" si="242"/>
        <v>0</v>
      </c>
      <c r="AA538" s="27">
        <f t="shared" ca="1" si="242"/>
        <v>0</v>
      </c>
      <c r="AB538" s="27">
        <f t="shared" ca="1" si="242"/>
        <v>0</v>
      </c>
      <c r="AC538" s="27">
        <f t="shared" ca="1" si="242"/>
        <v>0</v>
      </c>
      <c r="AD538" s="27">
        <f t="shared" ca="1" si="242"/>
        <v>0</v>
      </c>
      <c r="AE538" s="27">
        <f t="shared" ca="1" si="242"/>
        <v>0</v>
      </c>
      <c r="AF538" s="27">
        <f t="shared" ca="1" si="242"/>
        <v>0</v>
      </c>
      <c r="AG538" s="27">
        <f t="shared" ca="1" si="242"/>
        <v>0</v>
      </c>
      <c r="AH538" s="27">
        <f t="shared" ca="1" si="242"/>
        <v>0</v>
      </c>
      <c r="AI538" s="27">
        <f t="shared" ca="1" si="242"/>
        <v>0</v>
      </c>
      <c r="AJ538" s="27">
        <f t="shared" ca="1" si="242"/>
        <v>0</v>
      </c>
      <c r="AK538" s="27">
        <f t="shared" ca="1" si="242"/>
        <v>0</v>
      </c>
      <c r="AL538" s="27">
        <f t="shared" ca="1" si="242"/>
        <v>0</v>
      </c>
      <c r="AM538" s="27">
        <f t="shared" ca="1" si="242"/>
        <v>0</v>
      </c>
      <c r="AN538" s="27">
        <f t="shared" ca="1" si="242"/>
        <v>0</v>
      </c>
      <c r="AO538" s="27">
        <f t="shared" ca="1" si="242"/>
        <v>0</v>
      </c>
      <c r="AP538" s="27">
        <f t="shared" ca="1" si="242"/>
        <v>0</v>
      </c>
      <c r="AQ538" s="27">
        <f t="shared" ca="1" si="242"/>
        <v>0</v>
      </c>
      <c r="AR538" s="27">
        <f t="shared" ca="1" si="242"/>
        <v>0</v>
      </c>
      <c r="AS538" s="27">
        <f t="shared" ca="1" si="242"/>
        <v>0</v>
      </c>
      <c r="AT538" s="27">
        <f t="shared" ca="1" si="242"/>
        <v>0</v>
      </c>
      <c r="AU538" s="27">
        <f t="shared" ca="1" si="242"/>
        <v>0</v>
      </c>
      <c r="AV538" s="27">
        <f t="shared" ca="1" si="242"/>
        <v>0</v>
      </c>
      <c r="AW538" s="27">
        <f t="shared" ca="1" si="242"/>
        <v>0</v>
      </c>
      <c r="AX538" s="27">
        <f t="shared" ca="1" si="242"/>
        <v>0</v>
      </c>
      <c r="AY538" s="27">
        <f t="shared" ca="1" si="242"/>
        <v>0</v>
      </c>
    </row>
    <row r="539" spans="2:51" x14ac:dyDescent="0.25">
      <c r="E539" s="19"/>
    </row>
    <row r="540" spans="2:51" ht="21" x14ac:dyDescent="0.35">
      <c r="B540" s="9" t="s">
        <v>233</v>
      </c>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row>
    <row r="541" spans="2:51" ht="19.5" outlineLevel="1" x14ac:dyDescent="0.3">
      <c r="C541" s="18" t="s">
        <v>371</v>
      </c>
      <c r="E541" s="19"/>
    </row>
    <row r="542" spans="2:51" ht="15.75" outlineLevel="1" x14ac:dyDescent="0.25">
      <c r="D542" s="31" t="s">
        <v>233</v>
      </c>
      <c r="E542" s="19"/>
    </row>
    <row r="543" spans="2:51" outlineLevel="1" x14ac:dyDescent="0.25">
      <c r="D543" t="s">
        <v>248</v>
      </c>
      <c r="E543" s="19" t="str">
        <f>Applied_currency &amp; "'000"</f>
        <v>EUR'000</v>
      </c>
      <c r="M543" s="75">
        <f>L546</f>
        <v>0</v>
      </c>
      <c r="N543" s="75">
        <f t="shared" ref="N543:AY543" ca="1" si="243">M546</f>
        <v>25780</v>
      </c>
      <c r="O543" s="75">
        <f t="shared" ca="1" si="243"/>
        <v>39900</v>
      </c>
      <c r="P543" s="75">
        <f t="shared" ca="1" si="243"/>
        <v>39900</v>
      </c>
      <c r="Q543" s="75">
        <f t="shared" ca="1" si="243"/>
        <v>39900</v>
      </c>
      <c r="R543" s="75">
        <f t="shared" ca="1" si="243"/>
        <v>39900</v>
      </c>
      <c r="S543" s="75">
        <f t="shared" ca="1" si="243"/>
        <v>39900</v>
      </c>
      <c r="T543" s="75">
        <f t="shared" ca="1" si="243"/>
        <v>39900</v>
      </c>
      <c r="U543" s="75">
        <f t="shared" ca="1" si="243"/>
        <v>39900</v>
      </c>
      <c r="V543" s="75">
        <f t="shared" ca="1" si="243"/>
        <v>39900</v>
      </c>
      <c r="W543" s="75">
        <f t="shared" ca="1" si="243"/>
        <v>39900</v>
      </c>
      <c r="X543" s="75">
        <f t="shared" ca="1" si="243"/>
        <v>39900</v>
      </c>
      <c r="Y543" s="75">
        <f t="shared" ca="1" si="243"/>
        <v>39900</v>
      </c>
      <c r="Z543" s="75">
        <f t="shared" ca="1" si="243"/>
        <v>39900</v>
      </c>
      <c r="AA543" s="75">
        <f t="shared" ca="1" si="243"/>
        <v>39900</v>
      </c>
      <c r="AB543" s="75">
        <f t="shared" ca="1" si="243"/>
        <v>39900</v>
      </c>
      <c r="AC543" s="75">
        <f t="shared" ca="1" si="243"/>
        <v>39900</v>
      </c>
      <c r="AD543" s="75">
        <f t="shared" ca="1" si="243"/>
        <v>39900</v>
      </c>
      <c r="AE543" s="75">
        <f t="shared" ca="1" si="243"/>
        <v>39900</v>
      </c>
      <c r="AF543" s="75">
        <f t="shared" ca="1" si="243"/>
        <v>39900</v>
      </c>
      <c r="AG543" s="75">
        <f t="shared" ca="1" si="243"/>
        <v>39900</v>
      </c>
      <c r="AH543" s="75">
        <f t="shared" ca="1" si="243"/>
        <v>39900</v>
      </c>
      <c r="AI543" s="75">
        <f t="shared" ca="1" si="243"/>
        <v>39900</v>
      </c>
      <c r="AJ543" s="75">
        <f t="shared" ca="1" si="243"/>
        <v>39900</v>
      </c>
      <c r="AK543" s="75">
        <f t="shared" ca="1" si="243"/>
        <v>39900</v>
      </c>
      <c r="AL543" s="75">
        <f t="shared" ca="1" si="243"/>
        <v>39900</v>
      </c>
      <c r="AM543" s="75">
        <f t="shared" ca="1" si="243"/>
        <v>39900</v>
      </c>
      <c r="AN543" s="75">
        <f t="shared" ca="1" si="243"/>
        <v>39900</v>
      </c>
      <c r="AO543" s="75">
        <f t="shared" ca="1" si="243"/>
        <v>39900</v>
      </c>
      <c r="AP543" s="75">
        <f t="shared" ca="1" si="243"/>
        <v>39900</v>
      </c>
      <c r="AQ543" s="75">
        <f t="shared" ca="1" si="243"/>
        <v>39900</v>
      </c>
      <c r="AR543" s="75">
        <f t="shared" ca="1" si="243"/>
        <v>39900</v>
      </c>
      <c r="AS543" s="75">
        <f t="shared" ca="1" si="243"/>
        <v>39900</v>
      </c>
      <c r="AT543" s="75">
        <f t="shared" ca="1" si="243"/>
        <v>39900</v>
      </c>
      <c r="AU543" s="75">
        <f t="shared" ca="1" si="243"/>
        <v>39900</v>
      </c>
      <c r="AV543" s="75">
        <f t="shared" ca="1" si="243"/>
        <v>39900</v>
      </c>
      <c r="AW543" s="75">
        <f t="shared" ca="1" si="243"/>
        <v>39900</v>
      </c>
      <c r="AX543" s="75">
        <f t="shared" ca="1" si="243"/>
        <v>39900</v>
      </c>
      <c r="AY543" s="75">
        <f t="shared" ca="1" si="243"/>
        <v>39900</v>
      </c>
    </row>
    <row r="544" spans="2:51" outlineLevel="1" x14ac:dyDescent="0.25">
      <c r="D544" t="s">
        <v>249</v>
      </c>
      <c r="E544" s="19" t="str">
        <f>Applied_currency &amp; "'000"</f>
        <v>EUR'000</v>
      </c>
      <c r="L544" s="74">
        <f t="shared" ref="L544:L545" ca="1" si="244">SUM(M544:AY544)</f>
        <v>39900</v>
      </c>
      <c r="M544" s="48">
        <f t="shared" ref="M544:AY544" ca="1" si="245">-M317</f>
        <v>25780</v>
      </c>
      <c r="N544" s="48">
        <f t="shared" ca="1" si="245"/>
        <v>14120</v>
      </c>
      <c r="O544" s="48">
        <f t="shared" ca="1" si="245"/>
        <v>0</v>
      </c>
      <c r="P544" s="48">
        <f t="shared" ca="1" si="245"/>
        <v>0</v>
      </c>
      <c r="Q544" s="48">
        <f t="shared" ca="1" si="245"/>
        <v>0</v>
      </c>
      <c r="R544" s="48">
        <f t="shared" ca="1" si="245"/>
        <v>0</v>
      </c>
      <c r="S544" s="48">
        <f t="shared" ca="1" si="245"/>
        <v>0</v>
      </c>
      <c r="T544" s="48">
        <f t="shared" ca="1" si="245"/>
        <v>0</v>
      </c>
      <c r="U544" s="48">
        <f t="shared" ca="1" si="245"/>
        <v>0</v>
      </c>
      <c r="V544" s="48">
        <f t="shared" ca="1" si="245"/>
        <v>0</v>
      </c>
      <c r="W544" s="48">
        <f t="shared" ca="1" si="245"/>
        <v>0</v>
      </c>
      <c r="X544" s="48">
        <f t="shared" ca="1" si="245"/>
        <v>0</v>
      </c>
      <c r="Y544" s="48">
        <f t="shared" ca="1" si="245"/>
        <v>0</v>
      </c>
      <c r="Z544" s="48">
        <f t="shared" ca="1" si="245"/>
        <v>0</v>
      </c>
      <c r="AA544" s="48">
        <f t="shared" ca="1" si="245"/>
        <v>0</v>
      </c>
      <c r="AB544" s="48">
        <f t="shared" ca="1" si="245"/>
        <v>0</v>
      </c>
      <c r="AC544" s="48">
        <f t="shared" ca="1" si="245"/>
        <v>0</v>
      </c>
      <c r="AD544" s="48">
        <f t="shared" ca="1" si="245"/>
        <v>0</v>
      </c>
      <c r="AE544" s="48">
        <f t="shared" ca="1" si="245"/>
        <v>0</v>
      </c>
      <c r="AF544" s="48">
        <f t="shared" ca="1" si="245"/>
        <v>0</v>
      </c>
      <c r="AG544" s="48">
        <f t="shared" ca="1" si="245"/>
        <v>0</v>
      </c>
      <c r="AH544" s="48">
        <f t="shared" ca="1" si="245"/>
        <v>0</v>
      </c>
      <c r="AI544" s="48">
        <f t="shared" ca="1" si="245"/>
        <v>0</v>
      </c>
      <c r="AJ544" s="48">
        <f t="shared" ca="1" si="245"/>
        <v>0</v>
      </c>
      <c r="AK544" s="48">
        <f t="shared" ca="1" si="245"/>
        <v>0</v>
      </c>
      <c r="AL544" s="48">
        <f t="shared" ca="1" si="245"/>
        <v>0</v>
      </c>
      <c r="AM544" s="48">
        <f t="shared" ca="1" si="245"/>
        <v>0</v>
      </c>
      <c r="AN544" s="48">
        <f t="shared" ca="1" si="245"/>
        <v>0</v>
      </c>
      <c r="AO544" s="48">
        <f t="shared" ca="1" si="245"/>
        <v>0</v>
      </c>
      <c r="AP544" s="48">
        <f t="shared" ca="1" si="245"/>
        <v>0</v>
      </c>
      <c r="AQ544" s="48">
        <f t="shared" ca="1" si="245"/>
        <v>0</v>
      </c>
      <c r="AR544" s="48">
        <f t="shared" ca="1" si="245"/>
        <v>0</v>
      </c>
      <c r="AS544" s="48">
        <f t="shared" ca="1" si="245"/>
        <v>0</v>
      </c>
      <c r="AT544" s="48">
        <f t="shared" ca="1" si="245"/>
        <v>0</v>
      </c>
      <c r="AU544" s="48">
        <f t="shared" ca="1" si="245"/>
        <v>0</v>
      </c>
      <c r="AV544" s="48">
        <f t="shared" ca="1" si="245"/>
        <v>0</v>
      </c>
      <c r="AW544" s="48">
        <f t="shared" ca="1" si="245"/>
        <v>0</v>
      </c>
      <c r="AX544" s="48">
        <f t="shared" ca="1" si="245"/>
        <v>0</v>
      </c>
      <c r="AY544" s="48">
        <f t="shared" ca="1" si="245"/>
        <v>0</v>
      </c>
    </row>
    <row r="545" spans="2:51" outlineLevel="1" x14ac:dyDescent="0.25">
      <c r="D545" t="s">
        <v>372</v>
      </c>
      <c r="E545" s="19" t="str">
        <f>Applied_currency &amp; "'000"</f>
        <v>EUR'000</v>
      </c>
      <c r="L545" s="74">
        <f t="shared" ca="1" si="244"/>
        <v>0</v>
      </c>
      <c r="M545" s="48">
        <f t="shared" ref="M545:AY545" ca="1" si="246">-M324</f>
        <v>0</v>
      </c>
      <c r="N545" s="48">
        <f t="shared" ca="1" si="246"/>
        <v>0</v>
      </c>
      <c r="O545" s="48">
        <f t="shared" ca="1" si="246"/>
        <v>0</v>
      </c>
      <c r="P545" s="48">
        <f t="shared" ca="1" si="246"/>
        <v>0</v>
      </c>
      <c r="Q545" s="48">
        <f t="shared" ca="1" si="246"/>
        <v>0</v>
      </c>
      <c r="R545" s="48">
        <f t="shared" ca="1" si="246"/>
        <v>0</v>
      </c>
      <c r="S545" s="48">
        <f t="shared" ca="1" si="246"/>
        <v>0</v>
      </c>
      <c r="T545" s="48">
        <f t="shared" ca="1" si="246"/>
        <v>0</v>
      </c>
      <c r="U545" s="48">
        <f t="shared" ca="1" si="246"/>
        <v>0</v>
      </c>
      <c r="V545" s="48">
        <f t="shared" ca="1" si="246"/>
        <v>0</v>
      </c>
      <c r="W545" s="48">
        <f t="shared" ca="1" si="246"/>
        <v>0</v>
      </c>
      <c r="X545" s="48">
        <f t="shared" ca="1" si="246"/>
        <v>0</v>
      </c>
      <c r="Y545" s="48">
        <f t="shared" ca="1" si="246"/>
        <v>0</v>
      </c>
      <c r="Z545" s="48">
        <f t="shared" ca="1" si="246"/>
        <v>0</v>
      </c>
      <c r="AA545" s="48">
        <f t="shared" ca="1" si="246"/>
        <v>0</v>
      </c>
      <c r="AB545" s="48">
        <f t="shared" ca="1" si="246"/>
        <v>0</v>
      </c>
      <c r="AC545" s="48">
        <f t="shared" ca="1" si="246"/>
        <v>0</v>
      </c>
      <c r="AD545" s="48">
        <f t="shared" ca="1" si="246"/>
        <v>0</v>
      </c>
      <c r="AE545" s="48">
        <f t="shared" ca="1" si="246"/>
        <v>0</v>
      </c>
      <c r="AF545" s="48">
        <f t="shared" ca="1" si="246"/>
        <v>0</v>
      </c>
      <c r="AG545" s="48">
        <f t="shared" ca="1" si="246"/>
        <v>0</v>
      </c>
      <c r="AH545" s="48">
        <f t="shared" ca="1" si="246"/>
        <v>0</v>
      </c>
      <c r="AI545" s="48">
        <f t="shared" ca="1" si="246"/>
        <v>0</v>
      </c>
      <c r="AJ545" s="48">
        <f t="shared" ca="1" si="246"/>
        <v>0</v>
      </c>
      <c r="AK545" s="48">
        <f t="shared" ca="1" si="246"/>
        <v>0</v>
      </c>
      <c r="AL545" s="48">
        <f t="shared" ca="1" si="246"/>
        <v>0</v>
      </c>
      <c r="AM545" s="48">
        <f t="shared" ca="1" si="246"/>
        <v>0</v>
      </c>
      <c r="AN545" s="48">
        <f t="shared" ca="1" si="246"/>
        <v>0</v>
      </c>
      <c r="AO545" s="48">
        <f t="shared" ca="1" si="246"/>
        <v>0</v>
      </c>
      <c r="AP545" s="48">
        <f t="shared" ca="1" si="246"/>
        <v>0</v>
      </c>
      <c r="AQ545" s="48">
        <f t="shared" ca="1" si="246"/>
        <v>0</v>
      </c>
      <c r="AR545" s="48">
        <f t="shared" ca="1" si="246"/>
        <v>0</v>
      </c>
      <c r="AS545" s="48">
        <f t="shared" ca="1" si="246"/>
        <v>0</v>
      </c>
      <c r="AT545" s="48">
        <f t="shared" ca="1" si="246"/>
        <v>0</v>
      </c>
      <c r="AU545" s="48">
        <f t="shared" ca="1" si="246"/>
        <v>0</v>
      </c>
      <c r="AV545" s="48">
        <f t="shared" ca="1" si="246"/>
        <v>0</v>
      </c>
      <c r="AW545" s="48">
        <f t="shared" ca="1" si="246"/>
        <v>0</v>
      </c>
      <c r="AX545" s="48">
        <f t="shared" ca="1" si="246"/>
        <v>0</v>
      </c>
      <c r="AY545" s="48">
        <f t="shared" ca="1" si="246"/>
        <v>0</v>
      </c>
    </row>
    <row r="546" spans="2:51" ht="15.75" outlineLevel="1" thickBot="1" x14ac:dyDescent="0.3">
      <c r="D546" t="s">
        <v>250</v>
      </c>
      <c r="E546" s="19" t="str">
        <f>Applied_currency &amp; "'000"</f>
        <v>EUR'000</v>
      </c>
      <c r="L546" s="80"/>
      <c r="M546" s="79">
        <f ca="1">SUM(M543:M545)</f>
        <v>25780</v>
      </c>
      <c r="N546" s="79">
        <f t="shared" ref="N546:AY546" ca="1" si="247">SUM(N543:N545)</f>
        <v>39900</v>
      </c>
      <c r="O546" s="79">
        <f t="shared" ca="1" si="247"/>
        <v>39900</v>
      </c>
      <c r="P546" s="79">
        <f t="shared" ca="1" si="247"/>
        <v>39900</v>
      </c>
      <c r="Q546" s="79">
        <f t="shared" ca="1" si="247"/>
        <v>39900</v>
      </c>
      <c r="R546" s="79">
        <f t="shared" ca="1" si="247"/>
        <v>39900</v>
      </c>
      <c r="S546" s="79">
        <f t="shared" ca="1" si="247"/>
        <v>39900</v>
      </c>
      <c r="T546" s="79">
        <f t="shared" ca="1" si="247"/>
        <v>39900</v>
      </c>
      <c r="U546" s="79">
        <f t="shared" ca="1" si="247"/>
        <v>39900</v>
      </c>
      <c r="V546" s="79">
        <f t="shared" ca="1" si="247"/>
        <v>39900</v>
      </c>
      <c r="W546" s="79">
        <f t="shared" ca="1" si="247"/>
        <v>39900</v>
      </c>
      <c r="X546" s="79">
        <f t="shared" ca="1" si="247"/>
        <v>39900</v>
      </c>
      <c r="Y546" s="79">
        <f t="shared" ca="1" si="247"/>
        <v>39900</v>
      </c>
      <c r="Z546" s="79">
        <f t="shared" ca="1" si="247"/>
        <v>39900</v>
      </c>
      <c r="AA546" s="79">
        <f t="shared" ca="1" si="247"/>
        <v>39900</v>
      </c>
      <c r="AB546" s="79">
        <f t="shared" ca="1" si="247"/>
        <v>39900</v>
      </c>
      <c r="AC546" s="79">
        <f t="shared" ca="1" si="247"/>
        <v>39900</v>
      </c>
      <c r="AD546" s="79">
        <f t="shared" ca="1" si="247"/>
        <v>39900</v>
      </c>
      <c r="AE546" s="79">
        <f t="shared" ca="1" si="247"/>
        <v>39900</v>
      </c>
      <c r="AF546" s="79">
        <f t="shared" ca="1" si="247"/>
        <v>39900</v>
      </c>
      <c r="AG546" s="79">
        <f t="shared" ca="1" si="247"/>
        <v>39900</v>
      </c>
      <c r="AH546" s="79">
        <f t="shared" ca="1" si="247"/>
        <v>39900</v>
      </c>
      <c r="AI546" s="79">
        <f t="shared" ca="1" si="247"/>
        <v>39900</v>
      </c>
      <c r="AJ546" s="79">
        <f t="shared" ca="1" si="247"/>
        <v>39900</v>
      </c>
      <c r="AK546" s="79">
        <f t="shared" ca="1" si="247"/>
        <v>39900</v>
      </c>
      <c r="AL546" s="79">
        <f t="shared" ca="1" si="247"/>
        <v>39900</v>
      </c>
      <c r="AM546" s="79">
        <f t="shared" ca="1" si="247"/>
        <v>39900</v>
      </c>
      <c r="AN546" s="79">
        <f t="shared" ca="1" si="247"/>
        <v>39900</v>
      </c>
      <c r="AO546" s="79">
        <f t="shared" ca="1" si="247"/>
        <v>39900</v>
      </c>
      <c r="AP546" s="79">
        <f t="shared" ca="1" si="247"/>
        <v>39900</v>
      </c>
      <c r="AQ546" s="79">
        <f t="shared" ca="1" si="247"/>
        <v>39900</v>
      </c>
      <c r="AR546" s="79">
        <f t="shared" ca="1" si="247"/>
        <v>39900</v>
      </c>
      <c r="AS546" s="79">
        <f t="shared" ca="1" si="247"/>
        <v>39900</v>
      </c>
      <c r="AT546" s="79">
        <f t="shared" ca="1" si="247"/>
        <v>39900</v>
      </c>
      <c r="AU546" s="79">
        <f t="shared" ca="1" si="247"/>
        <v>39900</v>
      </c>
      <c r="AV546" s="79">
        <f t="shared" ca="1" si="247"/>
        <v>39900</v>
      </c>
      <c r="AW546" s="79">
        <f t="shared" ca="1" si="247"/>
        <v>39900</v>
      </c>
      <c r="AX546" s="79">
        <f t="shared" ca="1" si="247"/>
        <v>39900</v>
      </c>
      <c r="AY546" s="79">
        <f t="shared" ca="1" si="247"/>
        <v>39900</v>
      </c>
    </row>
    <row r="547" spans="2:51" ht="15.75" outlineLevel="1" thickTop="1" x14ac:dyDescent="0.25">
      <c r="E547" s="19"/>
    </row>
    <row r="548" spans="2:51" outlineLevel="1" x14ac:dyDescent="0.25">
      <c r="D548" t="s">
        <v>361</v>
      </c>
      <c r="E548" s="19" t="str">
        <f>Applied_currency &amp; "'000"</f>
        <v>EUR'000</v>
      </c>
      <c r="L548" s="74">
        <f t="shared" ref="L548" ca="1" si="248">SUM(M548:AY548)</f>
        <v>141825.04391920025</v>
      </c>
      <c r="M548" s="48">
        <f t="shared" ref="M548:AY548" ca="1" si="249">M247</f>
        <v>0</v>
      </c>
      <c r="N548" s="48">
        <f t="shared" ca="1" si="249"/>
        <v>0</v>
      </c>
      <c r="O548" s="48">
        <f t="shared" ca="1" si="249"/>
        <v>5129.9629423853557</v>
      </c>
      <c r="P548" s="48">
        <f t="shared" ca="1" si="249"/>
        <v>2363.5040844854366</v>
      </c>
      <c r="Q548" s="48">
        <f t="shared" ca="1" si="249"/>
        <v>2308.6024563373239</v>
      </c>
      <c r="R548" s="48">
        <f t="shared" ca="1" si="249"/>
        <v>2335.9705121140641</v>
      </c>
      <c r="S548" s="48">
        <f t="shared" ca="1" si="249"/>
        <v>2541.0875235272042</v>
      </c>
      <c r="T548" s="48">
        <f t="shared" ca="1" si="249"/>
        <v>2473.8666582453243</v>
      </c>
      <c r="U548" s="48">
        <f t="shared" ca="1" si="249"/>
        <v>2493.8787518332547</v>
      </c>
      <c r="V548" s="48">
        <f t="shared" ca="1" si="249"/>
        <v>2702.4457255080788</v>
      </c>
      <c r="W548" s="48">
        <f t="shared" ca="1" si="249"/>
        <v>2817.5471421319253</v>
      </c>
      <c r="X548" s="48">
        <f t="shared" ca="1" si="249"/>
        <v>2833.439711102078</v>
      </c>
      <c r="Y548" s="48">
        <f t="shared" ca="1" si="249"/>
        <v>2868.9782845283526</v>
      </c>
      <c r="Z548" s="48">
        <f t="shared" ca="1" si="249"/>
        <v>4015.6888268489756</v>
      </c>
      <c r="AA548" s="48">
        <f t="shared" ca="1" si="249"/>
        <v>3888.9409650443604</v>
      </c>
      <c r="AB548" s="48">
        <f t="shared" ca="1" si="249"/>
        <v>4110.8149948715636</v>
      </c>
      <c r="AC548" s="48">
        <f t="shared" ca="1" si="249"/>
        <v>3968.2197369962937</v>
      </c>
      <c r="AD548" s="48">
        <f t="shared" ca="1" si="249"/>
        <v>3813.683049123857</v>
      </c>
      <c r="AE548" s="48">
        <f t="shared" ca="1" si="249"/>
        <v>4219.8098406596946</v>
      </c>
      <c r="AF548" s="48">
        <f t="shared" ca="1" si="249"/>
        <v>4246.499180097936</v>
      </c>
      <c r="AG548" s="48">
        <f t="shared" ca="1" si="249"/>
        <v>4268.0796544406003</v>
      </c>
      <c r="AH548" s="48">
        <f t="shared" ca="1" si="249"/>
        <v>4487.0585633188866</v>
      </c>
      <c r="AI548" s="48">
        <f t="shared" ca="1" si="249"/>
        <v>6959.9338409147131</v>
      </c>
      <c r="AJ548" s="48">
        <f t="shared" ca="1" si="249"/>
        <v>6677.3805682076718</v>
      </c>
      <c r="AK548" s="48">
        <f t="shared" ca="1" si="249"/>
        <v>7026.0216738297449</v>
      </c>
      <c r="AL548" s="48">
        <f t="shared" ca="1" si="249"/>
        <v>7166.5421073063408</v>
      </c>
      <c r="AM548" s="48">
        <f t="shared" ca="1" si="249"/>
        <v>7533.656220878408</v>
      </c>
      <c r="AN548" s="48">
        <f t="shared" ca="1" si="249"/>
        <v>7227.8114715870579</v>
      </c>
      <c r="AO548" s="48">
        <f t="shared" ca="1" si="249"/>
        <v>7605.191816610346</v>
      </c>
      <c r="AP548" s="48">
        <f t="shared" ca="1" si="249"/>
        <v>7757.2956529425537</v>
      </c>
      <c r="AQ548" s="48">
        <f t="shared" ca="1" si="249"/>
        <v>7912.4415660014074</v>
      </c>
      <c r="AR548" s="48">
        <f t="shared" ca="1" si="249"/>
        <v>8070.6903973214357</v>
      </c>
      <c r="AS548" s="48">
        <f t="shared" ca="1" si="249"/>
        <v>0</v>
      </c>
      <c r="AT548" s="48">
        <f t="shared" ca="1" si="249"/>
        <v>0</v>
      </c>
      <c r="AU548" s="48">
        <f t="shared" ca="1" si="249"/>
        <v>0</v>
      </c>
      <c r="AV548" s="48">
        <f t="shared" ca="1" si="249"/>
        <v>0</v>
      </c>
      <c r="AW548" s="48">
        <f t="shared" ca="1" si="249"/>
        <v>0</v>
      </c>
      <c r="AX548" s="48">
        <f t="shared" ca="1" si="249"/>
        <v>0</v>
      </c>
      <c r="AY548" s="48">
        <f t="shared" ca="1" si="249"/>
        <v>0</v>
      </c>
    </row>
    <row r="549" spans="2:51" outlineLevel="1" x14ac:dyDescent="0.25">
      <c r="E549" s="19"/>
    </row>
    <row r="550" spans="2:51" ht="15.75" outlineLevel="1" x14ac:dyDescent="0.25">
      <c r="D550" s="31" t="s">
        <v>298</v>
      </c>
      <c r="E550" s="19"/>
    </row>
    <row r="551" spans="2:51" outlineLevel="1" x14ac:dyDescent="0.25">
      <c r="D551" t="s">
        <v>373</v>
      </c>
      <c r="E551" s="19" t="str">
        <f>Applied_currency &amp; "'000"</f>
        <v>EUR'000</v>
      </c>
      <c r="M551" s="48">
        <f t="shared" ref="M551:AY551" si="250">M253</f>
        <v>0</v>
      </c>
      <c r="N551" s="48">
        <f t="shared" ca="1" si="250"/>
        <v>0</v>
      </c>
      <c r="O551" s="48">
        <f t="shared" ca="1" si="250"/>
        <v>0</v>
      </c>
      <c r="P551" s="48">
        <f t="shared" ca="1" si="250"/>
        <v>512.99629423853548</v>
      </c>
      <c r="Q551" s="48">
        <f t="shared" ca="1" si="250"/>
        <v>287.65003787239721</v>
      </c>
      <c r="R551" s="48">
        <f t="shared" ca="1" si="250"/>
        <v>259.62524942097207</v>
      </c>
      <c r="S551" s="48">
        <f t="shared" ca="1" si="250"/>
        <v>259.55957615350371</v>
      </c>
      <c r="T551" s="48">
        <f t="shared" ca="1" si="250"/>
        <v>280.06470996807093</v>
      </c>
      <c r="U551" s="48">
        <f t="shared" ca="1" si="250"/>
        <v>275.39313682133934</v>
      </c>
      <c r="V551" s="48">
        <f t="shared" ca="1" si="250"/>
        <v>276.92718886545936</v>
      </c>
      <c r="W551" s="48">
        <f t="shared" ca="1" si="250"/>
        <v>297.93729143735391</v>
      </c>
      <c r="X551" s="48">
        <f t="shared" ca="1" si="250"/>
        <v>311.54844335692769</v>
      </c>
      <c r="Y551" s="48">
        <f t="shared" ca="1" si="250"/>
        <v>314.49881544590062</v>
      </c>
      <c r="Z551" s="48">
        <f t="shared" ca="1" si="250"/>
        <v>318.34770999742523</v>
      </c>
      <c r="AA551" s="48">
        <f t="shared" ca="1" si="250"/>
        <v>433.40365368464018</v>
      </c>
      <c r="AB551" s="48">
        <f t="shared" ca="1" si="250"/>
        <v>432.23446187289937</v>
      </c>
      <c r="AC551" s="48">
        <f t="shared" ca="1" si="250"/>
        <v>454.30494567444612</v>
      </c>
      <c r="AD551" s="48">
        <f t="shared" ca="1" si="250"/>
        <v>442.25246826707371</v>
      </c>
      <c r="AE551" s="48">
        <f t="shared" ca="1" si="250"/>
        <v>425.59355173909307</v>
      </c>
      <c r="AF551" s="48">
        <f t="shared" ca="1" si="250"/>
        <v>464.54033923987799</v>
      </c>
      <c r="AG551" s="48">
        <f t="shared" ca="1" si="250"/>
        <v>471.10395193378145</v>
      </c>
      <c r="AH551" s="48">
        <f t="shared" ca="1" si="250"/>
        <v>473.91836063743858</v>
      </c>
      <c r="AI551" s="48">
        <f t="shared" ca="1" si="250"/>
        <v>496.09769239563275</v>
      </c>
      <c r="AJ551" s="48">
        <f t="shared" ca="1" si="250"/>
        <v>745.60315333103381</v>
      </c>
      <c r="AK551" s="48">
        <f t="shared" ca="1" si="250"/>
        <v>742.29837215387079</v>
      </c>
      <c r="AL551" s="48">
        <f t="shared" ca="1" si="250"/>
        <v>776.83200459836144</v>
      </c>
      <c r="AM551" s="48">
        <f t="shared" ca="1" si="250"/>
        <v>794.33741119046999</v>
      </c>
      <c r="AN551" s="48">
        <f t="shared" ca="1" si="250"/>
        <v>832.79936320688785</v>
      </c>
      <c r="AO551" s="48">
        <f t="shared" ca="1" si="250"/>
        <v>806.0610834793938</v>
      </c>
      <c r="AP551" s="48">
        <f t="shared" ca="1" si="250"/>
        <v>841.12529000897439</v>
      </c>
      <c r="AQ551" s="48">
        <f t="shared" ca="1" si="250"/>
        <v>859.84209429515204</v>
      </c>
      <c r="AR551" s="48">
        <f t="shared" ca="1" si="250"/>
        <v>877.22836602965572</v>
      </c>
      <c r="AS551" s="48">
        <f t="shared" ca="1" si="250"/>
        <v>0</v>
      </c>
      <c r="AT551" s="48">
        <f t="shared" ca="1" si="250"/>
        <v>0</v>
      </c>
      <c r="AU551" s="48">
        <f t="shared" ca="1" si="250"/>
        <v>0</v>
      </c>
      <c r="AV551" s="48">
        <f t="shared" ca="1" si="250"/>
        <v>0</v>
      </c>
      <c r="AW551" s="48">
        <f t="shared" ca="1" si="250"/>
        <v>0</v>
      </c>
      <c r="AX551" s="48">
        <f t="shared" ca="1" si="250"/>
        <v>0</v>
      </c>
      <c r="AY551" s="48">
        <f t="shared" ca="1" si="250"/>
        <v>0</v>
      </c>
    </row>
    <row r="552" spans="2:51" outlineLevel="1" x14ac:dyDescent="0.25">
      <c r="D552" t="s">
        <v>374</v>
      </c>
      <c r="E552" s="19" t="str">
        <f>Applied_currency &amp; "'000"</f>
        <v>EUR'000</v>
      </c>
      <c r="G552" s="21" t="s">
        <v>132</v>
      </c>
      <c r="H552" s="21" t="s">
        <v>133</v>
      </c>
      <c r="I552" s="21" t="s">
        <v>378</v>
      </c>
      <c r="L552" s="74">
        <f t="shared" ref="L552:L556" ca="1" si="251">SUM(M552:AY552)</f>
        <v>156589.1689365168</v>
      </c>
      <c r="M552" s="48">
        <f ca="1">MAX(0,M548+M551)</f>
        <v>0</v>
      </c>
      <c r="N552" s="48">
        <f t="shared" ref="N552:AY552" ca="1" si="252">MAX(0,N548+N551)</f>
        <v>0</v>
      </c>
      <c r="O552" s="48">
        <f t="shared" ca="1" si="252"/>
        <v>5129.9629423853557</v>
      </c>
      <c r="P552" s="48">
        <f t="shared" ca="1" si="252"/>
        <v>2876.5003787239721</v>
      </c>
      <c r="Q552" s="48">
        <f t="shared" ca="1" si="252"/>
        <v>2596.2524942097211</v>
      </c>
      <c r="R552" s="48">
        <f t="shared" ca="1" si="252"/>
        <v>2595.5957615350362</v>
      </c>
      <c r="S552" s="48">
        <f t="shared" ca="1" si="252"/>
        <v>2800.6470996807079</v>
      </c>
      <c r="T552" s="48">
        <f t="shared" ca="1" si="252"/>
        <v>2753.9313682133952</v>
      </c>
      <c r="U552" s="48">
        <f t="shared" ca="1" si="252"/>
        <v>2769.271888654594</v>
      </c>
      <c r="V552" s="48">
        <f t="shared" ca="1" si="252"/>
        <v>2979.3729143735382</v>
      </c>
      <c r="W552" s="48">
        <f t="shared" ca="1" si="252"/>
        <v>3115.4844335692792</v>
      </c>
      <c r="X552" s="48">
        <f t="shared" ca="1" si="252"/>
        <v>3144.9881544590057</v>
      </c>
      <c r="Y552" s="48">
        <f t="shared" ca="1" si="252"/>
        <v>3183.4770999742532</v>
      </c>
      <c r="Z552" s="48">
        <f t="shared" ca="1" si="252"/>
        <v>4334.0365368464008</v>
      </c>
      <c r="AA552" s="48">
        <f t="shared" ca="1" si="252"/>
        <v>4322.344618729001</v>
      </c>
      <c r="AB552" s="48">
        <f t="shared" ca="1" si="252"/>
        <v>4543.049456744463</v>
      </c>
      <c r="AC552" s="48">
        <f t="shared" ca="1" si="252"/>
        <v>4422.5246826707398</v>
      </c>
      <c r="AD552" s="48">
        <f t="shared" ca="1" si="252"/>
        <v>4255.9355173909307</v>
      </c>
      <c r="AE552" s="48">
        <f t="shared" ca="1" si="252"/>
        <v>4645.4033923987881</v>
      </c>
      <c r="AF552" s="48">
        <f t="shared" ca="1" si="252"/>
        <v>4711.0395193378135</v>
      </c>
      <c r="AG552" s="48">
        <f t="shared" ca="1" si="252"/>
        <v>4739.1836063743813</v>
      </c>
      <c r="AH552" s="48">
        <f t="shared" ca="1" si="252"/>
        <v>4960.9769239563248</v>
      </c>
      <c r="AI552" s="48">
        <f t="shared" ca="1" si="252"/>
        <v>7456.0315333103463</v>
      </c>
      <c r="AJ552" s="48">
        <f t="shared" ca="1" si="252"/>
        <v>7422.9837215387051</v>
      </c>
      <c r="AK552" s="48">
        <f t="shared" ca="1" si="252"/>
        <v>7768.3200459836153</v>
      </c>
      <c r="AL552" s="48">
        <f t="shared" ca="1" si="252"/>
        <v>7943.3741119047027</v>
      </c>
      <c r="AM552" s="48">
        <f t="shared" ca="1" si="252"/>
        <v>8327.9936320688776</v>
      </c>
      <c r="AN552" s="48">
        <f t="shared" ca="1" si="252"/>
        <v>8060.6108347939462</v>
      </c>
      <c r="AO552" s="48">
        <f t="shared" ca="1" si="252"/>
        <v>8411.2529000897393</v>
      </c>
      <c r="AP552" s="48">
        <f t="shared" ca="1" si="252"/>
        <v>8598.4209429515286</v>
      </c>
      <c r="AQ552" s="48">
        <f t="shared" ca="1" si="252"/>
        <v>8772.2836602965599</v>
      </c>
      <c r="AR552" s="48">
        <f t="shared" ca="1" si="252"/>
        <v>8947.9187633510919</v>
      </c>
      <c r="AS552" s="48">
        <f t="shared" ca="1" si="252"/>
        <v>0</v>
      </c>
      <c r="AT552" s="48">
        <f t="shared" ca="1" si="252"/>
        <v>0</v>
      </c>
      <c r="AU552" s="48">
        <f t="shared" ca="1" si="252"/>
        <v>0</v>
      </c>
      <c r="AV552" s="48">
        <f t="shared" ca="1" si="252"/>
        <v>0</v>
      </c>
      <c r="AW552" s="48">
        <f t="shared" ca="1" si="252"/>
        <v>0</v>
      </c>
      <c r="AX552" s="48">
        <f t="shared" ca="1" si="252"/>
        <v>0</v>
      </c>
      <c r="AY552" s="48">
        <f t="shared" ca="1" si="252"/>
        <v>0</v>
      </c>
    </row>
    <row r="553" spans="2:51" outlineLevel="1" x14ac:dyDescent="0.25">
      <c r="D553" t="s">
        <v>375</v>
      </c>
      <c r="E553" s="19" t="s">
        <v>258</v>
      </c>
      <c r="G553" s="26">
        <f ca="1">H156</f>
        <v>46023</v>
      </c>
      <c r="H553" s="26">
        <f ca="1">I156</f>
        <v>56614</v>
      </c>
      <c r="I553" s="89">
        <f ca="1">L156</f>
        <v>0.9</v>
      </c>
      <c r="L553" s="74">
        <f t="shared" ca="1" si="251"/>
        <v>29</v>
      </c>
      <c r="M553" s="27">
        <f ca="1">IF(AND(M$6&gt;=$G553,M$7&lt;=$H553),1,0)</f>
        <v>0</v>
      </c>
      <c r="N553" s="27">
        <f t="shared" ref="N553:AY554" ca="1" si="253">IF(AND(N$6&gt;=$G553,N$7&lt;=$H553),1,0)</f>
        <v>0</v>
      </c>
      <c r="O553" s="27">
        <f t="shared" ca="1" si="253"/>
        <v>1</v>
      </c>
      <c r="P553" s="27">
        <f t="shared" ca="1" si="253"/>
        <v>1</v>
      </c>
      <c r="Q553" s="27">
        <f t="shared" ca="1" si="253"/>
        <v>1</v>
      </c>
      <c r="R553" s="27">
        <f t="shared" ca="1" si="253"/>
        <v>1</v>
      </c>
      <c r="S553" s="27">
        <f t="shared" ca="1" si="253"/>
        <v>1</v>
      </c>
      <c r="T553" s="27">
        <f t="shared" ca="1" si="253"/>
        <v>1</v>
      </c>
      <c r="U553" s="27">
        <f t="shared" ca="1" si="253"/>
        <v>1</v>
      </c>
      <c r="V553" s="27">
        <f t="shared" ca="1" si="253"/>
        <v>1</v>
      </c>
      <c r="W553" s="27">
        <f t="shared" ca="1" si="253"/>
        <v>1</v>
      </c>
      <c r="X553" s="27">
        <f t="shared" ca="1" si="253"/>
        <v>1</v>
      </c>
      <c r="Y553" s="27">
        <f t="shared" ca="1" si="253"/>
        <v>1</v>
      </c>
      <c r="Z553" s="27">
        <f t="shared" ca="1" si="253"/>
        <v>1</v>
      </c>
      <c r="AA553" s="27">
        <f t="shared" ca="1" si="253"/>
        <v>1</v>
      </c>
      <c r="AB553" s="27">
        <f t="shared" ca="1" si="253"/>
        <v>1</v>
      </c>
      <c r="AC553" s="27">
        <f t="shared" ca="1" si="253"/>
        <v>1</v>
      </c>
      <c r="AD553" s="27">
        <f t="shared" ca="1" si="253"/>
        <v>1</v>
      </c>
      <c r="AE553" s="27">
        <f t="shared" ca="1" si="253"/>
        <v>1</v>
      </c>
      <c r="AF553" s="27">
        <f t="shared" ca="1" si="253"/>
        <v>1</v>
      </c>
      <c r="AG553" s="27">
        <f t="shared" ca="1" si="253"/>
        <v>1</v>
      </c>
      <c r="AH553" s="27">
        <f t="shared" ca="1" si="253"/>
        <v>1</v>
      </c>
      <c r="AI553" s="27">
        <f t="shared" ca="1" si="253"/>
        <v>1</v>
      </c>
      <c r="AJ553" s="27">
        <f t="shared" ca="1" si="253"/>
        <v>1</v>
      </c>
      <c r="AK553" s="27">
        <f t="shared" ca="1" si="253"/>
        <v>1</v>
      </c>
      <c r="AL553" s="27">
        <f t="shared" ca="1" si="253"/>
        <v>1</v>
      </c>
      <c r="AM553" s="27">
        <f t="shared" ca="1" si="253"/>
        <v>1</v>
      </c>
      <c r="AN553" s="27">
        <f t="shared" ca="1" si="253"/>
        <v>1</v>
      </c>
      <c r="AO553" s="27">
        <f t="shared" ca="1" si="253"/>
        <v>1</v>
      </c>
      <c r="AP553" s="27">
        <f t="shared" ca="1" si="253"/>
        <v>1</v>
      </c>
      <c r="AQ553" s="27">
        <f t="shared" ca="1" si="253"/>
        <v>1</v>
      </c>
      <c r="AR553" s="27">
        <f t="shared" ca="1" si="253"/>
        <v>0</v>
      </c>
      <c r="AS553" s="27">
        <f t="shared" ca="1" si="253"/>
        <v>0</v>
      </c>
      <c r="AT553" s="27">
        <f t="shared" ca="1" si="253"/>
        <v>0</v>
      </c>
      <c r="AU553" s="27">
        <f t="shared" ca="1" si="253"/>
        <v>0</v>
      </c>
      <c r="AV553" s="27">
        <f t="shared" ca="1" si="253"/>
        <v>0</v>
      </c>
      <c r="AW553" s="27">
        <f t="shared" ca="1" si="253"/>
        <v>0</v>
      </c>
      <c r="AX553" s="27">
        <f t="shared" ca="1" si="253"/>
        <v>0</v>
      </c>
      <c r="AY553" s="27">
        <f t="shared" ca="1" si="253"/>
        <v>0</v>
      </c>
    </row>
    <row r="554" spans="2:51" outlineLevel="1" x14ac:dyDescent="0.25">
      <c r="D554" t="s">
        <v>376</v>
      </c>
      <c r="E554" s="19" t="s">
        <v>258</v>
      </c>
      <c r="G554" s="26">
        <f ca="1">H157</f>
        <v>56615</v>
      </c>
      <c r="H554" s="26">
        <f ca="1">I157</f>
        <v>56979</v>
      </c>
      <c r="I554" s="89">
        <f ca="1">L157</f>
        <v>1</v>
      </c>
      <c r="L554" s="74">
        <f t="shared" ca="1" si="251"/>
        <v>1</v>
      </c>
      <c r="M554" s="27">
        <f ca="1">IF(AND(M$6&gt;=$G554,M$7&lt;=$H554),1,0)</f>
        <v>0</v>
      </c>
      <c r="N554" s="27">
        <f t="shared" ca="1" si="253"/>
        <v>0</v>
      </c>
      <c r="O554" s="27">
        <f t="shared" ca="1" si="253"/>
        <v>0</v>
      </c>
      <c r="P554" s="27">
        <f t="shared" ca="1" si="253"/>
        <v>0</v>
      </c>
      <c r="Q554" s="27">
        <f t="shared" ca="1" si="253"/>
        <v>0</v>
      </c>
      <c r="R554" s="27">
        <f t="shared" ca="1" si="253"/>
        <v>0</v>
      </c>
      <c r="S554" s="27">
        <f t="shared" ca="1" si="253"/>
        <v>0</v>
      </c>
      <c r="T554" s="27">
        <f t="shared" ca="1" si="253"/>
        <v>0</v>
      </c>
      <c r="U554" s="27">
        <f t="shared" ca="1" si="253"/>
        <v>0</v>
      </c>
      <c r="V554" s="27">
        <f t="shared" ca="1" si="253"/>
        <v>0</v>
      </c>
      <c r="W554" s="27">
        <f t="shared" ca="1" si="253"/>
        <v>0</v>
      </c>
      <c r="X554" s="27">
        <f t="shared" ca="1" si="253"/>
        <v>0</v>
      </c>
      <c r="Y554" s="27">
        <f t="shared" ca="1" si="253"/>
        <v>0</v>
      </c>
      <c r="Z554" s="27">
        <f t="shared" ca="1" si="253"/>
        <v>0</v>
      </c>
      <c r="AA554" s="27">
        <f t="shared" ca="1" si="253"/>
        <v>0</v>
      </c>
      <c r="AB554" s="27">
        <f t="shared" ca="1" si="253"/>
        <v>0</v>
      </c>
      <c r="AC554" s="27">
        <f t="shared" ca="1" si="253"/>
        <v>0</v>
      </c>
      <c r="AD554" s="27">
        <f t="shared" ca="1" si="253"/>
        <v>0</v>
      </c>
      <c r="AE554" s="27">
        <f t="shared" ca="1" si="253"/>
        <v>0</v>
      </c>
      <c r="AF554" s="27">
        <f t="shared" ca="1" si="253"/>
        <v>0</v>
      </c>
      <c r="AG554" s="27">
        <f t="shared" ca="1" si="253"/>
        <v>0</v>
      </c>
      <c r="AH554" s="27">
        <f t="shared" ca="1" si="253"/>
        <v>0</v>
      </c>
      <c r="AI554" s="27">
        <f t="shared" ca="1" si="253"/>
        <v>0</v>
      </c>
      <c r="AJ554" s="27">
        <f t="shared" ca="1" si="253"/>
        <v>0</v>
      </c>
      <c r="AK554" s="27">
        <f t="shared" ca="1" si="253"/>
        <v>0</v>
      </c>
      <c r="AL554" s="27">
        <f t="shared" ca="1" si="253"/>
        <v>0</v>
      </c>
      <c r="AM554" s="27">
        <f t="shared" ca="1" si="253"/>
        <v>0</v>
      </c>
      <c r="AN554" s="27">
        <f t="shared" ca="1" si="253"/>
        <v>0</v>
      </c>
      <c r="AO554" s="27">
        <f t="shared" ca="1" si="253"/>
        <v>0</v>
      </c>
      <c r="AP554" s="27">
        <f t="shared" ca="1" si="253"/>
        <v>0</v>
      </c>
      <c r="AQ554" s="27">
        <f t="shared" ca="1" si="253"/>
        <v>0</v>
      </c>
      <c r="AR554" s="27">
        <f t="shared" ca="1" si="253"/>
        <v>1</v>
      </c>
      <c r="AS554" s="27">
        <f t="shared" ca="1" si="253"/>
        <v>0</v>
      </c>
      <c r="AT554" s="27">
        <f t="shared" ca="1" si="253"/>
        <v>0</v>
      </c>
      <c r="AU554" s="27">
        <f t="shared" ca="1" si="253"/>
        <v>0</v>
      </c>
      <c r="AV554" s="27">
        <f t="shared" ca="1" si="253"/>
        <v>0</v>
      </c>
      <c r="AW554" s="27">
        <f t="shared" ca="1" si="253"/>
        <v>0</v>
      </c>
      <c r="AX554" s="27">
        <f t="shared" ca="1" si="253"/>
        <v>0</v>
      </c>
      <c r="AY554" s="27">
        <f t="shared" ca="1" si="253"/>
        <v>0</v>
      </c>
    </row>
    <row r="555" spans="2:51" outlineLevel="1" x14ac:dyDescent="0.25">
      <c r="E555" s="19"/>
    </row>
    <row r="556" spans="2:51" outlineLevel="1" x14ac:dyDescent="0.25">
      <c r="D556" t="s">
        <v>377</v>
      </c>
      <c r="E556" s="19" t="str">
        <f>Applied_currency &amp; "'000"</f>
        <v>EUR'000</v>
      </c>
      <c r="L556" s="74">
        <f t="shared" ca="1" si="251"/>
        <v>141825.04391920025</v>
      </c>
      <c r="M556" s="75">
        <f ca="1">M552*(M553*$I553+M554*$I554)</f>
        <v>0</v>
      </c>
      <c r="N556" s="75">
        <f t="shared" ref="N556:AY556" ca="1" si="254">N552*(N553*$I553+N554*$I554)</f>
        <v>0</v>
      </c>
      <c r="O556" s="75">
        <f t="shared" ca="1" si="254"/>
        <v>4616.9666481468203</v>
      </c>
      <c r="P556" s="75">
        <f t="shared" ca="1" si="254"/>
        <v>2588.8503408515749</v>
      </c>
      <c r="Q556" s="75">
        <f t="shared" ca="1" si="254"/>
        <v>2336.6272447887491</v>
      </c>
      <c r="R556" s="75">
        <f t="shared" ca="1" si="254"/>
        <v>2336.0361853815325</v>
      </c>
      <c r="S556" s="75">
        <f t="shared" ca="1" si="254"/>
        <v>2520.582389712637</v>
      </c>
      <c r="T556" s="75">
        <f t="shared" ca="1" si="254"/>
        <v>2478.5382313920559</v>
      </c>
      <c r="U556" s="75">
        <f t="shared" ca="1" si="254"/>
        <v>2492.3446997891347</v>
      </c>
      <c r="V556" s="75">
        <f t="shared" ca="1" si="254"/>
        <v>2681.4356229361842</v>
      </c>
      <c r="W556" s="75">
        <f t="shared" ca="1" si="254"/>
        <v>2803.9359902123515</v>
      </c>
      <c r="X556" s="75">
        <f t="shared" ca="1" si="254"/>
        <v>2830.4893390131051</v>
      </c>
      <c r="Y556" s="75">
        <f t="shared" ca="1" si="254"/>
        <v>2865.129389976828</v>
      </c>
      <c r="Z556" s="75">
        <f t="shared" ca="1" si="254"/>
        <v>3900.6328831617607</v>
      </c>
      <c r="AA556" s="75">
        <f t="shared" ca="1" si="254"/>
        <v>3890.1101568561012</v>
      </c>
      <c r="AB556" s="75">
        <f t="shared" ca="1" si="254"/>
        <v>4088.7445110700169</v>
      </c>
      <c r="AC556" s="75">
        <f t="shared" ca="1" si="254"/>
        <v>3980.2722144036661</v>
      </c>
      <c r="AD556" s="75">
        <f t="shared" ca="1" si="254"/>
        <v>3830.3419656518377</v>
      </c>
      <c r="AE556" s="75">
        <f t="shared" ca="1" si="254"/>
        <v>4180.8630531589097</v>
      </c>
      <c r="AF556" s="75">
        <f t="shared" ca="1" si="254"/>
        <v>4239.9355674040326</v>
      </c>
      <c r="AG556" s="75">
        <f t="shared" ca="1" si="254"/>
        <v>4265.2652457369431</v>
      </c>
      <c r="AH556" s="75">
        <f t="shared" ca="1" si="254"/>
        <v>4464.8792315606925</v>
      </c>
      <c r="AI556" s="75">
        <f t="shared" ca="1" si="254"/>
        <v>6710.428379979312</v>
      </c>
      <c r="AJ556" s="75">
        <f t="shared" ca="1" si="254"/>
        <v>6680.6853493848348</v>
      </c>
      <c r="AK556" s="75">
        <f t="shared" ca="1" si="254"/>
        <v>6991.4880413852543</v>
      </c>
      <c r="AL556" s="75">
        <f t="shared" ca="1" si="254"/>
        <v>7149.0367007142322</v>
      </c>
      <c r="AM556" s="75">
        <f t="shared" ca="1" si="254"/>
        <v>7495.1942688619902</v>
      </c>
      <c r="AN556" s="75">
        <f t="shared" ca="1" si="254"/>
        <v>7254.5497513145519</v>
      </c>
      <c r="AO556" s="75">
        <f t="shared" ca="1" si="254"/>
        <v>7570.1276100807654</v>
      </c>
      <c r="AP556" s="75">
        <f t="shared" ca="1" si="254"/>
        <v>7738.5788486563761</v>
      </c>
      <c r="AQ556" s="75">
        <f t="shared" ca="1" si="254"/>
        <v>7895.0552942669037</v>
      </c>
      <c r="AR556" s="75">
        <f t="shared" ca="1" si="254"/>
        <v>8947.9187633510919</v>
      </c>
      <c r="AS556" s="75">
        <f t="shared" ca="1" si="254"/>
        <v>0</v>
      </c>
      <c r="AT556" s="75">
        <f t="shared" ca="1" si="254"/>
        <v>0</v>
      </c>
      <c r="AU556" s="75">
        <f t="shared" ca="1" si="254"/>
        <v>0</v>
      </c>
      <c r="AV556" s="75">
        <f t="shared" ca="1" si="254"/>
        <v>0</v>
      </c>
      <c r="AW556" s="75">
        <f t="shared" ca="1" si="254"/>
        <v>0</v>
      </c>
      <c r="AX556" s="75">
        <f t="shared" ca="1" si="254"/>
        <v>0</v>
      </c>
      <c r="AY556" s="75">
        <f t="shared" ca="1" si="254"/>
        <v>0</v>
      </c>
    </row>
    <row r="557" spans="2:51" x14ac:dyDescent="0.25">
      <c r="E557" s="19"/>
    </row>
    <row r="558" spans="2:51" ht="21" x14ac:dyDescent="0.35">
      <c r="B558" s="9" t="s">
        <v>390</v>
      </c>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row>
    <row r="559" spans="2:51" ht="19.5" outlineLevel="1" x14ac:dyDescent="0.3">
      <c r="C559" s="18" t="s">
        <v>404</v>
      </c>
      <c r="E559" s="19"/>
    </row>
    <row r="560" spans="2:51" outlineLevel="1" x14ac:dyDescent="0.25">
      <c r="D560" t="s">
        <v>406</v>
      </c>
      <c r="E560" s="19" t="str">
        <f>Applied_currency &amp; "'000"</f>
        <v>EUR'000</v>
      </c>
      <c r="L560" s="74">
        <f t="shared" ref="L560:L562" ca="1" si="255">SUM(M560:AY560)</f>
        <v>-39900</v>
      </c>
      <c r="M560" s="48">
        <f ca="1">-M200-M202</f>
        <v>-25780</v>
      </c>
      <c r="N560" s="48">
        <f t="shared" ref="N560:AY560" ca="1" si="256">-N200-N202</f>
        <v>-14120</v>
      </c>
      <c r="O560" s="48">
        <f t="shared" ca="1" si="256"/>
        <v>0</v>
      </c>
      <c r="P560" s="48">
        <f t="shared" ca="1" si="256"/>
        <v>0</v>
      </c>
      <c r="Q560" s="48">
        <f t="shared" ca="1" si="256"/>
        <v>0</v>
      </c>
      <c r="R560" s="48">
        <f t="shared" ca="1" si="256"/>
        <v>0</v>
      </c>
      <c r="S560" s="48">
        <f t="shared" ca="1" si="256"/>
        <v>0</v>
      </c>
      <c r="T560" s="48">
        <f t="shared" ca="1" si="256"/>
        <v>0</v>
      </c>
      <c r="U560" s="48">
        <f t="shared" ca="1" si="256"/>
        <v>0</v>
      </c>
      <c r="V560" s="48">
        <f t="shared" ca="1" si="256"/>
        <v>0</v>
      </c>
      <c r="W560" s="48">
        <f t="shared" ca="1" si="256"/>
        <v>0</v>
      </c>
      <c r="X560" s="48">
        <f t="shared" ca="1" si="256"/>
        <v>0</v>
      </c>
      <c r="Y560" s="48">
        <f t="shared" ca="1" si="256"/>
        <v>0</v>
      </c>
      <c r="Z560" s="48">
        <f t="shared" ca="1" si="256"/>
        <v>0</v>
      </c>
      <c r="AA560" s="48">
        <f t="shared" ca="1" si="256"/>
        <v>0</v>
      </c>
      <c r="AB560" s="48">
        <f t="shared" ca="1" si="256"/>
        <v>0</v>
      </c>
      <c r="AC560" s="48">
        <f t="shared" ca="1" si="256"/>
        <v>0</v>
      </c>
      <c r="AD560" s="48">
        <f t="shared" ca="1" si="256"/>
        <v>0</v>
      </c>
      <c r="AE560" s="48">
        <f t="shared" ca="1" si="256"/>
        <v>0</v>
      </c>
      <c r="AF560" s="48">
        <f t="shared" ca="1" si="256"/>
        <v>0</v>
      </c>
      <c r="AG560" s="48">
        <f t="shared" ca="1" si="256"/>
        <v>0</v>
      </c>
      <c r="AH560" s="48">
        <f t="shared" ca="1" si="256"/>
        <v>0</v>
      </c>
      <c r="AI560" s="48">
        <f t="shared" ca="1" si="256"/>
        <v>0</v>
      </c>
      <c r="AJ560" s="48">
        <f t="shared" ca="1" si="256"/>
        <v>0</v>
      </c>
      <c r="AK560" s="48">
        <f t="shared" ca="1" si="256"/>
        <v>0</v>
      </c>
      <c r="AL560" s="48">
        <f t="shared" ca="1" si="256"/>
        <v>0</v>
      </c>
      <c r="AM560" s="48">
        <f t="shared" ca="1" si="256"/>
        <v>0</v>
      </c>
      <c r="AN560" s="48">
        <f t="shared" ca="1" si="256"/>
        <v>0</v>
      </c>
      <c r="AO560" s="48">
        <f t="shared" ca="1" si="256"/>
        <v>0</v>
      </c>
      <c r="AP560" s="48">
        <f t="shared" ca="1" si="256"/>
        <v>0</v>
      </c>
      <c r="AQ560" s="48">
        <f t="shared" ca="1" si="256"/>
        <v>0</v>
      </c>
      <c r="AR560" s="48">
        <f t="shared" ca="1" si="256"/>
        <v>0</v>
      </c>
      <c r="AS560" s="48">
        <f t="shared" ca="1" si="256"/>
        <v>0</v>
      </c>
      <c r="AT560" s="48">
        <f t="shared" ca="1" si="256"/>
        <v>0</v>
      </c>
      <c r="AU560" s="48">
        <f t="shared" ca="1" si="256"/>
        <v>0</v>
      </c>
      <c r="AV560" s="48">
        <f t="shared" ca="1" si="256"/>
        <v>0</v>
      </c>
      <c r="AW560" s="48">
        <f t="shared" ca="1" si="256"/>
        <v>0</v>
      </c>
      <c r="AX560" s="48">
        <f t="shared" ca="1" si="256"/>
        <v>0</v>
      </c>
      <c r="AY560" s="48">
        <f t="shared" ca="1" si="256"/>
        <v>0</v>
      </c>
    </row>
    <row r="561" spans="3:51" outlineLevel="1" x14ac:dyDescent="0.25">
      <c r="D561" t="s">
        <v>407</v>
      </c>
      <c r="E561" s="19" t="str">
        <f>Applied_currency &amp; "'000"</f>
        <v>EUR'000</v>
      </c>
      <c r="L561" s="74">
        <f t="shared" ca="1" si="255"/>
        <v>141825.04391920025</v>
      </c>
      <c r="M561" s="48">
        <f ca="1">M556</f>
        <v>0</v>
      </c>
      <c r="N561" s="48">
        <f t="shared" ref="N561:AY561" ca="1" si="257">N556</f>
        <v>0</v>
      </c>
      <c r="O561" s="48">
        <f t="shared" ca="1" si="257"/>
        <v>4616.9666481468203</v>
      </c>
      <c r="P561" s="48">
        <f t="shared" ca="1" si="257"/>
        <v>2588.8503408515749</v>
      </c>
      <c r="Q561" s="48">
        <f t="shared" ca="1" si="257"/>
        <v>2336.6272447887491</v>
      </c>
      <c r="R561" s="48">
        <f t="shared" ca="1" si="257"/>
        <v>2336.0361853815325</v>
      </c>
      <c r="S561" s="48">
        <f t="shared" ca="1" si="257"/>
        <v>2520.582389712637</v>
      </c>
      <c r="T561" s="48">
        <f t="shared" ca="1" si="257"/>
        <v>2478.5382313920559</v>
      </c>
      <c r="U561" s="48">
        <f t="shared" ca="1" si="257"/>
        <v>2492.3446997891347</v>
      </c>
      <c r="V561" s="48">
        <f t="shared" ca="1" si="257"/>
        <v>2681.4356229361842</v>
      </c>
      <c r="W561" s="48">
        <f t="shared" ca="1" si="257"/>
        <v>2803.9359902123515</v>
      </c>
      <c r="X561" s="48">
        <f t="shared" ca="1" si="257"/>
        <v>2830.4893390131051</v>
      </c>
      <c r="Y561" s="48">
        <f t="shared" ca="1" si="257"/>
        <v>2865.129389976828</v>
      </c>
      <c r="Z561" s="48">
        <f t="shared" ca="1" si="257"/>
        <v>3900.6328831617607</v>
      </c>
      <c r="AA561" s="48">
        <f t="shared" ca="1" si="257"/>
        <v>3890.1101568561012</v>
      </c>
      <c r="AB561" s="48">
        <f t="shared" ca="1" si="257"/>
        <v>4088.7445110700169</v>
      </c>
      <c r="AC561" s="48">
        <f t="shared" ca="1" si="257"/>
        <v>3980.2722144036661</v>
      </c>
      <c r="AD561" s="48">
        <f t="shared" ca="1" si="257"/>
        <v>3830.3419656518377</v>
      </c>
      <c r="AE561" s="48">
        <f t="shared" ca="1" si="257"/>
        <v>4180.8630531589097</v>
      </c>
      <c r="AF561" s="48">
        <f t="shared" ca="1" si="257"/>
        <v>4239.9355674040326</v>
      </c>
      <c r="AG561" s="48">
        <f t="shared" ca="1" si="257"/>
        <v>4265.2652457369431</v>
      </c>
      <c r="AH561" s="48">
        <f t="shared" ca="1" si="257"/>
        <v>4464.8792315606925</v>
      </c>
      <c r="AI561" s="48">
        <f t="shared" ca="1" si="257"/>
        <v>6710.428379979312</v>
      </c>
      <c r="AJ561" s="48">
        <f t="shared" ca="1" si="257"/>
        <v>6680.6853493848348</v>
      </c>
      <c r="AK561" s="48">
        <f t="shared" ca="1" si="257"/>
        <v>6991.4880413852543</v>
      </c>
      <c r="AL561" s="48">
        <f t="shared" ca="1" si="257"/>
        <v>7149.0367007142322</v>
      </c>
      <c r="AM561" s="48">
        <f t="shared" ca="1" si="257"/>
        <v>7495.1942688619902</v>
      </c>
      <c r="AN561" s="48">
        <f t="shared" ca="1" si="257"/>
        <v>7254.5497513145519</v>
      </c>
      <c r="AO561" s="48">
        <f t="shared" ca="1" si="257"/>
        <v>7570.1276100807654</v>
      </c>
      <c r="AP561" s="48">
        <f t="shared" ca="1" si="257"/>
        <v>7738.5788486563761</v>
      </c>
      <c r="AQ561" s="48">
        <f t="shared" ca="1" si="257"/>
        <v>7895.0552942669037</v>
      </c>
      <c r="AR561" s="48">
        <f t="shared" ca="1" si="257"/>
        <v>8947.9187633510919</v>
      </c>
      <c r="AS561" s="48">
        <f t="shared" ca="1" si="257"/>
        <v>0</v>
      </c>
      <c r="AT561" s="48">
        <f t="shared" ca="1" si="257"/>
        <v>0</v>
      </c>
      <c r="AU561" s="48">
        <f t="shared" ca="1" si="257"/>
        <v>0</v>
      </c>
      <c r="AV561" s="48">
        <f t="shared" ca="1" si="257"/>
        <v>0</v>
      </c>
      <c r="AW561" s="48">
        <f t="shared" ca="1" si="257"/>
        <v>0</v>
      </c>
      <c r="AX561" s="48">
        <f t="shared" ca="1" si="257"/>
        <v>0</v>
      </c>
      <c r="AY561" s="48">
        <f t="shared" ca="1" si="257"/>
        <v>0</v>
      </c>
    </row>
    <row r="562" spans="3:51" outlineLevel="1" x14ac:dyDescent="0.25">
      <c r="D562" t="s">
        <v>405</v>
      </c>
      <c r="E562" s="19" t="str">
        <f>Applied_currency &amp; "'000"</f>
        <v>EUR'000</v>
      </c>
      <c r="G562" s="21" t="s">
        <v>408</v>
      </c>
      <c r="L562" s="74">
        <f t="shared" ca="1" si="255"/>
        <v>101925.04391920024</v>
      </c>
      <c r="M562" s="123">
        <f ca="1">SUM(M560:M561)</f>
        <v>-25780</v>
      </c>
      <c r="N562" s="81">
        <f t="shared" ref="N562:AY562" ca="1" si="258">SUM(N560:N561)</f>
        <v>-14120</v>
      </c>
      <c r="O562" s="81">
        <f t="shared" ca="1" si="258"/>
        <v>4616.9666481468203</v>
      </c>
      <c r="P562" s="81">
        <f t="shared" ca="1" si="258"/>
        <v>2588.8503408515749</v>
      </c>
      <c r="Q562" s="81">
        <f t="shared" ca="1" si="258"/>
        <v>2336.6272447887491</v>
      </c>
      <c r="R562" s="81">
        <f t="shared" ca="1" si="258"/>
        <v>2336.0361853815325</v>
      </c>
      <c r="S562" s="81">
        <f t="shared" ca="1" si="258"/>
        <v>2520.582389712637</v>
      </c>
      <c r="T562" s="81">
        <f t="shared" ca="1" si="258"/>
        <v>2478.5382313920559</v>
      </c>
      <c r="U562" s="81">
        <f t="shared" ca="1" si="258"/>
        <v>2492.3446997891347</v>
      </c>
      <c r="V562" s="81">
        <f t="shared" ca="1" si="258"/>
        <v>2681.4356229361842</v>
      </c>
      <c r="W562" s="81">
        <f t="shared" ca="1" si="258"/>
        <v>2803.9359902123515</v>
      </c>
      <c r="X562" s="81">
        <f t="shared" ca="1" si="258"/>
        <v>2830.4893390131051</v>
      </c>
      <c r="Y562" s="81">
        <f t="shared" ca="1" si="258"/>
        <v>2865.129389976828</v>
      </c>
      <c r="Z562" s="81">
        <f t="shared" ca="1" si="258"/>
        <v>3900.6328831617607</v>
      </c>
      <c r="AA562" s="81">
        <f t="shared" ca="1" si="258"/>
        <v>3890.1101568561012</v>
      </c>
      <c r="AB562" s="81">
        <f t="shared" ca="1" si="258"/>
        <v>4088.7445110700169</v>
      </c>
      <c r="AC562" s="81">
        <f t="shared" ca="1" si="258"/>
        <v>3980.2722144036661</v>
      </c>
      <c r="AD562" s="81">
        <f t="shared" ca="1" si="258"/>
        <v>3830.3419656518377</v>
      </c>
      <c r="AE562" s="81">
        <f t="shared" ca="1" si="258"/>
        <v>4180.8630531589097</v>
      </c>
      <c r="AF562" s="81">
        <f t="shared" ca="1" si="258"/>
        <v>4239.9355674040326</v>
      </c>
      <c r="AG562" s="81">
        <f t="shared" ca="1" si="258"/>
        <v>4265.2652457369431</v>
      </c>
      <c r="AH562" s="81">
        <f t="shared" ca="1" si="258"/>
        <v>4464.8792315606925</v>
      </c>
      <c r="AI562" s="81">
        <f t="shared" ca="1" si="258"/>
        <v>6710.428379979312</v>
      </c>
      <c r="AJ562" s="81">
        <f t="shared" ca="1" si="258"/>
        <v>6680.6853493848348</v>
      </c>
      <c r="AK562" s="81">
        <f t="shared" ca="1" si="258"/>
        <v>6991.4880413852543</v>
      </c>
      <c r="AL562" s="81">
        <f t="shared" ca="1" si="258"/>
        <v>7149.0367007142322</v>
      </c>
      <c r="AM562" s="81">
        <f t="shared" ca="1" si="258"/>
        <v>7495.1942688619902</v>
      </c>
      <c r="AN562" s="81">
        <f t="shared" ca="1" si="258"/>
        <v>7254.5497513145519</v>
      </c>
      <c r="AO562" s="81">
        <f t="shared" ca="1" si="258"/>
        <v>7570.1276100807654</v>
      </c>
      <c r="AP562" s="81">
        <f t="shared" ca="1" si="258"/>
        <v>7738.5788486563761</v>
      </c>
      <c r="AQ562" s="81">
        <f t="shared" ca="1" si="258"/>
        <v>7895.0552942669037</v>
      </c>
      <c r="AR562" s="81">
        <f t="shared" ca="1" si="258"/>
        <v>8947.9187633510919</v>
      </c>
      <c r="AS562" s="81">
        <f t="shared" ca="1" si="258"/>
        <v>0</v>
      </c>
      <c r="AT562" s="81">
        <f t="shared" ca="1" si="258"/>
        <v>0</v>
      </c>
      <c r="AU562" s="81">
        <f t="shared" ca="1" si="258"/>
        <v>0</v>
      </c>
      <c r="AV562" s="81">
        <f t="shared" ca="1" si="258"/>
        <v>0</v>
      </c>
      <c r="AW562" s="81">
        <f t="shared" ca="1" si="258"/>
        <v>0</v>
      </c>
      <c r="AX562" s="81">
        <f t="shared" ca="1" si="258"/>
        <v>0</v>
      </c>
      <c r="AY562" s="81">
        <f t="shared" ca="1" si="258"/>
        <v>0</v>
      </c>
    </row>
    <row r="563" spans="3:51" outlineLevel="1" x14ac:dyDescent="0.25">
      <c r="D563" t="s">
        <v>404</v>
      </c>
      <c r="E563" s="19" t="s">
        <v>168</v>
      </c>
      <c r="G563" s="124">
        <f ca="1">XIRR($M$562:$AY$562,$M$7:$AY$7)</f>
        <v>7.927055656909944E-2</v>
      </c>
    </row>
    <row r="564" spans="3:51" outlineLevel="1" x14ac:dyDescent="0.25">
      <c r="E564" s="19"/>
    </row>
    <row r="565" spans="3:51" ht="19.5" outlineLevel="1" x14ac:dyDescent="0.3">
      <c r="C565" s="18" t="s">
        <v>427</v>
      </c>
      <c r="E565" s="19"/>
      <c r="G565" s="21" t="s">
        <v>428</v>
      </c>
    </row>
    <row r="566" spans="3:51" outlineLevel="1" x14ac:dyDescent="0.25">
      <c r="D566" t="s">
        <v>429</v>
      </c>
      <c r="E566" s="19" t="s">
        <v>168</v>
      </c>
      <c r="G566" s="89">
        <f ca="1">L153</f>
        <v>0.06</v>
      </c>
    </row>
    <row r="567" spans="3:51" outlineLevel="1" x14ac:dyDescent="0.25">
      <c r="D567" t="s">
        <v>430</v>
      </c>
      <c r="E567" s="19" t="str">
        <f>Applied_currency &amp; "'000"</f>
        <v>EUR'000</v>
      </c>
      <c r="G567" s="128">
        <f ca="1">XNPV(G566,M562:AY562,M7:AY7)</f>
        <v>11470.633594198856</v>
      </c>
    </row>
    <row r="568" spans="3:51" outlineLevel="1" x14ac:dyDescent="0.25">
      <c r="E568" s="19"/>
    </row>
    <row r="569" spans="3:51" ht="19.5" outlineLevel="1" x14ac:dyDescent="0.3">
      <c r="C569" s="18" t="s">
        <v>425</v>
      </c>
      <c r="E569" s="19"/>
    </row>
    <row r="570" spans="3:51" outlineLevel="1" x14ac:dyDescent="0.25">
      <c r="D570" t="s">
        <v>409</v>
      </c>
      <c r="E570" s="19" t="s">
        <v>168</v>
      </c>
      <c r="G570" s="49">
        <f ca="1">-L560</f>
        <v>39900</v>
      </c>
      <c r="L570" s="125">
        <f t="shared" ref="L570" ca="1" si="259">SUM(M570:AY570)</f>
        <v>3.5545123789273241</v>
      </c>
      <c r="M570" s="28">
        <f t="shared" ref="M570:AY570" ca="1" si="260">(M562*M9)/$G570</f>
        <v>0</v>
      </c>
      <c r="N570" s="28">
        <f t="shared" ca="1" si="260"/>
        <v>0</v>
      </c>
      <c r="O570" s="28">
        <f t="shared" ca="1" si="260"/>
        <v>0.11571344982824111</v>
      </c>
      <c r="P570" s="28">
        <f t="shared" ca="1" si="260"/>
        <v>6.4883467189262523E-2</v>
      </c>
      <c r="Q570" s="28">
        <f t="shared" ca="1" si="260"/>
        <v>5.8562086335557623E-2</v>
      </c>
      <c r="R570" s="28">
        <f t="shared" ca="1" si="260"/>
        <v>5.854727281657976E-2</v>
      </c>
      <c r="S570" s="28">
        <f t="shared" ca="1" si="260"/>
        <v>6.3172490970241524E-2</v>
      </c>
      <c r="T570" s="28">
        <f t="shared" ca="1" si="260"/>
        <v>6.2118752666467568E-2</v>
      </c>
      <c r="U570" s="28">
        <f t="shared" ca="1" si="260"/>
        <v>6.2464779443336706E-2</v>
      </c>
      <c r="V570" s="28">
        <f t="shared" ca="1" si="260"/>
        <v>6.7203900324215138E-2</v>
      </c>
      <c r="W570" s="28">
        <f t="shared" ca="1" si="260"/>
        <v>7.0274084967728107E-2</v>
      </c>
      <c r="X570" s="28">
        <f t="shared" ca="1" si="260"/>
        <v>7.0939582431406148E-2</v>
      </c>
      <c r="Y570" s="28">
        <f t="shared" ca="1" si="260"/>
        <v>7.1807754134757595E-2</v>
      </c>
      <c r="Z570" s="28">
        <f t="shared" ca="1" si="260"/>
        <v>9.7760222635633096E-2</v>
      </c>
      <c r="AA570" s="28">
        <f t="shared" ca="1" si="260"/>
        <v>9.7496495159300783E-2</v>
      </c>
      <c r="AB570" s="28">
        <f t="shared" ca="1" si="260"/>
        <v>0.10247479977619089</v>
      </c>
      <c r="AC570" s="28">
        <f t="shared" ca="1" si="260"/>
        <v>9.9756195849715942E-2</v>
      </c>
      <c r="AD570" s="28">
        <f t="shared" ca="1" si="260"/>
        <v>9.5998545505058583E-2</v>
      </c>
      <c r="AE570" s="28">
        <f t="shared" ca="1" si="260"/>
        <v>0.10478353516688997</v>
      </c>
      <c r="AF570" s="28">
        <f t="shared" ca="1" si="260"/>
        <v>0.10626404930837174</v>
      </c>
      <c r="AG570" s="28">
        <f t="shared" ca="1" si="260"/>
        <v>0.10689887833927175</v>
      </c>
      <c r="AH570" s="28">
        <f t="shared" ca="1" si="260"/>
        <v>0.11190173512683439</v>
      </c>
      <c r="AI570" s="28">
        <f t="shared" ca="1" si="260"/>
        <v>0.16818116240549655</v>
      </c>
      <c r="AJ570" s="28">
        <f t="shared" ca="1" si="260"/>
        <v>0.16743572304222643</v>
      </c>
      <c r="AK570" s="28">
        <f t="shared" ca="1" si="260"/>
        <v>0.17522526419511916</v>
      </c>
      <c r="AL570" s="28">
        <f t="shared" ca="1" si="260"/>
        <v>0.17917385214822637</v>
      </c>
      <c r="AM570" s="28">
        <f t="shared" ca="1" si="260"/>
        <v>0.18784948042260627</v>
      </c>
      <c r="AN570" s="28">
        <f t="shared" ca="1" si="260"/>
        <v>0.18181828950663037</v>
      </c>
      <c r="AO570" s="28">
        <f t="shared" ca="1" si="260"/>
        <v>0.18972750902458058</v>
      </c>
      <c r="AP570" s="28">
        <f t="shared" ca="1" si="260"/>
        <v>0.19394934457785404</v>
      </c>
      <c r="AQ570" s="28">
        <f t="shared" ca="1" si="260"/>
        <v>0.1978710600066893</v>
      </c>
      <c r="AR570" s="28">
        <f t="shared" ca="1" si="260"/>
        <v>0.22425861562283439</v>
      </c>
      <c r="AS570" s="28">
        <f t="shared" ca="1" si="260"/>
        <v>0</v>
      </c>
      <c r="AT570" s="28">
        <f t="shared" ca="1" si="260"/>
        <v>0</v>
      </c>
      <c r="AU570" s="28">
        <f t="shared" ca="1" si="260"/>
        <v>0</v>
      </c>
      <c r="AV570" s="28">
        <f t="shared" ca="1" si="260"/>
        <v>0</v>
      </c>
      <c r="AW570" s="28">
        <f t="shared" ca="1" si="260"/>
        <v>0</v>
      </c>
      <c r="AX570" s="28">
        <f t="shared" ca="1" si="260"/>
        <v>0</v>
      </c>
      <c r="AY570" s="28">
        <f t="shared" ca="1" si="260"/>
        <v>0</v>
      </c>
    </row>
    <row r="571" spans="3:51" outlineLevel="1" x14ac:dyDescent="0.25">
      <c r="D571" t="s">
        <v>410</v>
      </c>
      <c r="E571" s="19" t="s">
        <v>168</v>
      </c>
      <c r="L571" s="80"/>
      <c r="M571" s="117">
        <f ca="1">L571+M570</f>
        <v>0</v>
      </c>
      <c r="N571" s="117">
        <f t="shared" ref="N571:AY571" ca="1" si="261">M571+N570</f>
        <v>0</v>
      </c>
      <c r="O571" s="117">
        <f t="shared" ca="1" si="261"/>
        <v>0.11571344982824111</v>
      </c>
      <c r="P571" s="117">
        <f t="shared" ca="1" si="261"/>
        <v>0.18059691701750363</v>
      </c>
      <c r="Q571" s="117">
        <f t="shared" ca="1" si="261"/>
        <v>0.23915900335306126</v>
      </c>
      <c r="R571" s="117">
        <f t="shared" ca="1" si="261"/>
        <v>0.29770627616964102</v>
      </c>
      <c r="S571" s="117">
        <f t="shared" ca="1" si="261"/>
        <v>0.36087876713988254</v>
      </c>
      <c r="T571" s="117">
        <f t="shared" ca="1" si="261"/>
        <v>0.42299751980635009</v>
      </c>
      <c r="U571" s="117">
        <f t="shared" ca="1" si="261"/>
        <v>0.48546229924968681</v>
      </c>
      <c r="V571" s="117">
        <f t="shared" ca="1" si="261"/>
        <v>0.55266619957390195</v>
      </c>
      <c r="W571" s="117">
        <f t="shared" ca="1" si="261"/>
        <v>0.62294028454163008</v>
      </c>
      <c r="X571" s="117">
        <f t="shared" ca="1" si="261"/>
        <v>0.69387986697303627</v>
      </c>
      <c r="Y571" s="117">
        <f t="shared" ca="1" si="261"/>
        <v>0.76568762110779387</v>
      </c>
      <c r="Z571" s="117">
        <f t="shared" ca="1" si="261"/>
        <v>0.86344784374342698</v>
      </c>
      <c r="AA571" s="117">
        <f t="shared" ca="1" si="261"/>
        <v>0.96094433890272779</v>
      </c>
      <c r="AB571" s="117">
        <f t="shared" ca="1" si="261"/>
        <v>1.0634191386789187</v>
      </c>
      <c r="AC571" s="117">
        <f t="shared" ca="1" si="261"/>
        <v>1.1631753345286346</v>
      </c>
      <c r="AD571" s="117">
        <f t="shared" ca="1" si="261"/>
        <v>1.2591738800336931</v>
      </c>
      <c r="AE571" s="117">
        <f t="shared" ca="1" si="261"/>
        <v>1.3639574152005831</v>
      </c>
      <c r="AF571" s="117">
        <f t="shared" ca="1" si="261"/>
        <v>1.4702214645089549</v>
      </c>
      <c r="AG571" s="117">
        <f t="shared" ca="1" si="261"/>
        <v>1.5771203428482266</v>
      </c>
      <c r="AH571" s="117">
        <f t="shared" ca="1" si="261"/>
        <v>1.6890220779750609</v>
      </c>
      <c r="AI571" s="117">
        <f t="shared" ca="1" si="261"/>
        <v>1.8572032403805574</v>
      </c>
      <c r="AJ571" s="117">
        <f t="shared" ca="1" si="261"/>
        <v>2.0246389634227837</v>
      </c>
      <c r="AK571" s="117">
        <f t="shared" ca="1" si="261"/>
        <v>2.199864227617903</v>
      </c>
      <c r="AL571" s="117">
        <f t="shared" ca="1" si="261"/>
        <v>2.3790380797661292</v>
      </c>
      <c r="AM571" s="117">
        <f t="shared" ca="1" si="261"/>
        <v>2.5668875601887353</v>
      </c>
      <c r="AN571" s="117">
        <f t="shared" ca="1" si="261"/>
        <v>2.7487058496953658</v>
      </c>
      <c r="AO571" s="117">
        <f t="shared" ca="1" si="261"/>
        <v>2.9384333587199465</v>
      </c>
      <c r="AP571" s="117">
        <f t="shared" ca="1" si="261"/>
        <v>3.1323827032978007</v>
      </c>
      <c r="AQ571" s="117">
        <f t="shared" ca="1" si="261"/>
        <v>3.3302537633044897</v>
      </c>
      <c r="AR571" s="117">
        <f t="shared" ca="1" si="261"/>
        <v>3.5545123789273241</v>
      </c>
      <c r="AS571" s="117">
        <f t="shared" ca="1" si="261"/>
        <v>3.5545123789273241</v>
      </c>
      <c r="AT571" s="117">
        <f t="shared" ca="1" si="261"/>
        <v>3.5545123789273241</v>
      </c>
      <c r="AU571" s="117">
        <f t="shared" ca="1" si="261"/>
        <v>3.5545123789273241</v>
      </c>
      <c r="AV571" s="117">
        <f t="shared" ca="1" si="261"/>
        <v>3.5545123789273241</v>
      </c>
      <c r="AW571" s="117">
        <f t="shared" ca="1" si="261"/>
        <v>3.5545123789273241</v>
      </c>
      <c r="AX571" s="117">
        <f t="shared" ca="1" si="261"/>
        <v>3.5545123789273241</v>
      </c>
      <c r="AY571" s="117">
        <f t="shared" ca="1" si="261"/>
        <v>3.5545123789273241</v>
      </c>
    </row>
    <row r="572" spans="3:51" x14ac:dyDescent="0.25">
      <c r="E572" s="19"/>
    </row>
  </sheetData>
  <conditionalFormatting sqref="E3">
    <cfRule type="cellIs" dxfId="31" priority="4" operator="notEqual">
      <formula>0</formula>
    </cfRule>
    <cfRule type="cellIs" dxfId="30" priority="5" operator="equal">
      <formula>0</formula>
    </cfRule>
  </conditionalFormatting>
  <conditionalFormatting sqref="G13:G17">
    <cfRule type="cellIs" dxfId="29" priority="12" operator="notEqual">
      <formula>0</formula>
    </cfRule>
    <cfRule type="cellIs" dxfId="28" priority="13" operator="equal">
      <formula>0</formula>
    </cfRule>
  </conditionalFormatting>
  <conditionalFormatting sqref="G20:G24">
    <cfRule type="cellIs" dxfId="27" priority="10" operator="notEqual">
      <formula>0</formula>
    </cfRule>
    <cfRule type="cellIs" dxfId="26" priority="11" operator="equal">
      <formula>0</formula>
    </cfRule>
  </conditionalFormatting>
  <conditionalFormatting sqref="G26">
    <cfRule type="cellIs" dxfId="25" priority="8" operator="notEqual">
      <formula>0</formula>
    </cfRule>
    <cfRule type="cellIs" dxfId="24" priority="9" operator="equal">
      <formula>0</formula>
    </cfRule>
  </conditionalFormatting>
  <conditionalFormatting sqref="G179:G183">
    <cfRule type="cellIs" dxfId="23" priority="31" operator="notEqual">
      <formula>0</formula>
    </cfRule>
    <cfRule type="cellIs" dxfId="22" priority="32" operator="equal">
      <formula>0</formula>
    </cfRule>
  </conditionalFormatting>
  <conditionalFormatting sqref="I140">
    <cfRule type="cellIs" dxfId="21" priority="27" operator="notEqual">
      <formula>0</formula>
    </cfRule>
    <cfRule type="cellIs" dxfId="20" priority="28" operator="equal">
      <formula>0</formula>
    </cfRule>
  </conditionalFormatting>
  <conditionalFormatting sqref="M8:AY8">
    <cfRule type="cellIs" dxfId="19" priority="35" operator="equal">
      <formula>1</formula>
    </cfRule>
  </conditionalFormatting>
  <conditionalFormatting sqref="M9:AY9">
    <cfRule type="cellIs" dxfId="18" priority="34" operator="equal">
      <formula>1</formula>
    </cfRule>
  </conditionalFormatting>
  <conditionalFormatting sqref="M179:AY182">
    <cfRule type="expression" dxfId="17" priority="36">
      <formula>M$8=0</formula>
    </cfRule>
  </conditionalFormatting>
  <conditionalFormatting sqref="M183:AY183">
    <cfRule type="cellIs" dxfId="16" priority="29" operator="notEqual">
      <formula>0</formula>
    </cfRule>
    <cfRule type="cellIs" dxfId="15" priority="30" operator="equal">
      <formula>0</formula>
    </cfRule>
  </conditionalFormatting>
  <conditionalFormatting sqref="M256:AY256">
    <cfRule type="cellIs" dxfId="14" priority="14" operator="equal">
      <formula>1</formula>
    </cfRule>
  </conditionalFormatting>
  <conditionalFormatting sqref="M304:AY304">
    <cfRule type="cellIs" dxfId="13" priority="25" operator="equal">
      <formula>1</formula>
    </cfRule>
  </conditionalFormatting>
  <conditionalFormatting sqref="M343:AY343">
    <cfRule type="cellIs" dxfId="12" priority="26" operator="equal">
      <formula>1</formula>
    </cfRule>
  </conditionalFormatting>
  <conditionalFormatting sqref="M374:AY378">
    <cfRule type="cellIs" dxfId="11" priority="24" operator="equal">
      <formula>1</formula>
    </cfRule>
  </conditionalFormatting>
  <conditionalFormatting sqref="M381:AY385">
    <cfRule type="cellIs" dxfId="10" priority="23" operator="equal">
      <formula>1</formula>
    </cfRule>
  </conditionalFormatting>
  <conditionalFormatting sqref="M389:AY393">
    <cfRule type="cellIs" dxfId="9" priority="22" operator="equal">
      <formula>1</formula>
    </cfRule>
  </conditionalFormatting>
  <conditionalFormatting sqref="M396:AY400">
    <cfRule type="cellIs" dxfId="8" priority="21" operator="equal">
      <formula>1</formula>
    </cfRule>
  </conditionalFormatting>
  <conditionalFormatting sqref="M467:AY467">
    <cfRule type="cellIs" dxfId="7" priority="20" operator="equal">
      <formula>1</formula>
    </cfRule>
  </conditionalFormatting>
  <conditionalFormatting sqref="M486:AY486">
    <cfRule type="cellIs" dxfId="6" priority="19" operator="equal">
      <formula>1</formula>
    </cfRule>
  </conditionalFormatting>
  <conditionalFormatting sqref="M508:AY511">
    <cfRule type="cellIs" dxfId="5" priority="17" operator="equal">
      <formula>1</formula>
    </cfRule>
  </conditionalFormatting>
  <conditionalFormatting sqref="M538:AY538">
    <cfRule type="cellIs" dxfId="4" priority="16" operator="equal">
      <formula>1</formula>
    </cfRule>
  </conditionalFormatting>
  <conditionalFormatting sqref="M553:AY554">
    <cfRule type="cellIs" dxfId="3" priority="15" operator="equal">
      <formula>1</formula>
    </cfRule>
  </conditionalFormatting>
  <conditionalFormatting sqref="N48:W48">
    <cfRule type="cellIs" dxfId="2" priority="1" operator="equal">
      <formula>1</formula>
    </cfRule>
  </conditionalFormatting>
  <conditionalFormatting sqref="N55:W55">
    <cfRule type="cellIs" dxfId="1" priority="2" operator="notEqual">
      <formula>0</formula>
    </cfRule>
    <cfRule type="cellIs" dxfId="0" priority="3" operator="equal">
      <formula>0</formula>
    </cfRule>
  </conditionalFormatting>
  <dataValidations disablePrompts="1" count="6">
    <dataValidation type="list" allowBlank="1" showInputMessage="1" showErrorMessage="1" sqref="H60" xr:uid="{9098A334-555B-420D-94ED-F5BA28C5A181}">
      <formula1>List_currency</formula1>
    </dataValidation>
    <dataValidation type="list" allowBlank="1" showInputMessage="1" showErrorMessage="1" sqref="N80:W80" xr:uid="{FA697B30-2375-41E8-8F7E-5017648FA887}">
      <formula1>List_generation</formula1>
    </dataValidation>
    <dataValidation type="list" allowBlank="1" showInputMessage="1" showErrorMessage="1" sqref="N96:W96 G69:G72" xr:uid="{0382E344-21AA-410D-A6F3-913A7E84D849}">
      <formula1>List_onoff</formula1>
    </dataValidation>
    <dataValidation type="list" allowBlank="1" showInputMessage="1" showErrorMessage="1" sqref="N99:W99 N104:W104 J109:J113 J116:J120 J124:J128 J131:J135" xr:uid="{F99B1707-1A12-4DB0-B0CB-E8BB717B0955}">
      <formula1>List_inflation</formula1>
    </dataValidation>
    <dataValidation type="list" allowBlank="1" showInputMessage="1" showErrorMessage="1" sqref="N103:W103" xr:uid="{FDD59803-4B07-4042-B992-ED8C8FBC7623}">
      <formula1>List_merchant</formula1>
    </dataValidation>
    <dataValidation type="list" allowBlank="1" showInputMessage="1" showErrorMessage="1" sqref="L3" xr:uid="{D18C086E-06CA-4557-A5CB-3B15E4461F25}">
      <formula1>List_cases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26</vt:i4>
      </vt:variant>
    </vt:vector>
  </HeadingPairs>
  <TitlesOfParts>
    <vt:vector size="29" baseType="lpstr">
      <vt:lpstr>Cover Page</vt:lpstr>
      <vt:lpstr>Top Shortcuts</vt:lpstr>
      <vt:lpstr>PF Model</vt:lpstr>
      <vt:lpstr>Applied_currency</vt:lpstr>
      <vt:lpstr>Check_balance_sheet</vt:lpstr>
      <vt:lpstr>Check_debt_gearing</vt:lpstr>
      <vt:lpstr>Check_further_equity</vt:lpstr>
      <vt:lpstr>Check_integrity</vt:lpstr>
      <vt:lpstr>Check_master</vt:lpstr>
      <vt:lpstr>Check_minimum_DSCR</vt:lpstr>
      <vt:lpstr>Check_negative_cash</vt:lpstr>
      <vt:lpstr>Check_payment_plan</vt:lpstr>
      <vt:lpstr>Check_signals</vt:lpstr>
      <vt:lpstr>Con_end</vt:lpstr>
      <vt:lpstr>Con_start</vt:lpstr>
      <vt:lpstr>List_cases</vt:lpstr>
      <vt:lpstr>List_currency</vt:lpstr>
      <vt:lpstr>List_generation</vt:lpstr>
      <vt:lpstr>List_inflation</vt:lpstr>
      <vt:lpstr>List_merchant</vt:lpstr>
      <vt:lpstr>List_onoff</vt:lpstr>
      <vt:lpstr>Live_case</vt:lpstr>
      <vt:lpstr>Model_start</vt:lpstr>
      <vt:lpstr>Months_year</vt:lpstr>
      <vt:lpstr>Operating_lifetime</vt:lpstr>
      <vt:lpstr>Ops_end</vt:lpstr>
      <vt:lpstr>Ops_start</vt:lpstr>
      <vt:lpstr>Thousand</vt:lpstr>
      <vt:lpstr>Tolerance_checks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Duldinger</dc:creator>
  <cp:lastModifiedBy>Lukas Duldinger</cp:lastModifiedBy>
  <cp:lastPrinted>2023-07-20T05:45:51Z</cp:lastPrinted>
  <dcterms:created xsi:type="dcterms:W3CDTF">2023-07-11T17:49:40Z</dcterms:created>
  <dcterms:modified xsi:type="dcterms:W3CDTF">2025-05-09T17:19:47Z</dcterms:modified>
</cp:coreProperties>
</file>