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5930" windowHeight="5655" tabRatio="704" firstSheet="1" activeTab="8"/>
  </bookViews>
  <sheets>
    <sheet name="Laporan Keuangan" sheetId="1" r:id="rId1"/>
    <sheet name="Data Akun" sheetId="2" r:id="rId2"/>
    <sheet name="Jurnal Umum" sheetId="3" r:id="rId3"/>
    <sheet name="Buku Besar" sheetId="4" r:id="rId4"/>
    <sheet name="Neraca Saldo" sheetId="5" r:id="rId5"/>
    <sheet name="Neraca Lajur" sheetId="6" r:id="rId6"/>
    <sheet name="Laba Rugi" sheetId="7" r:id="rId7"/>
    <sheet name="Perubahan Modal" sheetId="8" r:id="rId8"/>
    <sheet name="Neraca" sheetId="9" r:id="rId9"/>
    <sheet name="Arus Kas" sheetId="10" state="hidden" r:id="rId10"/>
  </sheets>
  <definedNames>
    <definedName name="_xlnm._FilterDatabase" localSheetId="3" hidden="1">'Buku Besar'!$B$8:$G$32</definedName>
    <definedName name="BULAN">'Data Akun'!$I$4:$I$15</definedName>
    <definedName name="KODE1">'Data Akun'!$B$4:$B$27</definedName>
    <definedName name="KODE2">'Data Akun'!$C$4:$C$27</definedName>
    <definedName name="TABELKODE">'Data Akun'!$B$4:$C$27</definedName>
    <definedName name="TAHUN">'Data Akun'!$K$4:$K$8</definedName>
    <definedName name="TANGGAL">'Data Akun'!$G$4:$G$34</definedName>
  </definedNames>
  <calcPr calcId="144525"/>
</workbook>
</file>

<file path=xl/calcChain.xml><?xml version="1.0" encoding="utf-8"?>
<calcChain xmlns="http://schemas.openxmlformats.org/spreadsheetml/2006/main">
  <c r="H21" i="9" l="1"/>
  <c r="F6" i="9"/>
  <c r="H17" i="9"/>
  <c r="H20" i="9"/>
  <c r="H14" i="9"/>
  <c r="H12" i="9"/>
  <c r="H11" i="9"/>
  <c r="D21" i="9"/>
  <c r="D12" i="9"/>
  <c r="D13" i="9"/>
  <c r="D14" i="9"/>
  <c r="D15" i="9"/>
  <c r="D16" i="9"/>
  <c r="D17" i="9"/>
  <c r="D18" i="9"/>
  <c r="D11" i="9"/>
  <c r="G17" i="9"/>
  <c r="F17" i="9"/>
  <c r="F12" i="9"/>
  <c r="F11" i="9"/>
  <c r="C11" i="9"/>
  <c r="C12" i="9"/>
  <c r="C13" i="9"/>
  <c r="C14" i="9"/>
  <c r="C15" i="9"/>
  <c r="C16" i="9"/>
  <c r="C17" i="9"/>
  <c r="C18" i="9"/>
  <c r="B12" i="9"/>
  <c r="B13" i="9"/>
  <c r="B14" i="9"/>
  <c r="B15" i="9"/>
  <c r="B16" i="9"/>
  <c r="B17" i="9"/>
  <c r="B18" i="9"/>
  <c r="B11" i="9"/>
  <c r="C13" i="8"/>
  <c r="C12" i="8"/>
  <c r="C10" i="8"/>
  <c r="C9" i="8"/>
  <c r="C7" i="8"/>
  <c r="B7" i="8"/>
  <c r="B28" i="7" l="1"/>
  <c r="D28" i="7"/>
  <c r="D13" i="7"/>
  <c r="D27" i="7"/>
  <c r="D18" i="7"/>
  <c r="D19" i="7"/>
  <c r="D20" i="7"/>
  <c r="D21" i="7"/>
  <c r="D22" i="7"/>
  <c r="D23" i="7"/>
  <c r="D24" i="7"/>
  <c r="D25" i="7"/>
  <c r="D26" i="7"/>
  <c r="D17" i="7"/>
  <c r="D11" i="7"/>
  <c r="D12" i="7"/>
  <c r="D10" i="7"/>
  <c r="D6" i="7"/>
  <c r="C6" i="7"/>
  <c r="C10" i="7"/>
  <c r="C11" i="7"/>
  <c r="B11" i="7"/>
  <c r="B12" i="7"/>
  <c r="B10" i="7"/>
  <c r="B18" i="7"/>
  <c r="B19" i="7"/>
  <c r="B20" i="7"/>
  <c r="B21" i="7"/>
  <c r="B22" i="7"/>
  <c r="B23" i="7"/>
  <c r="B24" i="7"/>
  <c r="B25" i="7"/>
  <c r="B26" i="7"/>
  <c r="B17" i="7"/>
  <c r="L35" i="6"/>
  <c r="M34" i="6"/>
  <c r="M33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9" i="6"/>
  <c r="L33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9" i="6"/>
  <c r="K9" i="6"/>
  <c r="J35" i="6"/>
  <c r="J33" i="6"/>
  <c r="J34" i="6" s="1"/>
  <c r="H9" i="6"/>
  <c r="J9" i="6"/>
  <c r="K10" i="6"/>
  <c r="K11" i="6"/>
  <c r="K12" i="6"/>
  <c r="K13" i="6"/>
  <c r="K14" i="6"/>
  <c r="K15" i="6"/>
  <c r="K16" i="6"/>
  <c r="K17" i="6"/>
  <c r="K18" i="6"/>
  <c r="K19" i="6"/>
  <c r="K21" i="6"/>
  <c r="K22" i="6"/>
  <c r="K23" i="6"/>
  <c r="K24" i="6"/>
  <c r="K25" i="6"/>
  <c r="K26" i="6"/>
  <c r="K27" i="6"/>
  <c r="K28" i="6"/>
  <c r="K29" i="6"/>
  <c r="K30" i="6"/>
  <c r="K31" i="6"/>
  <c r="K32" i="6"/>
  <c r="J10" i="6"/>
  <c r="J11" i="6"/>
  <c r="J12" i="6"/>
  <c r="J13" i="6"/>
  <c r="J14" i="6"/>
  <c r="J15" i="6"/>
  <c r="J16" i="6"/>
  <c r="J17" i="6"/>
  <c r="J18" i="6"/>
  <c r="J19" i="6"/>
  <c r="J20" i="6"/>
  <c r="J21" i="6"/>
  <c r="J23" i="6"/>
  <c r="J24" i="6"/>
  <c r="J25" i="6"/>
  <c r="J26" i="6"/>
  <c r="J27" i="6"/>
  <c r="J28" i="6"/>
  <c r="J29" i="6"/>
  <c r="J30" i="6"/>
  <c r="J31" i="6"/>
  <c r="J32" i="6"/>
  <c r="I10" i="6"/>
  <c r="I11" i="6"/>
  <c r="I12" i="6"/>
  <c r="I13" i="6"/>
  <c r="I14" i="6"/>
  <c r="I15" i="6"/>
  <c r="I16" i="6"/>
  <c r="I17" i="6"/>
  <c r="I18" i="6"/>
  <c r="I19" i="6"/>
  <c r="I20" i="6"/>
  <c r="K20" i="6" s="1"/>
  <c r="K33" i="6" s="1"/>
  <c r="I21" i="6"/>
  <c r="I22" i="6"/>
  <c r="I23" i="6"/>
  <c r="I24" i="6"/>
  <c r="I25" i="6"/>
  <c r="I26" i="6"/>
  <c r="I27" i="6"/>
  <c r="I28" i="6"/>
  <c r="I29" i="6"/>
  <c r="I30" i="6"/>
  <c r="I31" i="6"/>
  <c r="I32" i="6"/>
  <c r="I9" i="6"/>
  <c r="H10" i="6"/>
  <c r="H11" i="6"/>
  <c r="H12" i="6"/>
  <c r="H13" i="6"/>
  <c r="H14" i="6"/>
  <c r="H15" i="6"/>
  <c r="H16" i="6"/>
  <c r="H17" i="6"/>
  <c r="H18" i="6"/>
  <c r="H19" i="6"/>
  <c r="H21" i="6"/>
  <c r="H22" i="6"/>
  <c r="J22" i="6" s="1"/>
  <c r="H23" i="6"/>
  <c r="H24" i="6"/>
  <c r="H25" i="6"/>
  <c r="H26" i="6"/>
  <c r="H27" i="6"/>
  <c r="H28" i="6"/>
  <c r="H29" i="6"/>
  <c r="H30" i="6"/>
  <c r="H31" i="6"/>
  <c r="H32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9" i="6"/>
  <c r="D5" i="6"/>
  <c r="C5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9" i="6"/>
  <c r="L10" i="5" l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9" i="5"/>
  <c r="L33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9" i="5"/>
  <c r="E6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9" i="5"/>
  <c r="E33" i="5" s="1"/>
  <c r="K33" i="5"/>
  <c r="J33" i="5"/>
  <c r="F33" i="5"/>
  <c r="D33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9" i="5"/>
  <c r="J6" i="5"/>
  <c r="I6" i="5"/>
  <c r="D6" i="5"/>
  <c r="C6" i="5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G9" i="4"/>
  <c r="F9" i="4"/>
  <c r="F32" i="4" s="1"/>
  <c r="E9" i="4"/>
  <c r="D9" i="4"/>
  <c r="C9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D6" i="4"/>
  <c r="E4" i="4"/>
  <c r="D4" i="4"/>
  <c r="G6" i="4" l="1"/>
  <c r="G32" i="4"/>
  <c r="F7" i="3"/>
  <c r="G34" i="3"/>
  <c r="F3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3" i="3"/>
  <c r="E14" i="3"/>
  <c r="E12" i="3"/>
  <c r="E11" i="3"/>
  <c r="E10" i="3"/>
  <c r="D7" i="3"/>
  <c r="C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5" i="2"/>
  <c r="E6" i="2"/>
  <c r="E4" i="2"/>
  <c r="G12" i="9" l="1"/>
  <c r="G11" i="9"/>
  <c r="C18" i="7"/>
  <c r="C19" i="7"/>
  <c r="C20" i="7"/>
  <c r="C21" i="7"/>
  <c r="C22" i="7"/>
  <c r="C23" i="7"/>
  <c r="C24" i="7"/>
  <c r="C25" i="7"/>
  <c r="C26" i="7"/>
  <c r="C17" i="7"/>
  <c r="C12" i="7" l="1"/>
  <c r="E32" i="3" l="1"/>
</calcChain>
</file>

<file path=xl/sharedStrings.xml><?xml version="1.0" encoding="utf-8"?>
<sst xmlns="http://schemas.openxmlformats.org/spreadsheetml/2006/main" count="242" uniqueCount="102">
  <si>
    <t>BUKU BESAR</t>
  </si>
  <si>
    <t>KODE AKUN</t>
  </si>
  <si>
    <t>NERACA SALDO</t>
  </si>
  <si>
    <t>NERACA LAJUR</t>
  </si>
  <si>
    <t>PERUBAHAN MODAL</t>
  </si>
  <si>
    <t>NERACA</t>
  </si>
  <si>
    <t>ARUS KAS</t>
  </si>
  <si>
    <t>KODE</t>
  </si>
  <si>
    <t>NAMA PRAKIRAAN</t>
  </si>
  <si>
    <t>KODE DAN NAMA PRAKIRAAN</t>
  </si>
  <si>
    <t>BULAN</t>
  </si>
  <si>
    <t>KAS</t>
  </si>
  <si>
    <t xml:space="preserve">PIUTANG </t>
  </si>
  <si>
    <t>JANUARY</t>
  </si>
  <si>
    <t>BARANG DAGANGAN</t>
  </si>
  <si>
    <t>FEBRUARY</t>
  </si>
  <si>
    <t>PERALATAN</t>
  </si>
  <si>
    <t>MARCH</t>
  </si>
  <si>
    <t>PERLENGKAPAN</t>
  </si>
  <si>
    <t>APRIL</t>
  </si>
  <si>
    <t>UM. SEWA</t>
  </si>
  <si>
    <t>MAY</t>
  </si>
  <si>
    <t>AKUM. PENY. PERALATAN</t>
  </si>
  <si>
    <t>JUNE</t>
  </si>
  <si>
    <t>AKUM. PENY. PERLENGKAPAN</t>
  </si>
  <si>
    <t>JULY</t>
  </si>
  <si>
    <t>HUTANG DAGANG</t>
  </si>
  <si>
    <t>AUGUST</t>
  </si>
  <si>
    <t>HUTANG GAJI</t>
  </si>
  <si>
    <t>SEPTEMBER</t>
  </si>
  <si>
    <t>MODAL</t>
  </si>
  <si>
    <t>OCTOBER</t>
  </si>
  <si>
    <t>PENJUALAN</t>
  </si>
  <si>
    <t>NOVEMBER</t>
  </si>
  <si>
    <t>PENDAPATAN JASA</t>
  </si>
  <si>
    <t>DECEMBER</t>
  </si>
  <si>
    <t>RETUR PENJUALAN</t>
  </si>
  <si>
    <t>BIAYA GAJI</t>
  </si>
  <si>
    <t>BIAYA SEWA</t>
  </si>
  <si>
    <t>BIAYA LISTRIK</t>
  </si>
  <si>
    <t>BIAYA TELPON</t>
  </si>
  <si>
    <t>BIAYA AIR PAM</t>
  </si>
  <si>
    <t>BIAYA IKLAN</t>
  </si>
  <si>
    <t>BIAYA ANGKUT</t>
  </si>
  <si>
    <t>BIAYA PENY. PERLATAN</t>
  </si>
  <si>
    <t>BIAYA PENY. PERLENGKAPAN</t>
  </si>
  <si>
    <t>BIAYA LAIN-LAIN</t>
  </si>
  <si>
    <t>TANGGAL</t>
  </si>
  <si>
    <t>TAHUN</t>
  </si>
  <si>
    <t>URAIAN TRANSAKSI</t>
  </si>
  <si>
    <t>DEBET</t>
  </si>
  <si>
    <t>KREDIT</t>
  </si>
  <si>
    <t>PERIODE</t>
  </si>
  <si>
    <t>JUMLAH TOTAL</t>
  </si>
  <si>
    <t>JURNAL UMUM</t>
  </si>
  <si>
    <t>KODE PERKIRAAN</t>
  </si>
  <si>
    <t>NAMA PERKIRAAN</t>
  </si>
  <si>
    <t>TGL</t>
  </si>
  <si>
    <t xml:space="preserve">Jumlah Total </t>
  </si>
  <si>
    <t>TABEL BANTU</t>
  </si>
  <si>
    <t>TABEL NERACA SALDO</t>
  </si>
  <si>
    <t>SALDO</t>
  </si>
  <si>
    <t>JUMLAH</t>
  </si>
  <si>
    <t>PENYESUAIAN</t>
  </si>
  <si>
    <t>NS DISESUAIKAN</t>
  </si>
  <si>
    <t>LABA RUGI</t>
  </si>
  <si>
    <t>LABA BERSIH</t>
  </si>
  <si>
    <t>PENDAPATAN</t>
  </si>
  <si>
    <t>TOTAL PENDAPATAN</t>
  </si>
  <si>
    <t>BIAYA-BIAYA</t>
  </si>
  <si>
    <t>TOTAL BIAYA</t>
  </si>
  <si>
    <t>MODAL AWAL</t>
  </si>
  <si>
    <t>PRIVE</t>
  </si>
  <si>
    <t>PENAMBAHAN MODAL</t>
  </si>
  <si>
    <t>MODAL AKHIR PERIODE</t>
  </si>
  <si>
    <t>AKTIVA</t>
  </si>
  <si>
    <t>PASIVA</t>
  </si>
  <si>
    <t>HUTANG</t>
  </si>
  <si>
    <t>PENERIMAAN</t>
  </si>
  <si>
    <t>PENGELUARAN</t>
  </si>
  <si>
    <t>PT CITRA TAMA ADIGRAHA</t>
  </si>
  <si>
    <t xml:space="preserve">PT CITRA TAMA ADIGRAHA </t>
  </si>
  <si>
    <t>PT ADI TAMA ADIGRAHA</t>
  </si>
  <si>
    <t>TOTAL AKTIVA</t>
  </si>
  <si>
    <t>TOTAL MODAL</t>
  </si>
  <si>
    <t>TOTAL PASIVA</t>
  </si>
  <si>
    <t>TOTAL HUTANG</t>
  </si>
  <si>
    <t>Saldo Akhir</t>
  </si>
  <si>
    <t>HOME</t>
  </si>
  <si>
    <t>KAS SEBAGAI MODAL</t>
  </si>
  <si>
    <t>KAS BELI PERLENGKAPAN</t>
  </si>
  <si>
    <t>BAYAR BIAYA ANGKUT</t>
  </si>
  <si>
    <t>KAS BIAYA ANGKUT</t>
  </si>
  <si>
    <t>KAS BELI ALAT</t>
  </si>
  <si>
    <t>KAS ATAS PENJUALAN</t>
  </si>
  <si>
    <t>PENJUALAN BUNGA</t>
  </si>
  <si>
    <t>PIUTANG ATAS PENJUALAN</t>
  </si>
  <si>
    <t>BELI PERALATAN</t>
  </si>
  <si>
    <t>HUTANG POMPA</t>
  </si>
  <si>
    <t>KAS BIAYA LAIN</t>
  </si>
  <si>
    <t>BAYAR GAJI PEGAWAI</t>
  </si>
  <si>
    <t>KAS BIAYA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</si>
</sst>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18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4"/>
      <color theme="9" tint="-0.249977111117893"/>
      <name val="Times New Roman"/>
      <family val="1"/>
    </font>
    <font>
      <b/>
      <sz val="16"/>
      <color theme="9"/>
      <name val="Times New Roman"/>
      <family val="1"/>
    </font>
    <font>
      <b/>
      <i/>
      <u val="singleAccounting"/>
      <sz val="14"/>
      <color theme="1"/>
      <name val="Times New Roman"/>
      <family val="1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3" fillId="0" borderId="9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164" fontId="3" fillId="0" borderId="9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16" xfId="0" applyFont="1" applyBorder="1"/>
    <xf numFmtId="164" fontId="3" fillId="0" borderId="17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164" fontId="8" fillId="0" borderId="0" xfId="0" applyNumberFormat="1" applyFont="1" applyBorder="1"/>
    <xf numFmtId="0" fontId="3" fillId="0" borderId="16" xfId="0" applyFont="1" applyBorder="1" applyAlignment="1">
      <alignment horizontal="center"/>
    </xf>
    <xf numFmtId="164" fontId="3" fillId="0" borderId="9" xfId="0" applyNumberFormat="1" applyFont="1" applyBorder="1"/>
    <xf numFmtId="164" fontId="3" fillId="0" borderId="17" xfId="0" applyNumberFormat="1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164" fontId="3" fillId="0" borderId="14" xfId="0" applyNumberFormat="1" applyFont="1" applyBorder="1"/>
    <xf numFmtId="0" fontId="10" fillId="0" borderId="0" xfId="0" applyFont="1" applyBorder="1"/>
    <xf numFmtId="0" fontId="1" fillId="2" borderId="2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2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0" xfId="0" applyFont="1"/>
    <xf numFmtId="0" fontId="2" fillId="0" borderId="9" xfId="0" applyFont="1" applyBorder="1"/>
    <xf numFmtId="0" fontId="1" fillId="2" borderId="9" xfId="0" applyFont="1" applyFill="1" applyBorder="1" applyAlignment="1">
      <alignment horizontal="center"/>
    </xf>
    <xf numFmtId="164" fontId="9" fillId="2" borderId="9" xfId="0" applyNumberFormat="1" applyFont="1" applyFill="1" applyBorder="1"/>
    <xf numFmtId="164" fontId="3" fillId="0" borderId="20" xfId="0" applyNumberFormat="1" applyFont="1" applyBorder="1"/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4" fontId="3" fillId="0" borderId="38" xfId="0" applyNumberFormat="1" applyFont="1" applyBorder="1"/>
    <xf numFmtId="164" fontId="3" fillId="0" borderId="39" xfId="0" applyNumberFormat="1" applyFont="1" applyBorder="1"/>
    <xf numFmtId="164" fontId="3" fillId="0" borderId="39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/>
    <xf numFmtId="0" fontId="4" fillId="3" borderId="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9" xfId="0" quotePrefix="1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164" fontId="3" fillId="0" borderId="27" xfId="0" applyNumberFormat="1" applyFont="1" applyBorder="1"/>
    <xf numFmtId="164" fontId="3" fillId="0" borderId="46" xfId="0" applyNumberFormat="1" applyFont="1" applyBorder="1"/>
    <xf numFmtId="0" fontId="3" fillId="0" borderId="4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7" xfId="0" applyNumberFormat="1" applyFont="1" applyBorder="1"/>
    <xf numFmtId="0" fontId="9" fillId="2" borderId="9" xfId="0" applyFont="1" applyFill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164" fontId="9" fillId="2" borderId="17" xfId="0" applyNumberFormat="1" applyFont="1" applyFill="1" applyBorder="1" applyAlignment="1">
      <alignment horizontal="center" vertical="center"/>
    </xf>
    <xf numFmtId="164" fontId="9" fillId="2" borderId="48" xfId="0" applyNumberFormat="1" applyFont="1" applyFill="1" applyBorder="1" applyAlignment="1">
      <alignment vertical="center"/>
    </xf>
    <xf numFmtId="164" fontId="9" fillId="2" borderId="23" xfId="0" applyNumberFormat="1" applyFont="1" applyFill="1" applyBorder="1" applyAlignment="1">
      <alignment vertical="center"/>
    </xf>
    <xf numFmtId="164" fontId="9" fillId="2" borderId="40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164" fontId="9" fillId="2" borderId="45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7" fillId="2" borderId="9" xfId="0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164" fontId="7" fillId="2" borderId="17" xfId="0" applyNumberFormat="1" applyFont="1" applyFill="1" applyBorder="1" applyAlignment="1">
      <alignment horizontal="center"/>
    </xf>
    <xf numFmtId="0" fontId="15" fillId="3" borderId="0" xfId="0" applyFont="1" applyFill="1" applyBorder="1" applyAlignment="1">
      <alignment vertical="center"/>
    </xf>
    <xf numFmtId="164" fontId="16" fillId="2" borderId="9" xfId="0" applyNumberFormat="1" applyFont="1" applyFill="1" applyBorder="1" applyAlignment="1">
      <alignment vertical="center"/>
    </xf>
    <xf numFmtId="0" fontId="9" fillId="2" borderId="25" xfId="0" applyFont="1" applyFill="1" applyBorder="1" applyAlignment="1">
      <alignment horizontal="left" vertical="center"/>
    </xf>
    <xf numFmtId="164" fontId="0" fillId="0" borderId="38" xfId="0" applyNumberFormat="1" applyBorder="1"/>
    <xf numFmtId="164" fontId="0" fillId="0" borderId="39" xfId="0" applyNumberFormat="1" applyBorder="1"/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164" fontId="13" fillId="4" borderId="9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/>
    <xf numFmtId="0" fontId="3" fillId="3" borderId="0" xfId="0" applyFont="1" applyFill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7" fillId="5" borderId="0" xfId="1" applyFill="1" applyAlignment="1" applyProtection="1">
      <alignment horizontal="center" vertical="center"/>
    </xf>
    <xf numFmtId="0" fontId="17" fillId="0" borderId="0" xfId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left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D6" sqref="D6"/>
    </sheetView>
  </sheetViews>
  <sheetFormatPr defaultRowHeight="15.75" x14ac:dyDescent="0.25"/>
  <cols>
    <col min="6" max="6" width="7.75" customWidth="1"/>
    <col min="7" max="7" width="13.125" customWidth="1"/>
    <col min="8" max="8" width="14.375" bestFit="1" customWidth="1"/>
    <col min="9" max="9" width="6.125" bestFit="1" customWidth="1"/>
  </cols>
  <sheetData>
    <row r="2" spans="2:13" ht="16.5" thickBot="1" x14ac:dyDescent="0.3"/>
    <row r="3" spans="2:13" ht="16.5" thickTop="1" x14ac:dyDescent="0.25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</row>
    <row r="4" spans="2:13" x14ac:dyDescent="0.25">
      <c r="B4" s="130"/>
      <c r="C4" s="131"/>
      <c r="D4" s="131"/>
      <c r="E4" s="131"/>
      <c r="F4" s="131"/>
      <c r="G4" s="144" t="s">
        <v>1</v>
      </c>
      <c r="H4" s="144"/>
      <c r="I4" s="131"/>
      <c r="J4" s="131"/>
      <c r="K4" s="131"/>
      <c r="L4" s="131"/>
      <c r="M4" s="132"/>
    </row>
    <row r="5" spans="2:13" ht="15.75" customHeight="1" x14ac:dyDescent="0.25">
      <c r="B5" s="130"/>
      <c r="C5" s="131"/>
      <c r="D5" s="131"/>
      <c r="E5" s="131"/>
      <c r="F5" s="131"/>
      <c r="G5" s="131"/>
      <c r="H5" s="131"/>
      <c r="I5" s="131"/>
      <c r="J5" s="131"/>
      <c r="K5" s="133"/>
      <c r="L5" s="131"/>
      <c r="M5" s="134"/>
    </row>
    <row r="6" spans="2:13" ht="15.75" customHeight="1" x14ac:dyDescent="0.25">
      <c r="B6" s="130"/>
      <c r="C6" s="131"/>
      <c r="D6" s="142" t="s">
        <v>54</v>
      </c>
      <c r="E6" s="135"/>
      <c r="F6" s="131"/>
      <c r="G6" s="142" t="s">
        <v>0</v>
      </c>
      <c r="H6" s="131"/>
      <c r="I6" s="142" t="s">
        <v>2</v>
      </c>
      <c r="J6" s="131"/>
      <c r="L6" s="142" t="s">
        <v>3</v>
      </c>
      <c r="M6" s="134"/>
    </row>
    <row r="7" spans="2:13" ht="15.75" customHeight="1" x14ac:dyDescent="0.25">
      <c r="B7" s="130"/>
      <c r="C7" s="136"/>
      <c r="D7" s="133"/>
      <c r="E7" s="133"/>
      <c r="F7" s="136"/>
      <c r="G7" s="131"/>
      <c r="H7" s="136"/>
      <c r="I7" s="136"/>
      <c r="J7" s="136"/>
      <c r="K7" s="133"/>
      <c r="L7" s="131"/>
      <c r="M7" s="134"/>
    </row>
    <row r="8" spans="2:13" ht="15.75" customHeight="1" x14ac:dyDescent="0.25">
      <c r="B8" s="130"/>
      <c r="C8" s="136"/>
      <c r="E8" s="136"/>
      <c r="F8" s="136"/>
      <c r="G8" s="131"/>
      <c r="H8" s="131"/>
      <c r="I8" s="136"/>
      <c r="J8" s="136"/>
      <c r="L8" s="131"/>
      <c r="M8" s="134"/>
    </row>
    <row r="9" spans="2:13" ht="15.75" customHeight="1" x14ac:dyDescent="0.25">
      <c r="B9" s="130"/>
      <c r="C9" s="136"/>
      <c r="D9" s="142" t="s">
        <v>65</v>
      </c>
      <c r="E9" s="133"/>
      <c r="F9" s="136"/>
      <c r="G9" s="142" t="s">
        <v>4</v>
      </c>
      <c r="H9" s="131"/>
      <c r="I9" s="142" t="s">
        <v>5</v>
      </c>
      <c r="J9" s="136"/>
      <c r="K9" s="133"/>
      <c r="L9" s="142" t="s">
        <v>6</v>
      </c>
      <c r="M9" s="134"/>
    </row>
    <row r="10" spans="2:13" ht="18.75" x14ac:dyDescent="0.25">
      <c r="B10" s="130"/>
      <c r="C10" s="136"/>
      <c r="D10" s="133"/>
      <c r="E10" s="137"/>
      <c r="F10" s="136"/>
      <c r="H10" s="131"/>
      <c r="I10" s="136"/>
      <c r="J10" s="136"/>
      <c r="K10" s="133"/>
      <c r="L10" s="131"/>
      <c r="M10" s="134"/>
    </row>
    <row r="11" spans="2:13" ht="15.75" customHeight="1" x14ac:dyDescent="0.25">
      <c r="B11" s="130"/>
      <c r="C11" s="136"/>
      <c r="D11" s="133"/>
      <c r="E11" s="133"/>
      <c r="G11" s="145" t="s">
        <v>52</v>
      </c>
      <c r="H11" s="145"/>
      <c r="I11" s="136"/>
      <c r="J11" s="136"/>
      <c r="K11" s="133"/>
      <c r="L11" s="131"/>
      <c r="M11" s="134"/>
    </row>
    <row r="12" spans="2:13" ht="18.75" x14ac:dyDescent="0.25">
      <c r="B12" s="130"/>
      <c r="C12" s="136"/>
      <c r="D12" s="133"/>
      <c r="E12" s="137"/>
      <c r="F12" s="136"/>
      <c r="G12" s="131" t="s">
        <v>17</v>
      </c>
      <c r="H12" s="131">
        <v>2018</v>
      </c>
      <c r="I12" s="136"/>
      <c r="J12" s="136"/>
      <c r="K12" s="133"/>
      <c r="L12" s="131"/>
      <c r="M12" s="134"/>
    </row>
    <row r="13" spans="2:13" ht="16.5" thickBot="1" x14ac:dyDescent="0.3"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40"/>
    </row>
    <row r="14" spans="2:13" ht="16.5" thickTop="1" x14ac:dyDescent="0.25"/>
  </sheetData>
  <mergeCells count="2">
    <mergeCell ref="G4:H4"/>
    <mergeCell ref="G11:H11"/>
  </mergeCells>
  <dataValidations count="1">
    <dataValidation type="list" allowBlank="1" showInputMessage="1" showErrorMessage="1" sqref="M3:M4">
      <formula1>BULAN</formula1>
    </dataValidation>
  </dataValidations>
  <hyperlinks>
    <hyperlink ref="G4:H4" location="'Data Akun'!A1" display="KODE AKUN"/>
    <hyperlink ref="D6" location="'Jurnal Umum'!A1" display="JURNAL UMUM"/>
    <hyperlink ref="G6" location="'Buku Besar'!A1" display="BUKU BESAR"/>
    <hyperlink ref="I6" location="'Neraca Saldo'!A1" display="NERACA SALDO"/>
    <hyperlink ref="L6" location="'Neraca Lajur'!A1" display="NERACA LAJUR"/>
    <hyperlink ref="L9" location="'Arus Kas'!A1" display="ARUS KAS"/>
    <hyperlink ref="I9" location="Neraca!A1" display="NERACA"/>
    <hyperlink ref="G9" location="'Perubahan Modal'!A1" display="PERUBAHAN MODAL"/>
    <hyperlink ref="D9" location="'Laba Rugi'!A1" display="LABA RUGI"/>
  </hyperlink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Akun'!$I$4:$I$15</xm:f>
          </x14:formula1>
          <xm:sqref>G12</xm:sqref>
        </x14:dataValidation>
        <x14:dataValidation type="list" allowBlank="1" showInputMessage="1" showErrorMessage="1">
          <x14:formula1>
            <xm:f>'Data Akun'!$K$4:$K$8</xm:f>
          </x14:formula1>
          <xm:sqref>H12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7" sqref="H7"/>
    </sheetView>
  </sheetViews>
  <sheetFormatPr defaultRowHeight="15.75" x14ac:dyDescent="0.25"/>
  <cols>
    <col min="2" max="2" width="12.375" customWidth="1"/>
    <col min="3" max="3" width="23.25" customWidth="1"/>
    <col min="4" max="4" width="16.125" customWidth="1"/>
    <col min="5" max="5" width="18.125" customWidth="1"/>
    <col min="6" max="6" width="13.375" bestFit="1" customWidth="1"/>
    <col min="7" max="7" width="17.125" customWidth="1"/>
  </cols>
  <sheetData>
    <row r="1" spans="2:8" ht="15.75" customHeight="1" x14ac:dyDescent="0.25">
      <c r="B1" s="164" t="s">
        <v>80</v>
      </c>
      <c r="C1" s="164"/>
      <c r="D1" s="164"/>
      <c r="E1" s="164"/>
      <c r="F1" s="164"/>
      <c r="G1" s="114"/>
    </row>
    <row r="2" spans="2:8" ht="15.75" customHeight="1" x14ac:dyDescent="0.25">
      <c r="B2" s="164"/>
      <c r="C2" s="164"/>
      <c r="D2" s="164"/>
      <c r="E2" s="164"/>
      <c r="F2" s="164"/>
      <c r="G2" s="114"/>
    </row>
    <row r="3" spans="2:8" ht="15.75" customHeight="1" x14ac:dyDescent="0.25">
      <c r="B3" s="165" t="s">
        <v>6</v>
      </c>
      <c r="C3" s="165"/>
      <c r="D3" s="165"/>
      <c r="E3" s="165"/>
      <c r="F3" s="165"/>
      <c r="G3" s="113"/>
    </row>
    <row r="4" spans="2:8" ht="15.75" customHeight="1" x14ac:dyDescent="0.25">
      <c r="B4" s="55"/>
      <c r="C4" s="55"/>
      <c r="D4" s="55"/>
      <c r="E4" s="55"/>
      <c r="F4" s="55"/>
      <c r="G4" s="55"/>
    </row>
    <row r="5" spans="2:8" ht="23.25" customHeight="1" x14ac:dyDescent="0.25">
      <c r="B5" s="29" t="s">
        <v>52</v>
      </c>
      <c r="C5" s="29"/>
      <c r="D5" s="29"/>
      <c r="E5" s="55"/>
      <c r="F5" s="55"/>
      <c r="G5" s="55"/>
    </row>
    <row r="6" spans="2:8" ht="9.75" customHeight="1" thickBot="1" x14ac:dyDescent="0.3">
      <c r="B6" s="11"/>
      <c r="C6" s="3"/>
      <c r="D6" s="11"/>
      <c r="E6" s="2"/>
      <c r="F6" s="2"/>
      <c r="G6" s="2"/>
    </row>
    <row r="7" spans="2:8" ht="29.25" customHeight="1" thickTop="1" thickBot="1" x14ac:dyDescent="0.3">
      <c r="B7" s="56" t="s">
        <v>47</v>
      </c>
      <c r="C7" s="56" t="s">
        <v>49</v>
      </c>
      <c r="D7" s="56" t="s">
        <v>78</v>
      </c>
      <c r="E7" s="56" t="s">
        <v>79</v>
      </c>
      <c r="F7" s="56" t="s">
        <v>61</v>
      </c>
      <c r="H7" s="141" t="s">
        <v>88</v>
      </c>
    </row>
    <row r="8" spans="2:8" ht="20.100000000000001" customHeight="1" thickTop="1" x14ac:dyDescent="0.25">
      <c r="B8" s="53"/>
      <c r="C8" s="5"/>
      <c r="D8" s="24"/>
      <c r="E8" s="25"/>
      <c r="F8" s="111"/>
    </row>
    <row r="9" spans="2:8" ht="20.100000000000001" customHeight="1" x14ac:dyDescent="0.25">
      <c r="B9" s="53"/>
      <c r="C9" s="5"/>
      <c r="D9" s="24"/>
      <c r="E9" s="25"/>
      <c r="F9" s="112"/>
    </row>
    <row r="10" spans="2:8" ht="20.100000000000001" customHeight="1" x14ac:dyDescent="0.25">
      <c r="B10" s="53"/>
      <c r="C10" s="5"/>
      <c r="D10" s="24"/>
      <c r="E10" s="25"/>
      <c r="F10" s="112"/>
    </row>
    <row r="11" spans="2:8" ht="20.100000000000001" customHeight="1" x14ac:dyDescent="0.25">
      <c r="B11" s="53"/>
      <c r="C11" s="5"/>
      <c r="D11" s="24"/>
      <c r="E11" s="25"/>
      <c r="F11" s="112"/>
    </row>
    <row r="12" spans="2:8" ht="20.100000000000001" customHeight="1" x14ac:dyDescent="0.25">
      <c r="B12" s="53"/>
      <c r="C12" s="5"/>
      <c r="D12" s="24"/>
      <c r="E12" s="25"/>
      <c r="F12" s="112"/>
    </row>
    <row r="13" spans="2:8" ht="20.100000000000001" customHeight="1" x14ac:dyDescent="0.25">
      <c r="B13" s="53"/>
      <c r="C13" s="5"/>
      <c r="D13" s="24"/>
      <c r="E13" s="25"/>
      <c r="F13" s="112"/>
    </row>
    <row r="14" spans="2:8" ht="20.100000000000001" customHeight="1" x14ac:dyDescent="0.25">
      <c r="B14" s="53"/>
      <c r="C14" s="5"/>
      <c r="D14" s="24"/>
      <c r="E14" s="25"/>
      <c r="F14" s="112"/>
    </row>
    <row r="15" spans="2:8" ht="20.100000000000001" customHeight="1" x14ac:dyDescent="0.25">
      <c r="B15" s="53"/>
      <c r="C15" s="5"/>
      <c r="D15" s="24"/>
      <c r="E15" s="25"/>
      <c r="F15" s="112"/>
    </row>
    <row r="16" spans="2:8" ht="20.100000000000001" customHeight="1" x14ac:dyDescent="0.25">
      <c r="B16" s="53"/>
      <c r="C16" s="5"/>
      <c r="D16" s="24"/>
      <c r="E16" s="25"/>
      <c r="F16" s="112"/>
    </row>
    <row r="17" spans="2:6" ht="20.100000000000001" customHeight="1" x14ac:dyDescent="0.25">
      <c r="B17" s="53"/>
      <c r="C17" s="5"/>
      <c r="D17" s="24"/>
      <c r="E17" s="25"/>
      <c r="F17" s="112"/>
    </row>
    <row r="18" spans="2:6" ht="20.100000000000001" customHeight="1" thickBot="1" x14ac:dyDescent="0.3">
      <c r="B18" s="17"/>
      <c r="C18" s="18"/>
      <c r="D18" s="45"/>
      <c r="E18" s="45"/>
      <c r="F18" s="45"/>
    </row>
    <row r="19" spans="2:6" ht="16.5" thickTop="1" x14ac:dyDescent="0.25"/>
  </sheetData>
  <mergeCells count="2">
    <mergeCell ref="B3:F3"/>
    <mergeCell ref="B1:F2"/>
  </mergeCells>
  <hyperlinks>
    <hyperlink ref="H7" location="'Laporan Keuangan'!A1" display="HOME"/>
  </hyperlink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workbookViewId="0">
      <selection activeCell="C15" sqref="C15"/>
    </sheetView>
  </sheetViews>
  <sheetFormatPr defaultColWidth="9" defaultRowHeight="15.75" x14ac:dyDescent="0.25"/>
  <cols>
    <col min="1" max="1" width="2.375" style="2" customWidth="1"/>
    <col min="2" max="2" width="7" style="3" bestFit="1" customWidth="1"/>
    <col min="3" max="3" width="31.75" style="7" bestFit="1" customWidth="1"/>
    <col min="4" max="4" width="2.25" style="2" customWidth="1"/>
    <col min="5" max="5" width="34.625" style="2" customWidth="1"/>
    <col min="6" max="6" width="1.5" style="2" customWidth="1"/>
    <col min="7" max="7" width="11.25" style="3" bestFit="1" customWidth="1"/>
    <col min="8" max="8" width="0.875" style="2" customWidth="1"/>
    <col min="9" max="9" width="13.125" style="2" bestFit="1" customWidth="1"/>
    <col min="10" max="10" width="1.25" style="2" customWidth="1"/>
    <col min="11" max="11" width="8.25" style="2" bestFit="1" customWidth="1"/>
    <col min="12" max="16384" width="9" style="2"/>
  </cols>
  <sheetData>
    <row r="3" spans="2:13" s="9" customFormat="1" ht="25.5" customHeight="1" x14ac:dyDescent="0.25">
      <c r="B3" s="117" t="s">
        <v>7</v>
      </c>
      <c r="C3" s="117" t="s">
        <v>8</v>
      </c>
      <c r="D3" s="118"/>
      <c r="E3" s="117" t="s">
        <v>9</v>
      </c>
      <c r="F3" s="118"/>
      <c r="G3" s="117" t="s">
        <v>47</v>
      </c>
      <c r="H3" s="118"/>
      <c r="I3" s="117" t="s">
        <v>10</v>
      </c>
      <c r="J3" s="119"/>
      <c r="K3" s="117" t="s">
        <v>48</v>
      </c>
      <c r="M3" s="141" t="s">
        <v>88</v>
      </c>
    </row>
    <row r="4" spans="2:13" ht="18.95" customHeight="1" x14ac:dyDescent="0.25">
      <c r="B4" s="120">
        <v>100</v>
      </c>
      <c r="C4" s="121" t="s">
        <v>11</v>
      </c>
      <c r="D4" s="122"/>
      <c r="E4" s="123" t="str">
        <f>CONCATENATE(B4," ",C4)</f>
        <v>100 KAS</v>
      </c>
      <c r="F4" s="122"/>
      <c r="G4" s="120">
        <v>1</v>
      </c>
      <c r="H4" s="122"/>
      <c r="I4" s="124" t="s">
        <v>13</v>
      </c>
      <c r="J4" s="122"/>
      <c r="K4" s="120">
        <v>2017</v>
      </c>
    </row>
    <row r="5" spans="2:13" ht="18.95" customHeight="1" x14ac:dyDescent="0.25">
      <c r="B5" s="120">
        <v>101</v>
      </c>
      <c r="C5" s="121" t="s">
        <v>12</v>
      </c>
      <c r="D5" s="122"/>
      <c r="E5" s="123" t="str">
        <f t="shared" ref="E5:E27" si="0">CONCATENATE(B5," ",C5)</f>
        <v xml:space="preserve">101 PIUTANG </v>
      </c>
      <c r="F5" s="122"/>
      <c r="G5" s="120">
        <v>2</v>
      </c>
      <c r="H5" s="122"/>
      <c r="I5" s="124" t="s">
        <v>15</v>
      </c>
      <c r="J5" s="122"/>
      <c r="K5" s="120">
        <v>2018</v>
      </c>
    </row>
    <row r="6" spans="2:13" ht="18.95" customHeight="1" x14ac:dyDescent="0.25">
      <c r="B6" s="120">
        <v>102</v>
      </c>
      <c r="C6" s="121" t="s">
        <v>14</v>
      </c>
      <c r="D6" s="122"/>
      <c r="E6" s="123" t="str">
        <f t="shared" si="0"/>
        <v>102 BARANG DAGANGAN</v>
      </c>
      <c r="F6" s="122"/>
      <c r="G6" s="120">
        <v>3</v>
      </c>
      <c r="H6" s="122"/>
      <c r="I6" s="124" t="s">
        <v>17</v>
      </c>
      <c r="J6" s="122"/>
      <c r="K6" s="120">
        <v>2019</v>
      </c>
    </row>
    <row r="7" spans="2:13" ht="18.95" customHeight="1" x14ac:dyDescent="0.25">
      <c r="B7" s="120">
        <v>103</v>
      </c>
      <c r="C7" s="121" t="s">
        <v>16</v>
      </c>
      <c r="D7" s="122"/>
      <c r="E7" s="123" t="str">
        <f t="shared" si="0"/>
        <v>103 PERALATAN</v>
      </c>
      <c r="F7" s="122"/>
      <c r="G7" s="120">
        <v>4</v>
      </c>
      <c r="H7" s="122"/>
      <c r="I7" s="124" t="s">
        <v>19</v>
      </c>
      <c r="J7" s="122"/>
      <c r="K7" s="120">
        <v>2020</v>
      </c>
    </row>
    <row r="8" spans="2:13" ht="18.95" customHeight="1" x14ac:dyDescent="0.25">
      <c r="B8" s="120">
        <v>104</v>
      </c>
      <c r="C8" s="121" t="s">
        <v>18</v>
      </c>
      <c r="D8" s="122"/>
      <c r="E8" s="123" t="str">
        <f t="shared" si="0"/>
        <v>104 PERLENGKAPAN</v>
      </c>
      <c r="F8" s="122"/>
      <c r="G8" s="120">
        <v>5</v>
      </c>
      <c r="H8" s="122"/>
      <c r="I8" s="124" t="s">
        <v>21</v>
      </c>
      <c r="J8" s="122"/>
      <c r="K8" s="120">
        <v>2021</v>
      </c>
    </row>
    <row r="9" spans="2:13" ht="18.95" customHeight="1" x14ac:dyDescent="0.25">
      <c r="B9" s="120">
        <v>105</v>
      </c>
      <c r="C9" s="121" t="s">
        <v>20</v>
      </c>
      <c r="D9" s="122"/>
      <c r="E9" s="123" t="str">
        <f t="shared" si="0"/>
        <v>105 UM. SEWA</v>
      </c>
      <c r="F9" s="122"/>
      <c r="G9" s="120">
        <v>6</v>
      </c>
      <c r="H9" s="122"/>
      <c r="I9" s="124" t="s">
        <v>23</v>
      </c>
      <c r="J9" s="122"/>
      <c r="K9" s="122"/>
    </row>
    <row r="10" spans="2:13" ht="18.95" customHeight="1" x14ac:dyDescent="0.25">
      <c r="B10" s="120">
        <v>106</v>
      </c>
      <c r="C10" s="121" t="s">
        <v>22</v>
      </c>
      <c r="D10" s="122"/>
      <c r="E10" s="123" t="str">
        <f t="shared" si="0"/>
        <v>106 AKUM. PENY. PERALATAN</v>
      </c>
      <c r="F10" s="122"/>
      <c r="G10" s="120">
        <v>7</v>
      </c>
      <c r="H10" s="122"/>
      <c r="I10" s="124" t="s">
        <v>25</v>
      </c>
      <c r="J10" s="122"/>
      <c r="K10" s="122"/>
    </row>
    <row r="11" spans="2:13" ht="18.95" customHeight="1" x14ac:dyDescent="0.25">
      <c r="B11" s="120">
        <v>107</v>
      </c>
      <c r="C11" s="121" t="s">
        <v>24</v>
      </c>
      <c r="D11" s="122"/>
      <c r="E11" s="123" t="str">
        <f t="shared" si="0"/>
        <v>107 AKUM. PENY. PERLENGKAPAN</v>
      </c>
      <c r="F11" s="122"/>
      <c r="G11" s="120">
        <v>8</v>
      </c>
      <c r="H11" s="122"/>
      <c r="I11" s="124" t="s">
        <v>27</v>
      </c>
      <c r="J11" s="122"/>
      <c r="K11" s="122"/>
    </row>
    <row r="12" spans="2:13" ht="18.95" customHeight="1" x14ac:dyDescent="0.25">
      <c r="B12" s="120">
        <v>200</v>
      </c>
      <c r="C12" s="121" t="s">
        <v>26</v>
      </c>
      <c r="D12" s="122"/>
      <c r="E12" s="123" t="str">
        <f t="shared" si="0"/>
        <v>200 HUTANG DAGANG</v>
      </c>
      <c r="F12" s="122"/>
      <c r="G12" s="120">
        <v>9</v>
      </c>
      <c r="H12" s="122"/>
      <c r="I12" s="124" t="s">
        <v>29</v>
      </c>
      <c r="J12" s="122"/>
      <c r="K12" s="122"/>
    </row>
    <row r="13" spans="2:13" ht="18.95" customHeight="1" x14ac:dyDescent="0.25">
      <c r="B13" s="120">
        <v>201</v>
      </c>
      <c r="C13" s="121" t="s">
        <v>28</v>
      </c>
      <c r="D13" s="122"/>
      <c r="E13" s="123" t="str">
        <f t="shared" si="0"/>
        <v>201 HUTANG GAJI</v>
      </c>
      <c r="F13" s="122"/>
      <c r="G13" s="120">
        <v>10</v>
      </c>
      <c r="H13" s="122"/>
      <c r="I13" s="124" t="s">
        <v>31</v>
      </c>
      <c r="J13" s="122"/>
      <c r="K13" s="122"/>
    </row>
    <row r="14" spans="2:13" ht="18.95" customHeight="1" x14ac:dyDescent="0.25">
      <c r="B14" s="120">
        <v>300</v>
      </c>
      <c r="C14" s="121" t="s">
        <v>30</v>
      </c>
      <c r="D14" s="122"/>
      <c r="E14" s="123" t="str">
        <f t="shared" si="0"/>
        <v>300 MODAL</v>
      </c>
      <c r="F14" s="122"/>
      <c r="G14" s="120">
        <v>11</v>
      </c>
      <c r="H14" s="122"/>
      <c r="I14" s="124" t="s">
        <v>33</v>
      </c>
      <c r="J14" s="122"/>
      <c r="K14" s="122"/>
    </row>
    <row r="15" spans="2:13" ht="18.95" customHeight="1" x14ac:dyDescent="0.25">
      <c r="B15" s="120">
        <v>400</v>
      </c>
      <c r="C15" s="121" t="s">
        <v>32</v>
      </c>
      <c r="D15" s="122"/>
      <c r="E15" s="123" t="str">
        <f t="shared" si="0"/>
        <v>400 PENJUALAN</v>
      </c>
      <c r="F15" s="122"/>
      <c r="G15" s="120">
        <v>12</v>
      </c>
      <c r="H15" s="122"/>
      <c r="I15" s="124" t="s">
        <v>35</v>
      </c>
      <c r="J15" s="122"/>
      <c r="K15" s="122"/>
    </row>
    <row r="16" spans="2:13" ht="18.95" customHeight="1" x14ac:dyDescent="0.25">
      <c r="B16" s="120">
        <v>401</v>
      </c>
      <c r="C16" s="121" t="s">
        <v>34</v>
      </c>
      <c r="D16" s="122"/>
      <c r="E16" s="123" t="str">
        <f t="shared" si="0"/>
        <v>401 PENDAPATAN JASA</v>
      </c>
      <c r="F16" s="122"/>
      <c r="G16" s="120">
        <v>13</v>
      </c>
      <c r="H16" s="122"/>
      <c r="I16" s="122"/>
      <c r="J16" s="122"/>
      <c r="K16" s="122"/>
    </row>
    <row r="17" spans="2:11" ht="18.95" customHeight="1" x14ac:dyDescent="0.25">
      <c r="B17" s="120">
        <v>402</v>
      </c>
      <c r="C17" s="121" t="s">
        <v>36</v>
      </c>
      <c r="D17" s="122"/>
      <c r="E17" s="123" t="str">
        <f t="shared" si="0"/>
        <v>402 RETUR PENJUALAN</v>
      </c>
      <c r="F17" s="122"/>
      <c r="G17" s="120">
        <v>14</v>
      </c>
      <c r="H17" s="122"/>
      <c r="I17" s="122"/>
      <c r="J17" s="122"/>
      <c r="K17" s="122"/>
    </row>
    <row r="18" spans="2:11" ht="18.95" customHeight="1" x14ac:dyDescent="0.25">
      <c r="B18" s="120">
        <v>500</v>
      </c>
      <c r="C18" s="121" t="s">
        <v>37</v>
      </c>
      <c r="D18" s="122"/>
      <c r="E18" s="123" t="str">
        <f t="shared" si="0"/>
        <v>500 BIAYA GAJI</v>
      </c>
      <c r="F18" s="122"/>
      <c r="G18" s="120">
        <v>15</v>
      </c>
      <c r="H18" s="122"/>
      <c r="I18" s="122"/>
      <c r="J18" s="122"/>
      <c r="K18" s="122"/>
    </row>
    <row r="19" spans="2:11" ht="18.95" customHeight="1" x14ac:dyDescent="0.25">
      <c r="B19" s="120">
        <v>501</v>
      </c>
      <c r="C19" s="121" t="s">
        <v>38</v>
      </c>
      <c r="D19" s="122"/>
      <c r="E19" s="123" t="str">
        <f t="shared" si="0"/>
        <v>501 BIAYA SEWA</v>
      </c>
      <c r="F19" s="122"/>
      <c r="G19" s="120">
        <v>16</v>
      </c>
      <c r="H19" s="122"/>
      <c r="I19" s="122"/>
      <c r="J19" s="122"/>
      <c r="K19" s="122"/>
    </row>
    <row r="20" spans="2:11" ht="18.95" customHeight="1" x14ac:dyDescent="0.25">
      <c r="B20" s="120">
        <v>502</v>
      </c>
      <c r="C20" s="121" t="s">
        <v>39</v>
      </c>
      <c r="D20" s="122"/>
      <c r="E20" s="123" t="str">
        <f t="shared" si="0"/>
        <v>502 BIAYA LISTRIK</v>
      </c>
      <c r="F20" s="122"/>
      <c r="G20" s="120">
        <v>17</v>
      </c>
      <c r="H20" s="122"/>
      <c r="I20" s="122"/>
      <c r="J20" s="122"/>
      <c r="K20" s="122"/>
    </row>
    <row r="21" spans="2:11" ht="18.95" customHeight="1" x14ac:dyDescent="0.25">
      <c r="B21" s="120">
        <v>503</v>
      </c>
      <c r="C21" s="121" t="s">
        <v>40</v>
      </c>
      <c r="D21" s="122"/>
      <c r="E21" s="123" t="str">
        <f t="shared" si="0"/>
        <v>503 BIAYA TELPON</v>
      </c>
      <c r="F21" s="122"/>
      <c r="G21" s="120">
        <v>18</v>
      </c>
      <c r="H21" s="122"/>
      <c r="I21" s="122"/>
      <c r="J21" s="122"/>
      <c r="K21" s="122"/>
    </row>
    <row r="22" spans="2:11" ht="18.95" customHeight="1" x14ac:dyDescent="0.25">
      <c r="B22" s="120">
        <v>504</v>
      </c>
      <c r="C22" s="121" t="s">
        <v>41</v>
      </c>
      <c r="D22" s="122"/>
      <c r="E22" s="123" t="str">
        <f t="shared" si="0"/>
        <v>504 BIAYA AIR PAM</v>
      </c>
      <c r="F22" s="122"/>
      <c r="G22" s="120">
        <v>19</v>
      </c>
      <c r="H22" s="122"/>
      <c r="I22" s="122"/>
      <c r="J22" s="122"/>
      <c r="K22" s="122"/>
    </row>
    <row r="23" spans="2:11" ht="18.95" customHeight="1" x14ac:dyDescent="0.25">
      <c r="B23" s="120">
        <v>505</v>
      </c>
      <c r="C23" s="121" t="s">
        <v>42</v>
      </c>
      <c r="D23" s="122"/>
      <c r="E23" s="123" t="str">
        <f t="shared" si="0"/>
        <v>505 BIAYA IKLAN</v>
      </c>
      <c r="F23" s="122"/>
      <c r="G23" s="120">
        <v>20</v>
      </c>
      <c r="H23" s="122"/>
      <c r="I23" s="122"/>
      <c r="J23" s="122"/>
      <c r="K23" s="122"/>
    </row>
    <row r="24" spans="2:11" ht="18.95" customHeight="1" x14ac:dyDescent="0.25">
      <c r="B24" s="120">
        <v>506</v>
      </c>
      <c r="C24" s="121" t="s">
        <v>43</v>
      </c>
      <c r="D24" s="122"/>
      <c r="E24" s="123" t="str">
        <f t="shared" si="0"/>
        <v>506 BIAYA ANGKUT</v>
      </c>
      <c r="F24" s="122"/>
      <c r="G24" s="120">
        <v>21</v>
      </c>
      <c r="H24" s="122"/>
      <c r="I24" s="122"/>
      <c r="J24" s="122"/>
      <c r="K24" s="122"/>
    </row>
    <row r="25" spans="2:11" ht="18.95" customHeight="1" x14ac:dyDescent="0.25">
      <c r="B25" s="120">
        <v>507</v>
      </c>
      <c r="C25" s="121" t="s">
        <v>44</v>
      </c>
      <c r="D25" s="122"/>
      <c r="E25" s="123" t="str">
        <f t="shared" si="0"/>
        <v>507 BIAYA PENY. PERLATAN</v>
      </c>
      <c r="F25" s="122"/>
      <c r="G25" s="120">
        <v>22</v>
      </c>
      <c r="H25" s="122"/>
      <c r="I25" s="122"/>
      <c r="J25" s="122"/>
      <c r="K25" s="122"/>
    </row>
    <row r="26" spans="2:11" ht="18.95" customHeight="1" x14ac:dyDescent="0.25">
      <c r="B26" s="120">
        <v>508</v>
      </c>
      <c r="C26" s="121" t="s">
        <v>45</v>
      </c>
      <c r="D26" s="122"/>
      <c r="E26" s="123" t="str">
        <f t="shared" si="0"/>
        <v>508 BIAYA PENY. PERLENGKAPAN</v>
      </c>
      <c r="F26" s="122"/>
      <c r="G26" s="120">
        <v>23</v>
      </c>
      <c r="H26" s="122"/>
      <c r="I26" s="122"/>
      <c r="J26" s="122"/>
      <c r="K26" s="122"/>
    </row>
    <row r="27" spans="2:11" ht="18.95" customHeight="1" x14ac:dyDescent="0.25">
      <c r="B27" s="120">
        <v>509</v>
      </c>
      <c r="C27" s="121" t="s">
        <v>46</v>
      </c>
      <c r="D27" s="122"/>
      <c r="E27" s="123" t="str">
        <f t="shared" si="0"/>
        <v>509 BIAYA LAIN-LAIN</v>
      </c>
      <c r="F27" s="122"/>
      <c r="G27" s="120">
        <v>24</v>
      </c>
      <c r="H27" s="122"/>
      <c r="I27" s="122"/>
      <c r="J27" s="122"/>
      <c r="K27" s="122"/>
    </row>
    <row r="28" spans="2:11" ht="18.95" customHeight="1" x14ac:dyDescent="0.25">
      <c r="B28" s="125"/>
      <c r="C28" s="126"/>
      <c r="D28" s="122"/>
      <c r="E28" s="122"/>
      <c r="F28" s="122"/>
      <c r="G28" s="120">
        <v>25</v>
      </c>
      <c r="H28" s="122"/>
      <c r="I28" s="122"/>
      <c r="J28" s="122"/>
      <c r="K28" s="122"/>
    </row>
    <row r="29" spans="2:11" ht="18.95" customHeight="1" x14ac:dyDescent="0.25">
      <c r="B29" s="125"/>
      <c r="C29" s="126"/>
      <c r="D29" s="122"/>
      <c r="E29" s="122"/>
      <c r="F29" s="122"/>
      <c r="G29" s="120">
        <v>26</v>
      </c>
      <c r="H29" s="122"/>
      <c r="I29" s="122"/>
      <c r="J29" s="122"/>
      <c r="K29" s="122"/>
    </row>
    <row r="30" spans="2:11" ht="18.95" customHeight="1" x14ac:dyDescent="0.25">
      <c r="B30" s="125"/>
      <c r="C30" s="126"/>
      <c r="D30" s="122"/>
      <c r="E30" s="122"/>
      <c r="F30" s="122"/>
      <c r="G30" s="120">
        <v>27</v>
      </c>
      <c r="H30" s="122"/>
      <c r="I30" s="122"/>
      <c r="J30" s="122"/>
      <c r="K30" s="122"/>
    </row>
    <row r="31" spans="2:11" ht="18.95" customHeight="1" x14ac:dyDescent="0.25">
      <c r="B31" s="125"/>
      <c r="C31" s="126"/>
      <c r="D31" s="122"/>
      <c r="E31" s="122"/>
      <c r="F31" s="122"/>
      <c r="G31" s="120">
        <v>28</v>
      </c>
      <c r="H31" s="122"/>
      <c r="I31" s="122"/>
      <c r="J31" s="122"/>
      <c r="K31" s="122"/>
    </row>
    <row r="32" spans="2:11" ht="18.95" customHeight="1" x14ac:dyDescent="0.25">
      <c r="B32" s="125"/>
      <c r="C32" s="126"/>
      <c r="D32" s="122"/>
      <c r="E32" s="122"/>
      <c r="F32" s="122"/>
      <c r="G32" s="120">
        <v>29</v>
      </c>
      <c r="H32" s="122"/>
      <c r="I32" s="122"/>
      <c r="J32" s="122"/>
      <c r="K32" s="122"/>
    </row>
    <row r="33" spans="2:11" ht="18.95" customHeight="1" x14ac:dyDescent="0.25">
      <c r="B33" s="125"/>
      <c r="C33" s="126"/>
      <c r="D33" s="122"/>
      <c r="E33" s="122"/>
      <c r="F33" s="122"/>
      <c r="G33" s="120">
        <v>30</v>
      </c>
      <c r="H33" s="122"/>
      <c r="I33" s="122"/>
      <c r="J33" s="122"/>
      <c r="K33" s="122"/>
    </row>
    <row r="34" spans="2:11" ht="18.95" customHeight="1" x14ac:dyDescent="0.25">
      <c r="B34" s="125"/>
      <c r="C34" s="126"/>
      <c r="D34" s="122"/>
      <c r="E34" s="122"/>
      <c r="F34" s="122"/>
      <c r="G34" s="120">
        <v>31</v>
      </c>
      <c r="H34" s="122"/>
      <c r="I34" s="122"/>
      <c r="J34" s="122"/>
      <c r="K34" s="122"/>
    </row>
  </sheetData>
  <hyperlinks>
    <hyperlink ref="M3" location="'Laporan Keuangan'!A1" display="HOME"/>
  </hyperlink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6"/>
  <sheetViews>
    <sheetView topLeftCell="A7" zoomScale="85" zoomScaleNormal="85" workbookViewId="0">
      <selection activeCell="C12" sqref="C12"/>
    </sheetView>
  </sheetViews>
  <sheetFormatPr defaultRowHeight="15.75" x14ac:dyDescent="0.25"/>
  <cols>
    <col min="1" max="1" width="3" customWidth="1"/>
    <col min="2" max="2" width="14" style="4" customWidth="1"/>
    <col min="3" max="3" width="28.5" customWidth="1"/>
    <col min="4" max="4" width="12.375" bestFit="1" customWidth="1"/>
    <col min="5" max="5" width="23.625" bestFit="1" customWidth="1"/>
    <col min="6" max="7" width="17.625" bestFit="1" customWidth="1"/>
  </cols>
  <sheetData>
    <row r="3" spans="2:16" ht="15.75" customHeight="1" x14ac:dyDescent="0.25">
      <c r="B3" s="146" t="s">
        <v>81</v>
      </c>
      <c r="C3" s="146"/>
      <c r="D3" s="146"/>
      <c r="E3" s="146"/>
      <c r="F3" s="146"/>
      <c r="G3" s="146"/>
      <c r="O3" s="4"/>
      <c r="P3" s="4"/>
    </row>
    <row r="4" spans="2:16" ht="15.75" customHeight="1" x14ac:dyDescent="0.25">
      <c r="B4" s="146"/>
      <c r="C4" s="146"/>
      <c r="D4" s="146"/>
      <c r="E4" s="146"/>
      <c r="F4" s="146"/>
      <c r="G4" s="146"/>
    </row>
    <row r="5" spans="2:16" ht="20.25" x14ac:dyDescent="0.25">
      <c r="B5" s="148" t="s">
        <v>54</v>
      </c>
      <c r="C5" s="148"/>
      <c r="D5" s="148"/>
      <c r="E5" s="148"/>
      <c r="F5" s="148"/>
      <c r="G5" s="148"/>
    </row>
    <row r="6" spans="2:16" ht="9" customHeight="1" x14ac:dyDescent="0.25">
      <c r="B6" s="29"/>
      <c r="F6" s="14"/>
      <c r="G6" s="14"/>
    </row>
    <row r="7" spans="2:16" x14ac:dyDescent="0.25">
      <c r="B7" s="61" t="s">
        <v>52</v>
      </c>
      <c r="C7" s="61" t="str">
        <f>'Laporan Keuangan'!G12</f>
        <v>MARCH</v>
      </c>
      <c r="D7" s="61">
        <f>'Laporan Keuangan'!H12</f>
        <v>2018</v>
      </c>
      <c r="E7" s="11"/>
      <c r="F7" s="147" t="str">
        <f>IF(F34=G34,"SALDO BALANCE","SALDO TIDAK BALANCE")</f>
        <v>SALDO BALANCE</v>
      </c>
      <c r="G7" s="147"/>
    </row>
    <row r="8" spans="2:16" ht="6.75" customHeight="1" thickBot="1" x14ac:dyDescent="0.3">
      <c r="B8" s="3"/>
      <c r="C8" s="11"/>
      <c r="D8" s="3"/>
      <c r="E8" s="3"/>
      <c r="F8" s="3"/>
      <c r="G8" s="3"/>
    </row>
    <row r="9" spans="2:16" ht="27" customHeight="1" thickTop="1" x14ac:dyDescent="0.25">
      <c r="B9" s="58" t="s">
        <v>47</v>
      </c>
      <c r="C9" s="59" t="s">
        <v>49</v>
      </c>
      <c r="D9" s="59" t="s">
        <v>7</v>
      </c>
      <c r="E9" s="59" t="s">
        <v>8</v>
      </c>
      <c r="F9" s="59" t="s">
        <v>50</v>
      </c>
      <c r="G9" s="60" t="s">
        <v>51</v>
      </c>
      <c r="I9" s="141" t="s">
        <v>88</v>
      </c>
    </row>
    <row r="10" spans="2:16" ht="18" customHeight="1" x14ac:dyDescent="0.25">
      <c r="B10" s="23">
        <v>1</v>
      </c>
      <c r="C10" s="12" t="s">
        <v>89</v>
      </c>
      <c r="D10" s="1">
        <v>100</v>
      </c>
      <c r="E10" s="57" t="str">
        <f t="shared" ref="E10:E31" si="0">IF(D10="","",VLOOKUP(D10,TABELKODE,2))</f>
        <v>KAS</v>
      </c>
      <c r="F10" s="13">
        <v>10000000</v>
      </c>
      <c r="G10" s="16">
        <v>0</v>
      </c>
    </row>
    <row r="11" spans="2:16" s="4" customFormat="1" ht="18" customHeight="1" x14ac:dyDescent="0.25">
      <c r="B11" s="52">
        <v>1</v>
      </c>
      <c r="C11" s="1" t="s">
        <v>30</v>
      </c>
      <c r="D11" s="53">
        <v>300</v>
      </c>
      <c r="E11" s="57" t="str">
        <f t="shared" si="0"/>
        <v>MODAL</v>
      </c>
      <c r="F11" s="13">
        <v>0</v>
      </c>
      <c r="G11" s="13">
        <v>10000000</v>
      </c>
    </row>
    <row r="12" spans="2:16" ht="18" customHeight="1" x14ac:dyDescent="0.25">
      <c r="B12" s="52">
        <v>2</v>
      </c>
      <c r="C12" s="12" t="s">
        <v>90</v>
      </c>
      <c r="D12" s="53">
        <v>104</v>
      </c>
      <c r="E12" s="57" t="str">
        <f t="shared" si="0"/>
        <v>PERLENGKAPAN</v>
      </c>
      <c r="F12" s="13">
        <v>5000000</v>
      </c>
      <c r="G12" s="16">
        <v>0</v>
      </c>
    </row>
    <row r="13" spans="2:16" ht="18" customHeight="1" x14ac:dyDescent="0.25">
      <c r="B13" s="52">
        <v>2</v>
      </c>
      <c r="C13" s="1" t="s">
        <v>93</v>
      </c>
      <c r="D13" s="53">
        <v>100</v>
      </c>
      <c r="E13" s="57" t="str">
        <f t="shared" si="0"/>
        <v>KAS</v>
      </c>
      <c r="F13" s="13">
        <v>0</v>
      </c>
      <c r="G13" s="16">
        <v>5000000</v>
      </c>
    </row>
    <row r="14" spans="2:16" ht="18" customHeight="1" x14ac:dyDescent="0.25">
      <c r="B14" s="52">
        <v>3</v>
      </c>
      <c r="C14" s="12" t="s">
        <v>91</v>
      </c>
      <c r="D14" s="53">
        <v>506</v>
      </c>
      <c r="E14" s="57" t="str">
        <f t="shared" si="0"/>
        <v>BIAYA ANGKUT</v>
      </c>
      <c r="F14" s="13">
        <v>50000</v>
      </c>
      <c r="G14" s="16">
        <v>0</v>
      </c>
    </row>
    <row r="15" spans="2:16" ht="18" customHeight="1" x14ac:dyDescent="0.25">
      <c r="B15" s="52">
        <v>3</v>
      </c>
      <c r="C15" s="1" t="s">
        <v>92</v>
      </c>
      <c r="D15" s="53">
        <v>100</v>
      </c>
      <c r="E15" s="57" t="str">
        <f t="shared" si="0"/>
        <v>KAS</v>
      </c>
      <c r="F15" s="13">
        <v>0</v>
      </c>
      <c r="G15" s="16">
        <v>50000</v>
      </c>
    </row>
    <row r="16" spans="2:16" ht="18" customHeight="1" x14ac:dyDescent="0.25">
      <c r="B16" s="52">
        <v>4</v>
      </c>
      <c r="C16" s="12" t="s">
        <v>97</v>
      </c>
      <c r="D16" s="53">
        <v>103</v>
      </c>
      <c r="E16" s="57" t="str">
        <f t="shared" si="0"/>
        <v>PERALATAN</v>
      </c>
      <c r="F16" s="13">
        <v>250000</v>
      </c>
      <c r="G16" s="16">
        <v>0</v>
      </c>
    </row>
    <row r="17" spans="2:7" ht="18" customHeight="1" x14ac:dyDescent="0.25">
      <c r="B17" s="52">
        <v>4</v>
      </c>
      <c r="C17" s="1" t="s">
        <v>93</v>
      </c>
      <c r="D17" s="53">
        <v>100</v>
      </c>
      <c r="E17" s="57" t="str">
        <f t="shared" si="0"/>
        <v>KAS</v>
      </c>
      <c r="F17" s="13">
        <v>0</v>
      </c>
      <c r="G17" s="16">
        <v>250000</v>
      </c>
    </row>
    <row r="18" spans="2:7" ht="18" customHeight="1" x14ac:dyDescent="0.25">
      <c r="B18" s="52">
        <v>5</v>
      </c>
      <c r="C18" s="12" t="s">
        <v>94</v>
      </c>
      <c r="D18" s="53">
        <v>100</v>
      </c>
      <c r="E18" s="57" t="str">
        <f t="shared" si="0"/>
        <v>KAS</v>
      </c>
      <c r="F18" s="13">
        <v>500000</v>
      </c>
      <c r="G18" s="16">
        <v>0</v>
      </c>
    </row>
    <row r="19" spans="2:7" ht="18" customHeight="1" x14ac:dyDescent="0.25">
      <c r="B19" s="52">
        <v>5</v>
      </c>
      <c r="C19" s="1" t="s">
        <v>95</v>
      </c>
      <c r="D19" s="53">
        <v>400</v>
      </c>
      <c r="E19" s="57" t="str">
        <f t="shared" si="0"/>
        <v>PENJUALAN</v>
      </c>
      <c r="F19" s="13">
        <v>0</v>
      </c>
      <c r="G19" s="16">
        <v>500000</v>
      </c>
    </row>
    <row r="20" spans="2:7" ht="18" customHeight="1" x14ac:dyDescent="0.25">
      <c r="B20" s="52">
        <v>6</v>
      </c>
      <c r="C20" s="12" t="s">
        <v>91</v>
      </c>
      <c r="D20" s="53">
        <v>506</v>
      </c>
      <c r="E20" s="57" t="str">
        <f t="shared" si="0"/>
        <v>BIAYA ANGKUT</v>
      </c>
      <c r="F20" s="13">
        <v>25000</v>
      </c>
      <c r="G20" s="16">
        <v>0</v>
      </c>
    </row>
    <row r="21" spans="2:7" ht="18" customHeight="1" x14ac:dyDescent="0.25">
      <c r="B21" s="52">
        <v>6</v>
      </c>
      <c r="C21" s="1" t="s">
        <v>92</v>
      </c>
      <c r="D21" s="53">
        <v>100</v>
      </c>
      <c r="E21" s="57" t="str">
        <f t="shared" si="0"/>
        <v>KAS</v>
      </c>
      <c r="F21" s="13">
        <v>0</v>
      </c>
      <c r="G21" s="16">
        <v>25000</v>
      </c>
    </row>
    <row r="22" spans="2:7" ht="18" customHeight="1" x14ac:dyDescent="0.25">
      <c r="B22" s="52">
        <v>7</v>
      </c>
      <c r="C22" s="12" t="s">
        <v>94</v>
      </c>
      <c r="D22" s="53">
        <v>100</v>
      </c>
      <c r="E22" s="57" t="str">
        <f t="shared" si="0"/>
        <v>KAS</v>
      </c>
      <c r="F22" s="13">
        <v>750000</v>
      </c>
      <c r="G22" s="16">
        <v>0</v>
      </c>
    </row>
    <row r="23" spans="2:7" ht="18" customHeight="1" x14ac:dyDescent="0.25">
      <c r="B23" s="52">
        <v>7</v>
      </c>
      <c r="C23" s="12" t="s">
        <v>96</v>
      </c>
      <c r="D23" s="53">
        <v>101</v>
      </c>
      <c r="E23" s="57" t="str">
        <f t="shared" si="0"/>
        <v xml:space="preserve">PIUTANG </v>
      </c>
      <c r="F23" s="13">
        <v>250000</v>
      </c>
      <c r="G23" s="16">
        <v>0</v>
      </c>
    </row>
    <row r="24" spans="2:7" ht="18" customHeight="1" x14ac:dyDescent="0.25">
      <c r="B24" s="52">
        <v>7</v>
      </c>
      <c r="C24" s="1" t="s">
        <v>95</v>
      </c>
      <c r="D24" s="53">
        <v>400</v>
      </c>
      <c r="E24" s="57" t="str">
        <f t="shared" si="0"/>
        <v>PENJUALAN</v>
      </c>
      <c r="F24" s="13">
        <v>0</v>
      </c>
      <c r="G24" s="16">
        <v>1000000</v>
      </c>
    </row>
    <row r="25" spans="2:7" ht="18" customHeight="1" x14ac:dyDescent="0.25">
      <c r="B25" s="52">
        <v>8</v>
      </c>
      <c r="C25" s="12" t="s">
        <v>97</v>
      </c>
      <c r="D25" s="53">
        <v>103</v>
      </c>
      <c r="E25" s="57" t="str">
        <f t="shared" si="0"/>
        <v>PERALATAN</v>
      </c>
      <c r="F25" s="13">
        <v>2000000</v>
      </c>
      <c r="G25" s="16">
        <v>0</v>
      </c>
    </row>
    <row r="26" spans="2:7" ht="18" customHeight="1" x14ac:dyDescent="0.25">
      <c r="B26" s="52">
        <v>8</v>
      </c>
      <c r="C26" s="1" t="s">
        <v>93</v>
      </c>
      <c r="D26" s="53">
        <v>100</v>
      </c>
      <c r="E26" s="57" t="str">
        <f t="shared" si="0"/>
        <v>KAS</v>
      </c>
      <c r="F26" s="13">
        <v>0</v>
      </c>
      <c r="G26" s="16">
        <v>1500000</v>
      </c>
    </row>
    <row r="27" spans="2:7" ht="18" customHeight="1" x14ac:dyDescent="0.25">
      <c r="B27" s="52">
        <v>8</v>
      </c>
      <c r="C27" s="1" t="s">
        <v>98</v>
      </c>
      <c r="D27" s="53">
        <v>200</v>
      </c>
      <c r="E27" s="57" t="str">
        <f t="shared" si="0"/>
        <v>HUTANG DAGANG</v>
      </c>
      <c r="F27" s="13">
        <v>0</v>
      </c>
      <c r="G27" s="16">
        <v>500000</v>
      </c>
    </row>
    <row r="28" spans="2:7" ht="18" customHeight="1" x14ac:dyDescent="0.25">
      <c r="B28" s="52">
        <v>9</v>
      </c>
      <c r="C28" s="12" t="s">
        <v>99</v>
      </c>
      <c r="D28" s="53">
        <v>509</v>
      </c>
      <c r="E28" s="57" t="str">
        <f t="shared" si="0"/>
        <v>BIAYA LAIN-LAIN</v>
      </c>
      <c r="F28" s="13">
        <v>350000</v>
      </c>
      <c r="G28" s="16">
        <v>0</v>
      </c>
    </row>
    <row r="29" spans="2:7" ht="18" customHeight="1" x14ac:dyDescent="0.25">
      <c r="B29" s="52">
        <v>9</v>
      </c>
      <c r="C29" s="1" t="s">
        <v>11</v>
      </c>
      <c r="D29" s="53">
        <v>100</v>
      </c>
      <c r="E29" s="57" t="str">
        <f t="shared" si="0"/>
        <v>KAS</v>
      </c>
      <c r="F29" s="13">
        <v>0</v>
      </c>
      <c r="G29" s="16">
        <v>350000</v>
      </c>
    </row>
    <row r="30" spans="2:7" ht="18" customHeight="1" x14ac:dyDescent="0.25">
      <c r="B30" s="52">
        <v>10</v>
      </c>
      <c r="C30" s="12" t="s">
        <v>100</v>
      </c>
      <c r="D30" s="53">
        <v>500</v>
      </c>
      <c r="E30" s="57" t="str">
        <f t="shared" si="0"/>
        <v>BIAYA GAJI</v>
      </c>
      <c r="F30" s="13">
        <v>400000</v>
      </c>
      <c r="G30" s="16">
        <v>0</v>
      </c>
    </row>
    <row r="31" spans="2:7" ht="18" customHeight="1" x14ac:dyDescent="0.25">
      <c r="B31" s="52">
        <v>10</v>
      </c>
      <c r="C31" s="53" t="s">
        <v>101</v>
      </c>
      <c r="D31" s="53">
        <v>100</v>
      </c>
      <c r="E31" s="57" t="str">
        <f t="shared" si="0"/>
        <v>KAS</v>
      </c>
      <c r="F31" s="13">
        <v>0</v>
      </c>
      <c r="G31" s="16">
        <v>400000</v>
      </c>
    </row>
    <row r="32" spans="2:7" ht="10.5" customHeight="1" thickBot="1" x14ac:dyDescent="0.3">
      <c r="B32" s="26"/>
      <c r="C32" s="18"/>
      <c r="D32" s="17"/>
      <c r="E32" s="17" t="str">
        <f t="shared" ref="E32" si="1">IF(D32="","",VLOOKUP(D32,TABELKODE,2))</f>
        <v/>
      </c>
      <c r="F32" s="19"/>
      <c r="G32" s="20"/>
    </row>
    <row r="33" spans="2:7" ht="7.5" customHeight="1" thickTop="1" x14ac:dyDescent="0.25">
      <c r="B33" s="96"/>
      <c r="C33" s="97"/>
      <c r="D33" s="98"/>
      <c r="E33" s="98"/>
      <c r="F33" s="98"/>
      <c r="G33" s="99"/>
    </row>
    <row r="34" spans="2:7" ht="23.25" customHeight="1" x14ac:dyDescent="0.35">
      <c r="B34" s="100"/>
      <c r="C34" s="101"/>
      <c r="D34" s="78"/>
      <c r="E34" s="105" t="s">
        <v>53</v>
      </c>
      <c r="F34" s="106">
        <f>SUM(F10:F31)</f>
        <v>19575000</v>
      </c>
      <c r="G34" s="107">
        <f>SUM(G10:G31)</f>
        <v>19575000</v>
      </c>
    </row>
    <row r="35" spans="2:7" ht="9" customHeight="1" thickBot="1" x14ac:dyDescent="0.3">
      <c r="B35" s="102"/>
      <c r="C35" s="103"/>
      <c r="D35" s="103"/>
      <c r="E35" s="103"/>
      <c r="F35" s="103"/>
      <c r="G35" s="104"/>
    </row>
    <row r="36" spans="2:7" ht="16.5" thickTop="1" x14ac:dyDescent="0.25"/>
  </sheetData>
  <mergeCells count="3">
    <mergeCell ref="B3:G4"/>
    <mergeCell ref="F7:G7"/>
    <mergeCell ref="B5:G5"/>
  </mergeCells>
  <dataValidations count="3">
    <dataValidation type="list" allowBlank="1" showInputMessage="1" showErrorMessage="1" sqref="B32">
      <formula1>BULAN</formula1>
    </dataValidation>
    <dataValidation type="list" allowBlank="1" showInputMessage="1" showErrorMessage="1" sqref="B10:B31">
      <formula1>TANGGAL</formula1>
    </dataValidation>
    <dataValidation type="list" allowBlank="1" showInputMessage="1" showErrorMessage="1" sqref="D10:D31">
      <formula1>KODE1</formula1>
    </dataValidation>
  </dataValidations>
  <hyperlinks>
    <hyperlink ref="I9" location="'Laporan Keuangan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zoomScale="85" zoomScaleNormal="85" workbookViewId="0">
      <selection activeCell="D6" sqref="D6"/>
    </sheetView>
  </sheetViews>
  <sheetFormatPr defaultRowHeight="15.75" x14ac:dyDescent="0.25"/>
  <cols>
    <col min="2" max="2" width="9.875" customWidth="1"/>
    <col min="3" max="3" width="23.375" bestFit="1" customWidth="1"/>
    <col min="4" max="4" width="25.125" bestFit="1" customWidth="1"/>
    <col min="5" max="5" width="20.25" customWidth="1"/>
    <col min="6" max="6" width="16.75" customWidth="1"/>
    <col min="7" max="7" width="16.125" customWidth="1"/>
    <col min="8" max="8" width="15.625" customWidth="1"/>
  </cols>
  <sheetData>
    <row r="1" spans="2:9" ht="27" x14ac:dyDescent="0.35">
      <c r="B1" s="149" t="s">
        <v>82</v>
      </c>
      <c r="C1" s="149"/>
      <c r="D1" s="149"/>
      <c r="E1" s="149"/>
      <c r="F1" s="149"/>
      <c r="G1" s="149"/>
      <c r="H1" s="37"/>
    </row>
    <row r="2" spans="2:9" ht="20.25" customHeight="1" x14ac:dyDescent="0.3">
      <c r="B2" s="150" t="s">
        <v>0</v>
      </c>
      <c r="C2" s="150"/>
      <c r="D2" s="150"/>
      <c r="E2" s="150"/>
      <c r="F2" s="150"/>
      <c r="G2" s="150"/>
      <c r="H2" s="141" t="s">
        <v>88</v>
      </c>
    </row>
    <row r="3" spans="2:9" ht="7.15" customHeight="1" x14ac:dyDescent="0.25">
      <c r="B3" s="2"/>
      <c r="C3" s="2"/>
      <c r="D3" s="2"/>
      <c r="E3" s="3"/>
      <c r="F3" s="2"/>
      <c r="G3" s="2"/>
      <c r="H3" s="2"/>
    </row>
    <row r="4" spans="2:9" ht="20.100000000000001" customHeight="1" x14ac:dyDescent="0.25">
      <c r="B4" s="62" t="s">
        <v>52</v>
      </c>
      <c r="C4" s="2"/>
      <c r="D4" s="64" t="str">
        <f>'Laporan Keuangan'!G12</f>
        <v>MARCH</v>
      </c>
      <c r="E4" s="63">
        <f>'Laporan Keuangan'!H12</f>
        <v>2018</v>
      </c>
      <c r="F4" s="2"/>
      <c r="G4" s="2"/>
      <c r="H4" s="2"/>
    </row>
    <row r="5" spans="2:9" ht="20.100000000000001" customHeight="1" x14ac:dyDescent="0.25">
      <c r="B5" s="9" t="s">
        <v>55</v>
      </c>
      <c r="C5" s="2"/>
      <c r="D5" s="64">
        <v>100</v>
      </c>
      <c r="E5" s="21"/>
      <c r="H5" s="2"/>
      <c r="I5" s="22"/>
    </row>
    <row r="6" spans="2:9" ht="20.100000000000001" customHeight="1" x14ac:dyDescent="0.25">
      <c r="B6" s="9" t="s">
        <v>56</v>
      </c>
      <c r="C6" s="2"/>
      <c r="D6" s="64" t="str">
        <f>IF(D5="","",VLOOKUP(D5,TABELKODE,2))</f>
        <v>KAS</v>
      </c>
      <c r="E6" s="21"/>
      <c r="F6" s="115" t="s">
        <v>87</v>
      </c>
      <c r="G6" s="116">
        <f>F32-G32</f>
        <v>3675000</v>
      </c>
      <c r="H6" s="2"/>
      <c r="I6" s="22"/>
    </row>
    <row r="7" spans="2:9" ht="16.5" thickBot="1" x14ac:dyDescent="0.3">
      <c r="C7" s="2"/>
      <c r="D7" s="2"/>
      <c r="E7" s="21"/>
      <c r="F7" s="2"/>
      <c r="G7" s="79"/>
      <c r="H7" s="2"/>
    </row>
    <row r="8" spans="2:9" ht="28.5" customHeight="1" thickTop="1" x14ac:dyDescent="0.25">
      <c r="B8" s="59" t="s">
        <v>57</v>
      </c>
      <c r="C8" s="59" t="s">
        <v>49</v>
      </c>
      <c r="D8" s="59" t="s">
        <v>7</v>
      </c>
      <c r="E8" s="59" t="s">
        <v>56</v>
      </c>
      <c r="F8" s="59" t="s">
        <v>50</v>
      </c>
      <c r="G8" s="60" t="s">
        <v>51</v>
      </c>
    </row>
    <row r="9" spans="2:9" ht="20.100000000000001" customHeight="1" x14ac:dyDescent="0.25">
      <c r="B9" s="1">
        <f>IF($D$5='Jurnal Umum'!D10,'Jurnal Umum'!B10,"")</f>
        <v>1</v>
      </c>
      <c r="C9" s="5" t="str">
        <f>IF($D$5='Jurnal Umum'!D10,'Jurnal Umum'!C10,"")</f>
        <v>KAS SEBAGAI MODAL</v>
      </c>
      <c r="D9" s="53">
        <f>IF($D$5='Jurnal Umum'!D10,'Jurnal Umum'!D10,"")</f>
        <v>100</v>
      </c>
      <c r="E9" s="5" t="str">
        <f>IF($D$5='Jurnal Umum'!D10,'Jurnal Umum'!E10,"")</f>
        <v>KAS</v>
      </c>
      <c r="F9" s="24">
        <f>IF($D$5='Jurnal Umum'!D10,'Jurnal Umum'!F10,"")</f>
        <v>10000000</v>
      </c>
      <c r="G9" s="25">
        <f>IF($D$5='Jurnal Umum'!D10,'Jurnal Umum'!G10,"")</f>
        <v>0</v>
      </c>
    </row>
    <row r="10" spans="2:9" ht="20.100000000000001" customHeight="1" x14ac:dyDescent="0.25">
      <c r="B10" s="53" t="str">
        <f>IF($D$5='Jurnal Umum'!D11,'Jurnal Umum'!B11,"")</f>
        <v/>
      </c>
      <c r="C10" s="5" t="str">
        <f>IF($D$5='Jurnal Umum'!D11,'Jurnal Umum'!C11,"")</f>
        <v/>
      </c>
      <c r="D10" s="53" t="str">
        <f>IF($D$5='Jurnal Umum'!D11,'Jurnal Umum'!D11,"")</f>
        <v/>
      </c>
      <c r="E10" s="5" t="str">
        <f>IF($D$5='Jurnal Umum'!D11,'Jurnal Umum'!E11,"")</f>
        <v/>
      </c>
      <c r="F10" s="24" t="str">
        <f>IF($D$5='Jurnal Umum'!D11,'Jurnal Umum'!F11,"")</f>
        <v/>
      </c>
      <c r="G10" s="25" t="str">
        <f>IF($D$5='Jurnal Umum'!D11,'Jurnal Umum'!G11,"")</f>
        <v/>
      </c>
    </row>
    <row r="11" spans="2:9" ht="20.100000000000001" customHeight="1" x14ac:dyDescent="0.25">
      <c r="B11" s="53" t="str">
        <f>IF($D$5='Jurnal Umum'!D12,'Jurnal Umum'!B12,"")</f>
        <v/>
      </c>
      <c r="C11" s="5" t="str">
        <f>IF($D$5='Jurnal Umum'!D12,'Jurnal Umum'!C12,"")</f>
        <v/>
      </c>
      <c r="D11" s="53" t="str">
        <f>IF($D$5='Jurnal Umum'!D12,'Jurnal Umum'!D12,"")</f>
        <v/>
      </c>
      <c r="E11" s="5" t="str">
        <f>IF($D$5='Jurnal Umum'!D12,'Jurnal Umum'!E12,"")</f>
        <v/>
      </c>
      <c r="F11" s="24" t="str">
        <f>IF($D$5='Jurnal Umum'!D12,'Jurnal Umum'!F12,"")</f>
        <v/>
      </c>
      <c r="G11" s="25" t="str">
        <f>IF($D$5='Jurnal Umum'!D12,'Jurnal Umum'!G12,"")</f>
        <v/>
      </c>
    </row>
    <row r="12" spans="2:9" ht="20.100000000000001" customHeight="1" x14ac:dyDescent="0.25">
      <c r="B12" s="53">
        <f>IF($D$5='Jurnal Umum'!D13,'Jurnal Umum'!B13,"")</f>
        <v>2</v>
      </c>
      <c r="C12" s="5" t="str">
        <f>IF($D$5='Jurnal Umum'!D13,'Jurnal Umum'!C13,"")</f>
        <v>KAS BELI ALAT</v>
      </c>
      <c r="D12" s="53">
        <f>IF($D$5='Jurnal Umum'!D13,'Jurnal Umum'!D13,"")</f>
        <v>100</v>
      </c>
      <c r="E12" s="5" t="str">
        <f>IF($D$5='Jurnal Umum'!D13,'Jurnal Umum'!E13,"")</f>
        <v>KAS</v>
      </c>
      <c r="F12" s="24">
        <f>IF($D$5='Jurnal Umum'!D13,'Jurnal Umum'!F13,"")</f>
        <v>0</v>
      </c>
      <c r="G12" s="25">
        <f>IF($D$5='Jurnal Umum'!D13,'Jurnal Umum'!G13,"")</f>
        <v>5000000</v>
      </c>
    </row>
    <row r="13" spans="2:9" ht="20.100000000000001" customHeight="1" x14ac:dyDescent="0.25">
      <c r="B13" s="53" t="str">
        <f>IF($D$5='Jurnal Umum'!D14,'Jurnal Umum'!B14,"")</f>
        <v/>
      </c>
      <c r="C13" s="5" t="str">
        <f>IF($D$5='Jurnal Umum'!D14,'Jurnal Umum'!C14,"")</f>
        <v/>
      </c>
      <c r="D13" s="53" t="str">
        <f>IF($D$5='Jurnal Umum'!D14,'Jurnal Umum'!D14,"")</f>
        <v/>
      </c>
      <c r="E13" s="5" t="str">
        <f>IF($D$5='Jurnal Umum'!D14,'Jurnal Umum'!E14,"")</f>
        <v/>
      </c>
      <c r="F13" s="24" t="str">
        <f>IF($D$5='Jurnal Umum'!D14,'Jurnal Umum'!F14,"")</f>
        <v/>
      </c>
      <c r="G13" s="25" t="str">
        <f>IF($D$5='Jurnal Umum'!D14,'Jurnal Umum'!G14,"")</f>
        <v/>
      </c>
    </row>
    <row r="14" spans="2:9" ht="20.100000000000001" customHeight="1" x14ac:dyDescent="0.25">
      <c r="B14" s="53">
        <f>IF($D$5='Jurnal Umum'!D15,'Jurnal Umum'!B15,"")</f>
        <v>3</v>
      </c>
      <c r="C14" s="5" t="str">
        <f>IF($D$5='Jurnal Umum'!D15,'Jurnal Umum'!C15,"")</f>
        <v>KAS BIAYA ANGKUT</v>
      </c>
      <c r="D14" s="53">
        <f>IF($D$5='Jurnal Umum'!D15,'Jurnal Umum'!D15,"")</f>
        <v>100</v>
      </c>
      <c r="E14" s="5" t="str">
        <f>IF($D$5='Jurnal Umum'!D15,'Jurnal Umum'!E15,"")</f>
        <v>KAS</v>
      </c>
      <c r="F14" s="24">
        <f>IF($D$5='Jurnal Umum'!D15,'Jurnal Umum'!F15,"")</f>
        <v>0</v>
      </c>
      <c r="G14" s="25">
        <f>IF($D$5='Jurnal Umum'!D15,'Jurnal Umum'!G15,"")</f>
        <v>50000</v>
      </c>
    </row>
    <row r="15" spans="2:9" ht="20.100000000000001" customHeight="1" x14ac:dyDescent="0.25">
      <c r="B15" s="53" t="str">
        <f>IF($D$5='Jurnal Umum'!D16,'Jurnal Umum'!B16,"")</f>
        <v/>
      </c>
      <c r="C15" s="5" t="str">
        <f>IF($D$5='Jurnal Umum'!D16,'Jurnal Umum'!C16,"")</f>
        <v/>
      </c>
      <c r="D15" s="53" t="str">
        <f>IF($D$5='Jurnal Umum'!D16,'Jurnal Umum'!D16,"")</f>
        <v/>
      </c>
      <c r="E15" s="5" t="str">
        <f>IF($D$5='Jurnal Umum'!D16,'Jurnal Umum'!E16,"")</f>
        <v/>
      </c>
      <c r="F15" s="24" t="str">
        <f>IF($D$5='Jurnal Umum'!D16,'Jurnal Umum'!F16,"")</f>
        <v/>
      </c>
      <c r="G15" s="25" t="str">
        <f>IF($D$5='Jurnal Umum'!D16,'Jurnal Umum'!G16,"")</f>
        <v/>
      </c>
    </row>
    <row r="16" spans="2:9" ht="20.100000000000001" customHeight="1" x14ac:dyDescent="0.25">
      <c r="B16" s="53">
        <f>IF($D$5='Jurnal Umum'!D17,'Jurnal Umum'!B17,"")</f>
        <v>4</v>
      </c>
      <c r="C16" s="5" t="str">
        <f>IF($D$5='Jurnal Umum'!D17,'Jurnal Umum'!C17,"")</f>
        <v>KAS BELI ALAT</v>
      </c>
      <c r="D16" s="53">
        <f>IF($D$5='Jurnal Umum'!D17,'Jurnal Umum'!D17,"")</f>
        <v>100</v>
      </c>
      <c r="E16" s="5" t="str">
        <f>IF($D$5='Jurnal Umum'!D17,'Jurnal Umum'!E17,"")</f>
        <v>KAS</v>
      </c>
      <c r="F16" s="24">
        <f>IF($D$5='Jurnal Umum'!D17,'Jurnal Umum'!F17,"")</f>
        <v>0</v>
      </c>
      <c r="G16" s="25">
        <f>IF($D$5='Jurnal Umum'!D17,'Jurnal Umum'!G17,"")</f>
        <v>250000</v>
      </c>
    </row>
    <row r="17" spans="2:7" ht="20.100000000000001" customHeight="1" x14ac:dyDescent="0.25">
      <c r="B17" s="53">
        <f>IF($D$5='Jurnal Umum'!D18,'Jurnal Umum'!B18,"")</f>
        <v>5</v>
      </c>
      <c r="C17" s="5" t="str">
        <f>IF($D$5='Jurnal Umum'!D18,'Jurnal Umum'!C18,"")</f>
        <v>KAS ATAS PENJUALAN</v>
      </c>
      <c r="D17" s="53">
        <f>IF($D$5='Jurnal Umum'!D18,'Jurnal Umum'!D18,"")</f>
        <v>100</v>
      </c>
      <c r="E17" s="5" t="str">
        <f>IF($D$5='Jurnal Umum'!D18,'Jurnal Umum'!E18,"")</f>
        <v>KAS</v>
      </c>
      <c r="F17" s="24">
        <f>IF($D$5='Jurnal Umum'!D18,'Jurnal Umum'!F18,"")</f>
        <v>500000</v>
      </c>
      <c r="G17" s="25">
        <f>IF($D$5='Jurnal Umum'!D18,'Jurnal Umum'!G18,"")</f>
        <v>0</v>
      </c>
    </row>
    <row r="18" spans="2:7" ht="20.100000000000001" customHeight="1" x14ac:dyDescent="0.25">
      <c r="B18" s="53" t="str">
        <f>IF($D$5='Jurnal Umum'!D19,'Jurnal Umum'!B19,"")</f>
        <v/>
      </c>
      <c r="C18" s="5" t="str">
        <f>IF($D$5='Jurnal Umum'!D19,'Jurnal Umum'!C19,"")</f>
        <v/>
      </c>
      <c r="D18" s="53" t="str">
        <f>IF($D$5='Jurnal Umum'!D19,'Jurnal Umum'!D19,"")</f>
        <v/>
      </c>
      <c r="E18" s="5" t="str">
        <f>IF($D$5='Jurnal Umum'!D19,'Jurnal Umum'!E19,"")</f>
        <v/>
      </c>
      <c r="F18" s="24" t="str">
        <f>IF($D$5='Jurnal Umum'!D19,'Jurnal Umum'!F19,"")</f>
        <v/>
      </c>
      <c r="G18" s="25" t="str">
        <f>IF($D$5='Jurnal Umum'!D19,'Jurnal Umum'!G19,"")</f>
        <v/>
      </c>
    </row>
    <row r="19" spans="2:7" ht="20.100000000000001" customHeight="1" x14ac:dyDescent="0.25">
      <c r="B19" s="53" t="str">
        <f>IF($D$5='Jurnal Umum'!D20,'Jurnal Umum'!B20,"")</f>
        <v/>
      </c>
      <c r="C19" s="5" t="str">
        <f>IF($D$5='Jurnal Umum'!D20,'Jurnal Umum'!C20,"")</f>
        <v/>
      </c>
      <c r="D19" s="53" t="str">
        <f>IF($D$5='Jurnal Umum'!D20,'Jurnal Umum'!D20,"")</f>
        <v/>
      </c>
      <c r="E19" s="5" t="str">
        <f>IF($D$5='Jurnal Umum'!D20,'Jurnal Umum'!E20,"")</f>
        <v/>
      </c>
      <c r="F19" s="24" t="str">
        <f>IF($D$5='Jurnal Umum'!D20,'Jurnal Umum'!F20,"")</f>
        <v/>
      </c>
      <c r="G19" s="25" t="str">
        <f>IF($D$5='Jurnal Umum'!D20,'Jurnal Umum'!G20,"")</f>
        <v/>
      </c>
    </row>
    <row r="20" spans="2:7" ht="20.100000000000001" customHeight="1" x14ac:dyDescent="0.25">
      <c r="B20" s="53">
        <f>IF($D$5='Jurnal Umum'!D21,'Jurnal Umum'!B21,"")</f>
        <v>6</v>
      </c>
      <c r="C20" s="5" t="str">
        <f>IF($D$5='Jurnal Umum'!D21,'Jurnal Umum'!C21,"")</f>
        <v>KAS BIAYA ANGKUT</v>
      </c>
      <c r="D20" s="53">
        <f>IF($D$5='Jurnal Umum'!D21,'Jurnal Umum'!D21,"")</f>
        <v>100</v>
      </c>
      <c r="E20" s="5" t="str">
        <f>IF($D$5='Jurnal Umum'!D21,'Jurnal Umum'!E21,"")</f>
        <v>KAS</v>
      </c>
      <c r="F20" s="24">
        <f>IF($D$5='Jurnal Umum'!D21,'Jurnal Umum'!F21,"")</f>
        <v>0</v>
      </c>
      <c r="G20" s="25">
        <f>IF($D$5='Jurnal Umum'!D21,'Jurnal Umum'!G21,"")</f>
        <v>25000</v>
      </c>
    </row>
    <row r="21" spans="2:7" ht="20.100000000000001" customHeight="1" x14ac:dyDescent="0.25">
      <c r="B21" s="53">
        <f>IF($D$5='Jurnal Umum'!D22,'Jurnal Umum'!B22,"")</f>
        <v>7</v>
      </c>
      <c r="C21" s="5" t="str">
        <f>IF($D$5='Jurnal Umum'!D22,'Jurnal Umum'!C22,"")</f>
        <v>KAS ATAS PENJUALAN</v>
      </c>
      <c r="D21" s="53">
        <f>IF($D$5='Jurnal Umum'!D22,'Jurnal Umum'!D22,"")</f>
        <v>100</v>
      </c>
      <c r="E21" s="5" t="str">
        <f>IF($D$5='Jurnal Umum'!D22,'Jurnal Umum'!E22,"")</f>
        <v>KAS</v>
      </c>
      <c r="F21" s="24">
        <f>IF($D$5='Jurnal Umum'!D22,'Jurnal Umum'!F22,"")</f>
        <v>750000</v>
      </c>
      <c r="G21" s="25">
        <f>IF($D$5='Jurnal Umum'!D22,'Jurnal Umum'!G22,"")</f>
        <v>0</v>
      </c>
    </row>
    <row r="22" spans="2:7" ht="20.100000000000001" customHeight="1" x14ac:dyDescent="0.25">
      <c r="B22" s="53" t="str">
        <f>IF($D$5='Jurnal Umum'!D23,'Jurnal Umum'!B23,"")</f>
        <v/>
      </c>
      <c r="C22" s="5" t="str">
        <f>IF($D$5='Jurnal Umum'!D23,'Jurnal Umum'!C23,"")</f>
        <v/>
      </c>
      <c r="D22" s="53" t="str">
        <f>IF($D$5='Jurnal Umum'!D23,'Jurnal Umum'!D23,"")</f>
        <v/>
      </c>
      <c r="E22" s="5" t="str">
        <f>IF($D$5='Jurnal Umum'!D23,'Jurnal Umum'!E23,"")</f>
        <v/>
      </c>
      <c r="F22" s="24" t="str">
        <f>IF($D$5='Jurnal Umum'!D23,'Jurnal Umum'!F23,"")</f>
        <v/>
      </c>
      <c r="G22" s="25" t="str">
        <f>IF($D$5='Jurnal Umum'!D23,'Jurnal Umum'!G23,"")</f>
        <v/>
      </c>
    </row>
    <row r="23" spans="2:7" ht="20.100000000000001" customHeight="1" x14ac:dyDescent="0.25">
      <c r="B23" s="53" t="str">
        <f>IF($D$5='Jurnal Umum'!D24,'Jurnal Umum'!B24,"")</f>
        <v/>
      </c>
      <c r="C23" s="5" t="str">
        <f>IF($D$5='Jurnal Umum'!D24,'Jurnal Umum'!C24,"")</f>
        <v/>
      </c>
      <c r="D23" s="53" t="str">
        <f>IF($D$5='Jurnal Umum'!D24,'Jurnal Umum'!D24,"")</f>
        <v/>
      </c>
      <c r="E23" s="5" t="str">
        <f>IF($D$5='Jurnal Umum'!D24,'Jurnal Umum'!E24,"")</f>
        <v/>
      </c>
      <c r="F23" s="24" t="str">
        <f>IF($D$5='Jurnal Umum'!D24,'Jurnal Umum'!F24,"")</f>
        <v/>
      </c>
      <c r="G23" s="25" t="str">
        <f>IF($D$5='Jurnal Umum'!D24,'Jurnal Umum'!G24,"")</f>
        <v/>
      </c>
    </row>
    <row r="24" spans="2:7" ht="20.100000000000001" customHeight="1" x14ac:dyDescent="0.25">
      <c r="B24" s="53" t="str">
        <f>IF($D$5='Jurnal Umum'!D25,'Jurnal Umum'!B25,"")</f>
        <v/>
      </c>
      <c r="C24" s="5" t="str">
        <f>IF($D$5='Jurnal Umum'!D25,'Jurnal Umum'!C25,"")</f>
        <v/>
      </c>
      <c r="D24" s="53" t="str">
        <f>IF($D$5='Jurnal Umum'!D25,'Jurnal Umum'!D25,"")</f>
        <v/>
      </c>
      <c r="E24" s="5" t="str">
        <f>IF($D$5='Jurnal Umum'!D25,'Jurnal Umum'!E25,"")</f>
        <v/>
      </c>
      <c r="F24" s="24" t="str">
        <f>IF($D$5='Jurnal Umum'!D25,'Jurnal Umum'!F25,"")</f>
        <v/>
      </c>
      <c r="G24" s="25" t="str">
        <f>IF($D$5='Jurnal Umum'!D25,'Jurnal Umum'!G25,"")</f>
        <v/>
      </c>
    </row>
    <row r="25" spans="2:7" ht="20.100000000000001" customHeight="1" x14ac:dyDescent="0.25">
      <c r="B25" s="53">
        <f>IF($D$5='Jurnal Umum'!D26,'Jurnal Umum'!B26,"")</f>
        <v>8</v>
      </c>
      <c r="C25" s="5" t="str">
        <f>IF($D$5='Jurnal Umum'!D26,'Jurnal Umum'!C26,"")</f>
        <v>KAS BELI ALAT</v>
      </c>
      <c r="D25" s="53">
        <f>IF($D$5='Jurnal Umum'!D26,'Jurnal Umum'!D26,"")</f>
        <v>100</v>
      </c>
      <c r="E25" s="5" t="str">
        <f>IF($D$5='Jurnal Umum'!D26,'Jurnal Umum'!E26,"")</f>
        <v>KAS</v>
      </c>
      <c r="F25" s="24">
        <f>IF($D$5='Jurnal Umum'!D26,'Jurnal Umum'!F26,"")</f>
        <v>0</v>
      </c>
      <c r="G25" s="25">
        <f>IF($D$5='Jurnal Umum'!D26,'Jurnal Umum'!G26,"")</f>
        <v>1500000</v>
      </c>
    </row>
    <row r="26" spans="2:7" ht="20.100000000000001" customHeight="1" x14ac:dyDescent="0.25">
      <c r="B26" s="53" t="str">
        <f>IF($D$5='Jurnal Umum'!D27,'Jurnal Umum'!B27,"")</f>
        <v/>
      </c>
      <c r="C26" s="5" t="str">
        <f>IF($D$5='Jurnal Umum'!D27,'Jurnal Umum'!C27,"")</f>
        <v/>
      </c>
      <c r="D26" s="53" t="str">
        <f>IF($D$5='Jurnal Umum'!D27,'Jurnal Umum'!D27,"")</f>
        <v/>
      </c>
      <c r="E26" s="5" t="str">
        <f>IF($D$5='Jurnal Umum'!D27,'Jurnal Umum'!E27,"")</f>
        <v/>
      </c>
      <c r="F26" s="24" t="str">
        <f>IF($D$5='Jurnal Umum'!D27,'Jurnal Umum'!F27,"")</f>
        <v/>
      </c>
      <c r="G26" s="25" t="str">
        <f>IF($D$5='Jurnal Umum'!D27,'Jurnal Umum'!G27,"")</f>
        <v/>
      </c>
    </row>
    <row r="27" spans="2:7" ht="20.100000000000001" customHeight="1" x14ac:dyDescent="0.25">
      <c r="B27" s="53" t="str">
        <f>IF($D$5='Jurnal Umum'!D28,'Jurnal Umum'!B28,"")</f>
        <v/>
      </c>
      <c r="C27" s="5" t="str">
        <f>IF($D$5='Jurnal Umum'!D28,'Jurnal Umum'!C28,"")</f>
        <v/>
      </c>
      <c r="D27" s="53" t="str">
        <f>IF($D$5='Jurnal Umum'!D28,'Jurnal Umum'!D28,"")</f>
        <v/>
      </c>
      <c r="E27" s="5" t="str">
        <f>IF($D$5='Jurnal Umum'!D28,'Jurnal Umum'!E28,"")</f>
        <v/>
      </c>
      <c r="F27" s="24" t="str">
        <f>IF($D$5='Jurnal Umum'!D28,'Jurnal Umum'!F28,"")</f>
        <v/>
      </c>
      <c r="G27" s="25" t="str">
        <f>IF($D$5='Jurnal Umum'!D28,'Jurnal Umum'!G28,"")</f>
        <v/>
      </c>
    </row>
    <row r="28" spans="2:7" ht="20.100000000000001" customHeight="1" x14ac:dyDescent="0.25">
      <c r="B28" s="53">
        <f>IF($D$5='Jurnal Umum'!D29,'Jurnal Umum'!B29,"")</f>
        <v>9</v>
      </c>
      <c r="C28" s="5" t="str">
        <f>IF($D$5='Jurnal Umum'!D29,'Jurnal Umum'!C29,"")</f>
        <v>KAS</v>
      </c>
      <c r="D28" s="53">
        <f>IF($D$5='Jurnal Umum'!D29,'Jurnal Umum'!D29,"")</f>
        <v>100</v>
      </c>
      <c r="E28" s="5" t="str">
        <f>IF($D$5='Jurnal Umum'!D29,'Jurnal Umum'!E29,"")</f>
        <v>KAS</v>
      </c>
      <c r="F28" s="24">
        <f>IF($D$5='Jurnal Umum'!D29,'Jurnal Umum'!F29,"")</f>
        <v>0</v>
      </c>
      <c r="G28" s="25">
        <f>IF($D$5='Jurnal Umum'!D29,'Jurnal Umum'!G29,"")</f>
        <v>350000</v>
      </c>
    </row>
    <row r="29" spans="2:7" ht="20.100000000000001" customHeight="1" x14ac:dyDescent="0.25">
      <c r="B29" s="53" t="str">
        <f>IF($D$5='Jurnal Umum'!D30,'Jurnal Umum'!B30,"")</f>
        <v/>
      </c>
      <c r="C29" s="5" t="str">
        <f>IF($D$5='Jurnal Umum'!D30,'Jurnal Umum'!C30,"")</f>
        <v/>
      </c>
      <c r="D29" s="53" t="str">
        <f>IF($D$5='Jurnal Umum'!D30,'Jurnal Umum'!D30,"")</f>
        <v/>
      </c>
      <c r="E29" s="5" t="str">
        <f>IF($D$5='Jurnal Umum'!D30,'Jurnal Umum'!E30,"")</f>
        <v/>
      </c>
      <c r="F29" s="24" t="str">
        <f>IF($D$5='Jurnal Umum'!D30,'Jurnal Umum'!F30,"")</f>
        <v/>
      </c>
      <c r="G29" s="25" t="str">
        <f>IF($D$5='Jurnal Umum'!D30,'Jurnal Umum'!G30,"")</f>
        <v/>
      </c>
    </row>
    <row r="30" spans="2:7" ht="20.100000000000001" customHeight="1" x14ac:dyDescent="0.25">
      <c r="B30" s="53">
        <f>IF($D$5='Jurnal Umum'!D31,'Jurnal Umum'!B31,"")</f>
        <v>10</v>
      </c>
      <c r="C30" s="5" t="str">
        <f>IF($D$5='Jurnal Umum'!D31,'Jurnal Umum'!C31,"")</f>
        <v>KAS BIAYA GAJI</v>
      </c>
      <c r="D30" s="53">
        <f>IF($D$5='Jurnal Umum'!D31,'Jurnal Umum'!D31,"")</f>
        <v>100</v>
      </c>
      <c r="E30" s="5" t="str">
        <f>IF($D$5='Jurnal Umum'!D31,'Jurnal Umum'!E31,"")</f>
        <v>KAS</v>
      </c>
      <c r="F30" s="24">
        <f>IF($D$5='Jurnal Umum'!D31,'Jurnal Umum'!F31,"")</f>
        <v>0</v>
      </c>
      <c r="G30" s="25">
        <f>IF($D$5='Jurnal Umum'!D31,'Jurnal Umum'!G31,"")</f>
        <v>400000</v>
      </c>
    </row>
    <row r="31" spans="2:7" ht="13.5" customHeight="1" x14ac:dyDescent="0.25">
      <c r="B31" s="66"/>
      <c r="C31" s="67"/>
      <c r="D31" s="68"/>
      <c r="E31" s="67"/>
      <c r="F31" s="69"/>
      <c r="G31" s="70"/>
    </row>
    <row r="32" spans="2:7" ht="21" customHeight="1" x14ac:dyDescent="0.25">
      <c r="B32" s="77"/>
      <c r="C32" s="65"/>
      <c r="D32" s="78"/>
      <c r="E32" s="80" t="s">
        <v>58</v>
      </c>
      <c r="F32" s="81">
        <f>SUM(F9:F30)</f>
        <v>11250000</v>
      </c>
      <c r="G32" s="81">
        <f>SUM(G9:G30)</f>
        <v>7575000</v>
      </c>
    </row>
    <row r="33" spans="2:7" ht="15" customHeight="1" thickBot="1" x14ac:dyDescent="0.3">
      <c r="B33" s="71"/>
      <c r="C33" s="72"/>
      <c r="D33" s="73"/>
      <c r="E33" s="74"/>
      <c r="F33" s="75"/>
      <c r="G33" s="76"/>
    </row>
    <row r="34" spans="2:7" ht="16.5" thickTop="1" x14ac:dyDescent="0.25"/>
  </sheetData>
  <mergeCells count="2">
    <mergeCell ref="B1:G1"/>
    <mergeCell ref="B2:G2"/>
  </mergeCells>
  <dataValidations count="1">
    <dataValidation type="list" allowBlank="1" showInputMessage="1" showErrorMessage="1" sqref="D5">
      <formula1>KODE1</formula1>
    </dataValidation>
  </dataValidations>
  <hyperlinks>
    <hyperlink ref="H2" location="'Laporan Keuangan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opLeftCell="A8" zoomScale="70" zoomScaleNormal="70" workbookViewId="0">
      <selection activeCell="L9" sqref="L9:L32"/>
    </sheetView>
  </sheetViews>
  <sheetFormatPr defaultRowHeight="15.75" x14ac:dyDescent="0.25"/>
  <cols>
    <col min="2" max="2" width="12.5" customWidth="1"/>
    <col min="3" max="3" width="31.75" bestFit="1" customWidth="1"/>
    <col min="4" max="4" width="15.75" customWidth="1"/>
    <col min="5" max="6" width="16.75" customWidth="1"/>
    <col min="7" max="7" width="2.25" customWidth="1"/>
    <col min="8" max="8" width="12" customWidth="1"/>
    <col min="9" max="9" width="30.125" bestFit="1" customWidth="1"/>
    <col min="10" max="10" width="15.5" bestFit="1" customWidth="1"/>
    <col min="11" max="12" width="18.75" customWidth="1"/>
  </cols>
  <sheetData>
    <row r="1" spans="2:14" ht="20.25" x14ac:dyDescent="0.25">
      <c r="C1" s="30"/>
      <c r="D1" s="30"/>
      <c r="E1" s="30"/>
      <c r="F1" s="30"/>
      <c r="G1" s="30"/>
      <c r="I1" s="30"/>
      <c r="J1" s="30"/>
      <c r="K1" s="30"/>
      <c r="L1" s="30"/>
    </row>
    <row r="2" spans="2:14" ht="27" x14ac:dyDescent="0.35">
      <c r="B2" s="149" t="s">
        <v>80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2:14" ht="11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4" ht="20.25" x14ac:dyDescent="0.25">
      <c r="B4" s="153" t="s">
        <v>59</v>
      </c>
      <c r="C4" s="153"/>
      <c r="D4" s="153"/>
      <c r="E4" s="153"/>
      <c r="F4" s="153"/>
      <c r="G4" s="30"/>
      <c r="H4" s="153" t="s">
        <v>60</v>
      </c>
      <c r="I4" s="153"/>
      <c r="J4" s="153"/>
      <c r="K4" s="153"/>
      <c r="L4" s="153"/>
    </row>
    <row r="5" spans="2:14" ht="20.25" x14ac:dyDescent="0.25">
      <c r="C5" s="30"/>
      <c r="D5" s="30"/>
      <c r="E5" s="30"/>
      <c r="F5" s="30"/>
      <c r="G5" s="30"/>
      <c r="I5" s="30"/>
      <c r="J5" s="30"/>
      <c r="K5" s="30"/>
      <c r="L5" s="30"/>
      <c r="N5" s="141" t="s">
        <v>88</v>
      </c>
    </row>
    <row r="6" spans="2:14" ht="20.25" x14ac:dyDescent="0.25">
      <c r="B6" s="10" t="s">
        <v>52</v>
      </c>
      <c r="C6" s="29" t="str">
        <f>'Laporan Keuangan'!G12</f>
        <v>MARCH</v>
      </c>
      <c r="D6" s="29">
        <f>'Laporan Keuangan'!H12</f>
        <v>2018</v>
      </c>
      <c r="E6" s="154" t="str">
        <f>IF(F33=0,"SALDO BALANCE","SALDO TIDAK BALANCE")</f>
        <v>SALDO BALANCE</v>
      </c>
      <c r="F6" s="154"/>
      <c r="G6" s="30"/>
      <c r="H6" s="10" t="s">
        <v>52</v>
      </c>
      <c r="I6" s="143" t="str">
        <f>'Laporan Keuangan'!G12</f>
        <v>MARCH</v>
      </c>
      <c r="J6" s="29">
        <f>'Laporan Keuangan'!H12</f>
        <v>2018</v>
      </c>
      <c r="K6" s="108"/>
      <c r="L6" s="108"/>
    </row>
    <row r="7" spans="2:14" ht="16.5" thickBot="1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2:14" ht="30.75" customHeight="1" thickTop="1" thickBot="1" x14ac:dyDescent="0.3">
      <c r="B8" s="35" t="s">
        <v>7</v>
      </c>
      <c r="C8" s="35" t="s">
        <v>8</v>
      </c>
      <c r="D8" s="35" t="s">
        <v>50</v>
      </c>
      <c r="E8" s="35" t="s">
        <v>51</v>
      </c>
      <c r="F8" s="35" t="s">
        <v>61</v>
      </c>
      <c r="G8" s="36"/>
      <c r="H8" s="35" t="s">
        <v>7</v>
      </c>
      <c r="I8" s="35" t="s">
        <v>8</v>
      </c>
      <c r="J8" s="35" t="s">
        <v>50</v>
      </c>
      <c r="K8" s="35" t="s">
        <v>51</v>
      </c>
      <c r="L8" s="35" t="s">
        <v>61</v>
      </c>
    </row>
    <row r="9" spans="2:14" ht="21.95" customHeight="1" thickTop="1" thickBot="1" x14ac:dyDescent="0.3">
      <c r="B9" s="120">
        <v>100</v>
      </c>
      <c r="C9" s="121" t="s">
        <v>11</v>
      </c>
      <c r="D9" s="33">
        <f>SUMIF('Jurnal Umum'!$E$10:$E$31,'Neraca Saldo'!C9,'Jurnal Umum'!$F$10:$F$31)</f>
        <v>11250000</v>
      </c>
      <c r="E9" s="33">
        <f>SUMIF('Jurnal Umum'!$E$10:$E$31,'Neraca Saldo'!C9,'Jurnal Umum'!$G$10:$G$31)</f>
        <v>7575000</v>
      </c>
      <c r="F9" s="33">
        <f>D9-E9</f>
        <v>3675000</v>
      </c>
      <c r="G9" s="32"/>
      <c r="H9" s="120">
        <v>100</v>
      </c>
      <c r="I9" s="121" t="s">
        <v>11</v>
      </c>
      <c r="J9" s="33">
        <f>IF(F9&gt;0,F9,0)</f>
        <v>3675000</v>
      </c>
      <c r="K9" s="33">
        <f>IF(F9&lt;0,-1*F9,0)</f>
        <v>0</v>
      </c>
      <c r="L9" s="33">
        <f>J9-K9</f>
        <v>3675000</v>
      </c>
    </row>
    <row r="10" spans="2:14" ht="21.95" customHeight="1" thickTop="1" thickBot="1" x14ac:dyDescent="0.3">
      <c r="B10" s="120">
        <v>101</v>
      </c>
      <c r="C10" s="121" t="s">
        <v>12</v>
      </c>
      <c r="D10" s="33">
        <f>SUMIF('Jurnal Umum'!$E$10:$E$31,'Neraca Saldo'!C10,'Jurnal Umum'!$F$10:$F$31)</f>
        <v>250000</v>
      </c>
      <c r="E10" s="33">
        <f>SUMIF('Jurnal Umum'!$E$10:$E$31,'Neraca Saldo'!C10,'Jurnal Umum'!$G$10:$G$31)</f>
        <v>0</v>
      </c>
      <c r="F10" s="33">
        <f t="shared" ref="F10:F32" si="0">D10-E10</f>
        <v>250000</v>
      </c>
      <c r="G10" s="32"/>
      <c r="H10" s="120">
        <v>101</v>
      </c>
      <c r="I10" s="121" t="s">
        <v>12</v>
      </c>
      <c r="J10" s="33">
        <f t="shared" ref="J10:J32" si="1">IF(F10&gt;0,F10,0)</f>
        <v>250000</v>
      </c>
      <c r="K10" s="33">
        <f t="shared" ref="K10:K32" si="2">IF(F10&lt;0,-1*F10,0)</f>
        <v>0</v>
      </c>
      <c r="L10" s="33">
        <f t="shared" ref="L10:L32" si="3">J10-K10</f>
        <v>250000</v>
      </c>
    </row>
    <row r="11" spans="2:14" ht="21.95" customHeight="1" thickTop="1" thickBot="1" x14ac:dyDescent="0.3">
      <c r="B11" s="120">
        <v>102</v>
      </c>
      <c r="C11" s="121" t="s">
        <v>14</v>
      </c>
      <c r="D11" s="33">
        <f>SUMIF('Jurnal Umum'!$E$10:$E$31,'Neraca Saldo'!C11,'Jurnal Umum'!$F$10:$F$31)</f>
        <v>0</v>
      </c>
      <c r="E11" s="33">
        <f>SUMIF('Jurnal Umum'!$E$10:$E$31,'Neraca Saldo'!C11,'Jurnal Umum'!$G$10:$G$31)</f>
        <v>0</v>
      </c>
      <c r="F11" s="33">
        <f t="shared" si="0"/>
        <v>0</v>
      </c>
      <c r="G11" s="32"/>
      <c r="H11" s="120">
        <v>102</v>
      </c>
      <c r="I11" s="121" t="s">
        <v>14</v>
      </c>
      <c r="J11" s="33">
        <f t="shared" si="1"/>
        <v>0</v>
      </c>
      <c r="K11" s="33">
        <f t="shared" si="2"/>
        <v>0</v>
      </c>
      <c r="L11" s="33">
        <f t="shared" si="3"/>
        <v>0</v>
      </c>
    </row>
    <row r="12" spans="2:14" ht="21.95" customHeight="1" thickTop="1" thickBot="1" x14ac:dyDescent="0.3">
      <c r="B12" s="120">
        <v>103</v>
      </c>
      <c r="C12" s="121" t="s">
        <v>16</v>
      </c>
      <c r="D12" s="33">
        <f>SUMIF('Jurnal Umum'!$E$10:$E$31,'Neraca Saldo'!C12,'Jurnal Umum'!$F$10:$F$31)</f>
        <v>2250000</v>
      </c>
      <c r="E12" s="33">
        <f>SUMIF('Jurnal Umum'!$E$10:$E$31,'Neraca Saldo'!C12,'Jurnal Umum'!$G$10:$G$31)</f>
        <v>0</v>
      </c>
      <c r="F12" s="33">
        <f t="shared" si="0"/>
        <v>2250000</v>
      </c>
      <c r="G12" s="32"/>
      <c r="H12" s="120">
        <v>103</v>
      </c>
      <c r="I12" s="121" t="s">
        <v>16</v>
      </c>
      <c r="J12" s="33">
        <f t="shared" si="1"/>
        <v>2250000</v>
      </c>
      <c r="K12" s="33">
        <f t="shared" si="2"/>
        <v>0</v>
      </c>
      <c r="L12" s="33">
        <f t="shared" si="3"/>
        <v>2250000</v>
      </c>
    </row>
    <row r="13" spans="2:14" ht="21.95" customHeight="1" thickTop="1" thickBot="1" x14ac:dyDescent="0.3">
      <c r="B13" s="120">
        <v>104</v>
      </c>
      <c r="C13" s="121" t="s">
        <v>18</v>
      </c>
      <c r="D13" s="33">
        <f>SUMIF('Jurnal Umum'!$E$10:$E$31,'Neraca Saldo'!C13,'Jurnal Umum'!$F$10:$F$31)</f>
        <v>5000000</v>
      </c>
      <c r="E13" s="33">
        <f>SUMIF('Jurnal Umum'!$E$10:$E$31,'Neraca Saldo'!C13,'Jurnal Umum'!$G$10:$G$31)</f>
        <v>0</v>
      </c>
      <c r="F13" s="33">
        <f t="shared" si="0"/>
        <v>5000000</v>
      </c>
      <c r="G13" s="32"/>
      <c r="H13" s="120">
        <v>104</v>
      </c>
      <c r="I13" s="121" t="s">
        <v>18</v>
      </c>
      <c r="J13" s="33">
        <f t="shared" si="1"/>
        <v>5000000</v>
      </c>
      <c r="K13" s="33">
        <f t="shared" si="2"/>
        <v>0</v>
      </c>
      <c r="L13" s="33">
        <f t="shared" si="3"/>
        <v>5000000</v>
      </c>
    </row>
    <row r="14" spans="2:14" ht="21.95" customHeight="1" thickTop="1" thickBot="1" x14ac:dyDescent="0.3">
      <c r="B14" s="120">
        <v>105</v>
      </c>
      <c r="C14" s="121" t="s">
        <v>20</v>
      </c>
      <c r="D14" s="33">
        <f>SUMIF('Jurnal Umum'!$E$10:$E$31,'Neraca Saldo'!C14,'Jurnal Umum'!$F$10:$F$31)</f>
        <v>0</v>
      </c>
      <c r="E14" s="33">
        <f>SUMIF('Jurnal Umum'!$E$10:$E$31,'Neraca Saldo'!C14,'Jurnal Umum'!$G$10:$G$31)</f>
        <v>0</v>
      </c>
      <c r="F14" s="33">
        <f t="shared" si="0"/>
        <v>0</v>
      </c>
      <c r="G14" s="32"/>
      <c r="H14" s="120">
        <v>105</v>
      </c>
      <c r="I14" s="121" t="s">
        <v>20</v>
      </c>
      <c r="J14" s="33">
        <f t="shared" si="1"/>
        <v>0</v>
      </c>
      <c r="K14" s="33">
        <f t="shared" si="2"/>
        <v>0</v>
      </c>
      <c r="L14" s="33">
        <f t="shared" si="3"/>
        <v>0</v>
      </c>
    </row>
    <row r="15" spans="2:14" ht="21.95" customHeight="1" thickTop="1" thickBot="1" x14ac:dyDescent="0.3">
      <c r="B15" s="120">
        <v>106</v>
      </c>
      <c r="C15" s="121" t="s">
        <v>22</v>
      </c>
      <c r="D15" s="33">
        <f>SUMIF('Jurnal Umum'!$E$10:$E$31,'Neraca Saldo'!C15,'Jurnal Umum'!$F$10:$F$31)</f>
        <v>0</v>
      </c>
      <c r="E15" s="33">
        <f>SUMIF('Jurnal Umum'!$E$10:$E$31,'Neraca Saldo'!C15,'Jurnal Umum'!$G$10:$G$31)</f>
        <v>0</v>
      </c>
      <c r="F15" s="33">
        <f t="shared" si="0"/>
        <v>0</v>
      </c>
      <c r="G15" s="32"/>
      <c r="H15" s="120">
        <v>106</v>
      </c>
      <c r="I15" s="121" t="s">
        <v>22</v>
      </c>
      <c r="J15" s="33">
        <f t="shared" si="1"/>
        <v>0</v>
      </c>
      <c r="K15" s="33">
        <f t="shared" si="2"/>
        <v>0</v>
      </c>
      <c r="L15" s="33">
        <f t="shared" si="3"/>
        <v>0</v>
      </c>
    </row>
    <row r="16" spans="2:14" ht="21.95" customHeight="1" thickTop="1" thickBot="1" x14ac:dyDescent="0.3">
      <c r="B16" s="120">
        <v>107</v>
      </c>
      <c r="C16" s="121" t="s">
        <v>24</v>
      </c>
      <c r="D16" s="33">
        <f>SUMIF('Jurnal Umum'!$E$10:$E$31,'Neraca Saldo'!C16,'Jurnal Umum'!$F$10:$F$31)</f>
        <v>0</v>
      </c>
      <c r="E16" s="33">
        <f>SUMIF('Jurnal Umum'!$E$10:$E$31,'Neraca Saldo'!C16,'Jurnal Umum'!$G$10:$G$31)</f>
        <v>0</v>
      </c>
      <c r="F16" s="33">
        <f t="shared" si="0"/>
        <v>0</v>
      </c>
      <c r="G16" s="32"/>
      <c r="H16" s="120">
        <v>107</v>
      </c>
      <c r="I16" s="121" t="s">
        <v>24</v>
      </c>
      <c r="J16" s="33">
        <f t="shared" si="1"/>
        <v>0</v>
      </c>
      <c r="K16" s="33">
        <f t="shared" si="2"/>
        <v>0</v>
      </c>
      <c r="L16" s="33">
        <f t="shared" si="3"/>
        <v>0</v>
      </c>
    </row>
    <row r="17" spans="2:12" ht="21.95" customHeight="1" thickTop="1" thickBot="1" x14ac:dyDescent="0.3">
      <c r="B17" s="120">
        <v>200</v>
      </c>
      <c r="C17" s="121" t="s">
        <v>26</v>
      </c>
      <c r="D17" s="33">
        <f>SUMIF('Jurnal Umum'!$E$10:$E$31,'Neraca Saldo'!C17,'Jurnal Umum'!$F$10:$F$31)</f>
        <v>0</v>
      </c>
      <c r="E17" s="33">
        <f>SUMIF('Jurnal Umum'!$E$10:$E$31,'Neraca Saldo'!C17,'Jurnal Umum'!$G$10:$G$31)</f>
        <v>500000</v>
      </c>
      <c r="F17" s="33">
        <f t="shared" si="0"/>
        <v>-500000</v>
      </c>
      <c r="G17" s="32"/>
      <c r="H17" s="120">
        <v>200</v>
      </c>
      <c r="I17" s="121" t="s">
        <v>26</v>
      </c>
      <c r="J17" s="33">
        <f t="shared" si="1"/>
        <v>0</v>
      </c>
      <c r="K17" s="33">
        <f t="shared" si="2"/>
        <v>500000</v>
      </c>
      <c r="L17" s="33">
        <f t="shared" si="3"/>
        <v>-500000</v>
      </c>
    </row>
    <row r="18" spans="2:12" ht="21.95" customHeight="1" thickTop="1" thickBot="1" x14ac:dyDescent="0.3">
      <c r="B18" s="120">
        <v>201</v>
      </c>
      <c r="C18" s="121" t="s">
        <v>28</v>
      </c>
      <c r="D18" s="33">
        <f>SUMIF('Jurnal Umum'!$E$10:$E$31,'Neraca Saldo'!C18,'Jurnal Umum'!$F$10:$F$31)</f>
        <v>0</v>
      </c>
      <c r="E18" s="33">
        <f>SUMIF('Jurnal Umum'!$E$10:$E$31,'Neraca Saldo'!C18,'Jurnal Umum'!$G$10:$G$31)</f>
        <v>0</v>
      </c>
      <c r="F18" s="33">
        <f t="shared" si="0"/>
        <v>0</v>
      </c>
      <c r="G18" s="32"/>
      <c r="H18" s="120">
        <v>201</v>
      </c>
      <c r="I18" s="121" t="s">
        <v>28</v>
      </c>
      <c r="J18" s="33">
        <f t="shared" si="1"/>
        <v>0</v>
      </c>
      <c r="K18" s="33">
        <f t="shared" si="2"/>
        <v>0</v>
      </c>
      <c r="L18" s="33">
        <f t="shared" si="3"/>
        <v>0</v>
      </c>
    </row>
    <row r="19" spans="2:12" ht="21.95" customHeight="1" thickTop="1" thickBot="1" x14ac:dyDescent="0.3">
      <c r="B19" s="120">
        <v>300</v>
      </c>
      <c r="C19" s="121" t="s">
        <v>30</v>
      </c>
      <c r="D19" s="33">
        <f>SUMIF('Jurnal Umum'!$E$10:$E$31,'Neraca Saldo'!C19,'Jurnal Umum'!$F$10:$F$31)</f>
        <v>0</v>
      </c>
      <c r="E19" s="33">
        <f>SUMIF('Jurnal Umum'!$E$10:$E$31,'Neraca Saldo'!C19,'Jurnal Umum'!$G$10:$G$31)</f>
        <v>10000000</v>
      </c>
      <c r="F19" s="33">
        <f t="shared" si="0"/>
        <v>-10000000</v>
      </c>
      <c r="G19" s="32"/>
      <c r="H19" s="120">
        <v>300</v>
      </c>
      <c r="I19" s="121" t="s">
        <v>30</v>
      </c>
      <c r="J19" s="33">
        <f t="shared" si="1"/>
        <v>0</v>
      </c>
      <c r="K19" s="33">
        <f t="shared" si="2"/>
        <v>10000000</v>
      </c>
      <c r="L19" s="33">
        <f t="shared" si="3"/>
        <v>-10000000</v>
      </c>
    </row>
    <row r="20" spans="2:12" ht="21.95" customHeight="1" thickTop="1" thickBot="1" x14ac:dyDescent="0.3">
      <c r="B20" s="120">
        <v>400</v>
      </c>
      <c r="C20" s="121" t="s">
        <v>32</v>
      </c>
      <c r="D20" s="33">
        <f>SUMIF('Jurnal Umum'!$E$10:$E$31,'Neraca Saldo'!C20,'Jurnal Umum'!$F$10:$F$31)</f>
        <v>0</v>
      </c>
      <c r="E20" s="33">
        <f>SUMIF('Jurnal Umum'!$E$10:$E$31,'Neraca Saldo'!C20,'Jurnal Umum'!$G$10:$G$31)</f>
        <v>1500000</v>
      </c>
      <c r="F20" s="33">
        <f t="shared" si="0"/>
        <v>-1500000</v>
      </c>
      <c r="G20" s="32"/>
      <c r="H20" s="120">
        <v>400</v>
      </c>
      <c r="I20" s="121" t="s">
        <v>32</v>
      </c>
      <c r="J20" s="33">
        <f t="shared" si="1"/>
        <v>0</v>
      </c>
      <c r="K20" s="33">
        <f t="shared" si="2"/>
        <v>1500000</v>
      </c>
      <c r="L20" s="33">
        <f t="shared" si="3"/>
        <v>-1500000</v>
      </c>
    </row>
    <row r="21" spans="2:12" ht="21.95" customHeight="1" thickTop="1" thickBot="1" x14ac:dyDescent="0.3">
      <c r="B21" s="120">
        <v>401</v>
      </c>
      <c r="C21" s="121" t="s">
        <v>34</v>
      </c>
      <c r="D21" s="33">
        <f>SUMIF('Jurnal Umum'!$E$10:$E$31,'Neraca Saldo'!C21,'Jurnal Umum'!$F$10:$F$31)</f>
        <v>0</v>
      </c>
      <c r="E21" s="33">
        <f>SUMIF('Jurnal Umum'!$E$10:$E$31,'Neraca Saldo'!C21,'Jurnal Umum'!$G$10:$G$31)</f>
        <v>0</v>
      </c>
      <c r="F21" s="33">
        <f t="shared" si="0"/>
        <v>0</v>
      </c>
      <c r="G21" s="32"/>
      <c r="H21" s="120">
        <v>401</v>
      </c>
      <c r="I21" s="121" t="s">
        <v>34</v>
      </c>
      <c r="J21" s="33">
        <f t="shared" si="1"/>
        <v>0</v>
      </c>
      <c r="K21" s="33">
        <f t="shared" si="2"/>
        <v>0</v>
      </c>
      <c r="L21" s="33">
        <f t="shared" si="3"/>
        <v>0</v>
      </c>
    </row>
    <row r="22" spans="2:12" ht="21.95" customHeight="1" thickTop="1" thickBot="1" x14ac:dyDescent="0.3">
      <c r="B22" s="120">
        <v>402</v>
      </c>
      <c r="C22" s="121" t="s">
        <v>36</v>
      </c>
      <c r="D22" s="33">
        <f>SUMIF('Jurnal Umum'!$E$10:$E$31,'Neraca Saldo'!C22,'Jurnal Umum'!$F$10:$F$31)</f>
        <v>0</v>
      </c>
      <c r="E22" s="33">
        <f>SUMIF('Jurnal Umum'!$E$10:$E$31,'Neraca Saldo'!C22,'Jurnal Umum'!$G$10:$G$31)</f>
        <v>0</v>
      </c>
      <c r="F22" s="33">
        <f t="shared" si="0"/>
        <v>0</v>
      </c>
      <c r="G22" s="32"/>
      <c r="H22" s="120">
        <v>402</v>
      </c>
      <c r="I22" s="121" t="s">
        <v>36</v>
      </c>
      <c r="J22" s="33">
        <f t="shared" si="1"/>
        <v>0</v>
      </c>
      <c r="K22" s="33">
        <f t="shared" si="2"/>
        <v>0</v>
      </c>
      <c r="L22" s="33">
        <f t="shared" si="3"/>
        <v>0</v>
      </c>
    </row>
    <row r="23" spans="2:12" ht="21.95" customHeight="1" thickTop="1" thickBot="1" x14ac:dyDescent="0.3">
      <c r="B23" s="120">
        <v>500</v>
      </c>
      <c r="C23" s="121" t="s">
        <v>37</v>
      </c>
      <c r="D23" s="33">
        <f>SUMIF('Jurnal Umum'!$E$10:$E$31,'Neraca Saldo'!C23,'Jurnal Umum'!$F$10:$F$31)</f>
        <v>400000</v>
      </c>
      <c r="E23" s="33">
        <f>SUMIF('Jurnal Umum'!$E$10:$E$31,'Neraca Saldo'!C23,'Jurnal Umum'!$G$10:$G$31)</f>
        <v>0</v>
      </c>
      <c r="F23" s="33">
        <f t="shared" si="0"/>
        <v>400000</v>
      </c>
      <c r="G23" s="32"/>
      <c r="H23" s="120">
        <v>500</v>
      </c>
      <c r="I23" s="121" t="s">
        <v>37</v>
      </c>
      <c r="J23" s="33">
        <f t="shared" si="1"/>
        <v>400000</v>
      </c>
      <c r="K23" s="33">
        <f t="shared" si="2"/>
        <v>0</v>
      </c>
      <c r="L23" s="33">
        <f t="shared" si="3"/>
        <v>400000</v>
      </c>
    </row>
    <row r="24" spans="2:12" ht="21.95" customHeight="1" thickTop="1" thickBot="1" x14ac:dyDescent="0.3">
      <c r="B24" s="120">
        <v>501</v>
      </c>
      <c r="C24" s="121" t="s">
        <v>38</v>
      </c>
      <c r="D24" s="33">
        <f>SUMIF('Jurnal Umum'!$E$10:$E$31,'Neraca Saldo'!C24,'Jurnal Umum'!$F$10:$F$31)</f>
        <v>0</v>
      </c>
      <c r="E24" s="33">
        <f>SUMIF('Jurnal Umum'!$E$10:$E$31,'Neraca Saldo'!C24,'Jurnal Umum'!$G$10:$G$31)</f>
        <v>0</v>
      </c>
      <c r="F24" s="33">
        <f t="shared" si="0"/>
        <v>0</v>
      </c>
      <c r="G24" s="32"/>
      <c r="H24" s="120">
        <v>501</v>
      </c>
      <c r="I24" s="121" t="s">
        <v>38</v>
      </c>
      <c r="J24" s="33">
        <f t="shared" si="1"/>
        <v>0</v>
      </c>
      <c r="K24" s="33">
        <f t="shared" si="2"/>
        <v>0</v>
      </c>
      <c r="L24" s="33">
        <f t="shared" si="3"/>
        <v>0</v>
      </c>
    </row>
    <row r="25" spans="2:12" ht="21.95" customHeight="1" thickTop="1" thickBot="1" x14ac:dyDescent="0.3">
      <c r="B25" s="120">
        <v>502</v>
      </c>
      <c r="C25" s="121" t="s">
        <v>39</v>
      </c>
      <c r="D25" s="33">
        <f>SUMIF('Jurnal Umum'!$E$10:$E$31,'Neraca Saldo'!C25,'Jurnal Umum'!$F$10:$F$31)</f>
        <v>0</v>
      </c>
      <c r="E25" s="33">
        <f>SUMIF('Jurnal Umum'!$E$10:$E$31,'Neraca Saldo'!C25,'Jurnal Umum'!$G$10:$G$31)</f>
        <v>0</v>
      </c>
      <c r="F25" s="33">
        <f t="shared" si="0"/>
        <v>0</v>
      </c>
      <c r="G25" s="32"/>
      <c r="H25" s="120">
        <v>502</v>
      </c>
      <c r="I25" s="121" t="s">
        <v>39</v>
      </c>
      <c r="J25" s="33">
        <f t="shared" si="1"/>
        <v>0</v>
      </c>
      <c r="K25" s="33">
        <f t="shared" si="2"/>
        <v>0</v>
      </c>
      <c r="L25" s="33">
        <f t="shared" si="3"/>
        <v>0</v>
      </c>
    </row>
    <row r="26" spans="2:12" ht="21.95" customHeight="1" thickTop="1" thickBot="1" x14ac:dyDescent="0.3">
      <c r="B26" s="120">
        <v>503</v>
      </c>
      <c r="C26" s="121" t="s">
        <v>40</v>
      </c>
      <c r="D26" s="33">
        <f>SUMIF('Jurnal Umum'!$E$10:$E$31,'Neraca Saldo'!C26,'Jurnal Umum'!$F$10:$F$31)</f>
        <v>0</v>
      </c>
      <c r="E26" s="33">
        <f>SUMIF('Jurnal Umum'!$E$10:$E$31,'Neraca Saldo'!C26,'Jurnal Umum'!$G$10:$G$31)</f>
        <v>0</v>
      </c>
      <c r="F26" s="33">
        <f t="shared" si="0"/>
        <v>0</v>
      </c>
      <c r="G26" s="32"/>
      <c r="H26" s="120">
        <v>503</v>
      </c>
      <c r="I26" s="121" t="s">
        <v>40</v>
      </c>
      <c r="J26" s="33">
        <f t="shared" si="1"/>
        <v>0</v>
      </c>
      <c r="K26" s="33">
        <f t="shared" si="2"/>
        <v>0</v>
      </c>
      <c r="L26" s="33">
        <f t="shared" si="3"/>
        <v>0</v>
      </c>
    </row>
    <row r="27" spans="2:12" ht="21.95" customHeight="1" thickTop="1" thickBot="1" x14ac:dyDescent="0.3">
      <c r="B27" s="120">
        <v>504</v>
      </c>
      <c r="C27" s="121" t="s">
        <v>41</v>
      </c>
      <c r="D27" s="33">
        <f>SUMIF('Jurnal Umum'!$E$10:$E$31,'Neraca Saldo'!C27,'Jurnal Umum'!$F$10:$F$31)</f>
        <v>0</v>
      </c>
      <c r="E27" s="33">
        <f>SUMIF('Jurnal Umum'!$E$10:$E$31,'Neraca Saldo'!C27,'Jurnal Umum'!$G$10:$G$31)</f>
        <v>0</v>
      </c>
      <c r="F27" s="33">
        <f t="shared" si="0"/>
        <v>0</v>
      </c>
      <c r="G27" s="32"/>
      <c r="H27" s="120">
        <v>504</v>
      </c>
      <c r="I27" s="121" t="s">
        <v>41</v>
      </c>
      <c r="J27" s="33">
        <f t="shared" si="1"/>
        <v>0</v>
      </c>
      <c r="K27" s="33">
        <f t="shared" si="2"/>
        <v>0</v>
      </c>
      <c r="L27" s="33">
        <f t="shared" si="3"/>
        <v>0</v>
      </c>
    </row>
    <row r="28" spans="2:12" ht="21.95" customHeight="1" thickTop="1" thickBot="1" x14ac:dyDescent="0.3">
      <c r="B28" s="120">
        <v>505</v>
      </c>
      <c r="C28" s="121" t="s">
        <v>42</v>
      </c>
      <c r="D28" s="33">
        <f>SUMIF('Jurnal Umum'!$E$10:$E$31,'Neraca Saldo'!C28,'Jurnal Umum'!$F$10:$F$31)</f>
        <v>0</v>
      </c>
      <c r="E28" s="33">
        <f>SUMIF('Jurnal Umum'!$E$10:$E$31,'Neraca Saldo'!C28,'Jurnal Umum'!$G$10:$G$31)</f>
        <v>0</v>
      </c>
      <c r="F28" s="33">
        <f t="shared" si="0"/>
        <v>0</v>
      </c>
      <c r="G28" s="32"/>
      <c r="H28" s="120">
        <v>505</v>
      </c>
      <c r="I28" s="121" t="s">
        <v>42</v>
      </c>
      <c r="J28" s="33">
        <f t="shared" si="1"/>
        <v>0</v>
      </c>
      <c r="K28" s="33">
        <f t="shared" si="2"/>
        <v>0</v>
      </c>
      <c r="L28" s="33">
        <f t="shared" si="3"/>
        <v>0</v>
      </c>
    </row>
    <row r="29" spans="2:12" ht="21.95" customHeight="1" thickTop="1" thickBot="1" x14ac:dyDescent="0.3">
      <c r="B29" s="120">
        <v>506</v>
      </c>
      <c r="C29" s="121" t="s">
        <v>43</v>
      </c>
      <c r="D29" s="33">
        <f>SUMIF('Jurnal Umum'!$E$10:$E$31,'Neraca Saldo'!C29,'Jurnal Umum'!$F$10:$F$31)</f>
        <v>75000</v>
      </c>
      <c r="E29" s="33">
        <f>SUMIF('Jurnal Umum'!$E$10:$E$31,'Neraca Saldo'!C29,'Jurnal Umum'!$G$10:$G$31)</f>
        <v>0</v>
      </c>
      <c r="F29" s="33">
        <f t="shared" si="0"/>
        <v>75000</v>
      </c>
      <c r="G29" s="32"/>
      <c r="H29" s="120">
        <v>506</v>
      </c>
      <c r="I29" s="121" t="s">
        <v>43</v>
      </c>
      <c r="J29" s="33">
        <f t="shared" si="1"/>
        <v>75000</v>
      </c>
      <c r="K29" s="33">
        <f t="shared" si="2"/>
        <v>0</v>
      </c>
      <c r="L29" s="33">
        <f t="shared" si="3"/>
        <v>75000</v>
      </c>
    </row>
    <row r="30" spans="2:12" ht="21.95" customHeight="1" thickTop="1" thickBot="1" x14ac:dyDescent="0.3">
      <c r="B30" s="120">
        <v>507</v>
      </c>
      <c r="C30" s="121" t="s">
        <v>44</v>
      </c>
      <c r="D30" s="33">
        <f>SUMIF('Jurnal Umum'!$E$10:$E$31,'Neraca Saldo'!C30,'Jurnal Umum'!$F$10:$F$31)</f>
        <v>0</v>
      </c>
      <c r="E30" s="33">
        <f>SUMIF('Jurnal Umum'!$E$10:$E$31,'Neraca Saldo'!C30,'Jurnal Umum'!$G$10:$G$31)</f>
        <v>0</v>
      </c>
      <c r="F30" s="33">
        <f t="shared" si="0"/>
        <v>0</v>
      </c>
      <c r="G30" s="32"/>
      <c r="H30" s="120">
        <v>507</v>
      </c>
      <c r="I30" s="121" t="s">
        <v>44</v>
      </c>
      <c r="J30" s="33">
        <f t="shared" si="1"/>
        <v>0</v>
      </c>
      <c r="K30" s="33">
        <f t="shared" si="2"/>
        <v>0</v>
      </c>
      <c r="L30" s="33">
        <f t="shared" si="3"/>
        <v>0</v>
      </c>
    </row>
    <row r="31" spans="2:12" ht="21.95" customHeight="1" thickTop="1" thickBot="1" x14ac:dyDescent="0.3">
      <c r="B31" s="120">
        <v>508</v>
      </c>
      <c r="C31" s="121" t="s">
        <v>45</v>
      </c>
      <c r="D31" s="33">
        <f>SUMIF('Jurnal Umum'!$E$10:$E$31,'Neraca Saldo'!C31,'Jurnal Umum'!$F$10:$F$31)</f>
        <v>0</v>
      </c>
      <c r="E31" s="33">
        <f>SUMIF('Jurnal Umum'!$E$10:$E$31,'Neraca Saldo'!C31,'Jurnal Umum'!$G$10:$G$31)</f>
        <v>0</v>
      </c>
      <c r="F31" s="33">
        <f t="shared" si="0"/>
        <v>0</v>
      </c>
      <c r="G31" s="32"/>
      <c r="H31" s="120">
        <v>508</v>
      </c>
      <c r="I31" s="121" t="s">
        <v>45</v>
      </c>
      <c r="J31" s="33">
        <f t="shared" si="1"/>
        <v>0</v>
      </c>
      <c r="K31" s="33">
        <f t="shared" si="2"/>
        <v>0</v>
      </c>
      <c r="L31" s="33">
        <f t="shared" si="3"/>
        <v>0</v>
      </c>
    </row>
    <row r="32" spans="2:12" ht="21.95" customHeight="1" thickTop="1" thickBot="1" x14ac:dyDescent="0.3">
      <c r="B32" s="120">
        <v>509</v>
      </c>
      <c r="C32" s="121" t="s">
        <v>46</v>
      </c>
      <c r="D32" s="33">
        <f>SUMIF('Jurnal Umum'!$E$10:$E$31,'Neraca Saldo'!C32,'Jurnal Umum'!$F$10:$F$31)</f>
        <v>350000</v>
      </c>
      <c r="E32" s="33">
        <f>SUMIF('Jurnal Umum'!$E$10:$E$31,'Neraca Saldo'!C32,'Jurnal Umum'!$G$10:$G$31)</f>
        <v>0</v>
      </c>
      <c r="F32" s="33">
        <f t="shared" si="0"/>
        <v>350000</v>
      </c>
      <c r="G32" s="32"/>
      <c r="H32" s="120">
        <v>509</v>
      </c>
      <c r="I32" s="121" t="s">
        <v>46</v>
      </c>
      <c r="J32" s="33">
        <f t="shared" si="1"/>
        <v>350000</v>
      </c>
      <c r="K32" s="33">
        <f t="shared" si="2"/>
        <v>0</v>
      </c>
      <c r="L32" s="33">
        <f t="shared" si="3"/>
        <v>350000</v>
      </c>
    </row>
    <row r="33" spans="2:12" ht="26.25" customHeight="1" thickTop="1" thickBot="1" x14ac:dyDescent="0.3">
      <c r="B33" s="151" t="s">
        <v>62</v>
      </c>
      <c r="C33" s="152"/>
      <c r="D33" s="83">
        <f>SUM(D9:D32)</f>
        <v>19575000</v>
      </c>
      <c r="E33" s="83">
        <f t="shared" ref="E33:F33" si="4">SUM(E9:E32)</f>
        <v>19575000</v>
      </c>
      <c r="F33" s="83">
        <f t="shared" si="4"/>
        <v>0</v>
      </c>
      <c r="G33" s="34"/>
      <c r="H33" s="151" t="s">
        <v>62</v>
      </c>
      <c r="I33" s="152"/>
      <c r="J33" s="83">
        <f>SUM(J9:J32)</f>
        <v>12000000</v>
      </c>
      <c r="K33" s="83">
        <f t="shared" ref="K33:L33" si="5">SUM(K9:K32)</f>
        <v>12000000</v>
      </c>
      <c r="L33" s="83">
        <f t="shared" si="5"/>
        <v>0</v>
      </c>
    </row>
    <row r="34" spans="2:12" ht="16.5" thickTop="1" x14ac:dyDescent="0.25"/>
  </sheetData>
  <mergeCells count="6">
    <mergeCell ref="B33:C33"/>
    <mergeCell ref="H33:I33"/>
    <mergeCell ref="B4:F4"/>
    <mergeCell ref="H4:L4"/>
    <mergeCell ref="B2:L2"/>
    <mergeCell ref="E6:F6"/>
  </mergeCells>
  <hyperlinks>
    <hyperlink ref="N5" location="'Laporan Keuangan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="70" zoomScaleNormal="70" workbookViewId="0">
      <selection activeCell="K5" sqref="K5:M5"/>
    </sheetView>
  </sheetViews>
  <sheetFormatPr defaultRowHeight="15.75" x14ac:dyDescent="0.25"/>
  <cols>
    <col min="2" max="2" width="12.125" customWidth="1"/>
    <col min="3" max="3" width="31.75" bestFit="1" customWidth="1"/>
    <col min="4" max="13" width="15.625" customWidth="1"/>
  </cols>
  <sheetData>
    <row r="2" spans="2:15" ht="27" x14ac:dyDescent="0.25">
      <c r="B2" s="164" t="s">
        <v>80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5" ht="20.25" x14ac:dyDescent="0.25">
      <c r="B3" s="165" t="s">
        <v>3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O3" s="141" t="s">
        <v>88</v>
      </c>
    </row>
    <row r="4" spans="2:15" ht="10.5" customHeight="1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2:15" ht="18.75" x14ac:dyDescent="0.25">
      <c r="B5" s="10" t="s">
        <v>52</v>
      </c>
      <c r="C5" s="29" t="str">
        <f>'Laporan Keuangan'!G12</f>
        <v>MARCH</v>
      </c>
      <c r="D5" s="29">
        <f>'Laporan Keuangan'!H12</f>
        <v>2018</v>
      </c>
      <c r="E5" s="38"/>
      <c r="F5" s="38"/>
      <c r="G5" s="38"/>
      <c r="H5" s="38"/>
      <c r="I5" s="38"/>
      <c r="J5" s="38"/>
      <c r="K5" s="167"/>
      <c r="L5" s="167"/>
      <c r="M5" s="167"/>
    </row>
    <row r="6" spans="2:15" ht="16.5" thickBot="1" x14ac:dyDescent="0.3"/>
    <row r="7" spans="2:15" s="41" customFormat="1" ht="21.95" customHeight="1" thickTop="1" thickBot="1" x14ac:dyDescent="0.35">
      <c r="B7" s="166" t="s">
        <v>7</v>
      </c>
      <c r="C7" s="166" t="s">
        <v>8</v>
      </c>
      <c r="D7" s="166" t="s">
        <v>2</v>
      </c>
      <c r="E7" s="166"/>
      <c r="F7" s="166" t="s">
        <v>63</v>
      </c>
      <c r="G7" s="166"/>
      <c r="H7" s="166" t="s">
        <v>64</v>
      </c>
      <c r="I7" s="166"/>
      <c r="J7" s="166" t="s">
        <v>65</v>
      </c>
      <c r="K7" s="166"/>
      <c r="L7" s="166" t="s">
        <v>5</v>
      </c>
      <c r="M7" s="166"/>
    </row>
    <row r="8" spans="2:15" s="41" customFormat="1" ht="21.95" customHeight="1" thickTop="1" thickBot="1" x14ac:dyDescent="0.35">
      <c r="B8" s="166"/>
      <c r="C8" s="166"/>
      <c r="D8" s="35" t="s">
        <v>50</v>
      </c>
      <c r="E8" s="35" t="s">
        <v>51</v>
      </c>
      <c r="F8" s="35" t="s">
        <v>50</v>
      </c>
      <c r="G8" s="35" t="s">
        <v>51</v>
      </c>
      <c r="H8" s="35" t="s">
        <v>50</v>
      </c>
      <c r="I8" s="35" t="s">
        <v>51</v>
      </c>
      <c r="J8" s="35" t="s">
        <v>50</v>
      </c>
      <c r="K8" s="35" t="s">
        <v>51</v>
      </c>
      <c r="L8" s="35" t="s">
        <v>50</v>
      </c>
      <c r="M8" s="35" t="s">
        <v>51</v>
      </c>
    </row>
    <row r="9" spans="2:15" ht="21.95" customHeight="1" thickTop="1" thickBot="1" x14ac:dyDescent="0.3">
      <c r="B9" s="53">
        <f>'Data Akun'!B4</f>
        <v>100</v>
      </c>
      <c r="C9" s="6" t="str">
        <f>'Data Akun'!C4</f>
        <v>KAS</v>
      </c>
      <c r="D9" s="33">
        <f>'Neraca Saldo'!J9</f>
        <v>3675000</v>
      </c>
      <c r="E9" s="33">
        <f>'Neraca Saldo'!K9</f>
        <v>0</v>
      </c>
      <c r="F9" s="33">
        <v>0</v>
      </c>
      <c r="G9" s="33">
        <v>0</v>
      </c>
      <c r="H9" s="24">
        <f>IF((D9+F9)-G9&gt;0,(D9+F9)-(E9-G9),0)</f>
        <v>3675000</v>
      </c>
      <c r="I9" s="24">
        <f>IF((E9+G9)-D9&gt;0,(E9+G9)-(D9+F9),0)</f>
        <v>0</v>
      </c>
      <c r="J9" s="24">
        <f>IF(OR(LEFT(B9,1)="4",LEFT(B9,1)="5"),H9,0)</f>
        <v>0</v>
      </c>
      <c r="K9" s="24">
        <f>IF(OR(LEFT(B9,1)="4",LEFT(B9,1)="5"),I9,0)</f>
        <v>0</v>
      </c>
      <c r="L9" s="24">
        <f>IF(OR(LEFT(B9,1)="1",LEFT(B9,1)="2",LEFT(B9,1)="3"),H9,0)</f>
        <v>3675000</v>
      </c>
      <c r="M9" s="24">
        <f>IF(OR(LEFT(B9,1)="1",LEFT(B9,1)="2",LEFT(B9,1)="3"),I9,0)</f>
        <v>0</v>
      </c>
    </row>
    <row r="10" spans="2:15" ht="21.95" customHeight="1" thickTop="1" thickBot="1" x14ac:dyDescent="0.3">
      <c r="B10" s="53">
        <f>'Data Akun'!B5</f>
        <v>101</v>
      </c>
      <c r="C10" s="6" t="str">
        <f>'Data Akun'!C5</f>
        <v xml:space="preserve">PIUTANG </v>
      </c>
      <c r="D10" s="33">
        <f>'Neraca Saldo'!J10</f>
        <v>250000</v>
      </c>
      <c r="E10" s="33">
        <f>'Neraca Saldo'!K10</f>
        <v>0</v>
      </c>
      <c r="F10" s="24">
        <v>250000</v>
      </c>
      <c r="G10" s="24">
        <v>0</v>
      </c>
      <c r="H10" s="24">
        <f t="shared" ref="H10:H32" si="0">IF((D10+F10)-G10&gt;0,(D10+F10)-(E10-G10),0)</f>
        <v>500000</v>
      </c>
      <c r="I10" s="24">
        <f t="shared" ref="I10:I32" si="1">IF((E10+G10)-D10&gt;0,(E10+G10)-(D10+F10),0)</f>
        <v>0</v>
      </c>
      <c r="J10" s="24">
        <f t="shared" ref="J10:J32" si="2">IF(OR(LEFT(B10,1)="4",LEFT(B10,1)="5"),H10,0)</f>
        <v>0</v>
      </c>
      <c r="K10" s="24">
        <f t="shared" ref="K10:K32" si="3">IF(OR(LEFT(B10,1)="4",LEFT(B10,1)="5"),I10,0)</f>
        <v>0</v>
      </c>
      <c r="L10" s="24">
        <f t="shared" ref="L10:L32" si="4">IF(OR(LEFT(B10,1)="1",LEFT(B10,1)="2",LEFT(B10,1)="3"),H10,0)</f>
        <v>500000</v>
      </c>
      <c r="M10" s="24">
        <f t="shared" ref="M10:M32" si="5">IF(OR(LEFT(B10,1)="1",LEFT(B10,1)="2",LEFT(B10,1)="3"),I10,0)</f>
        <v>0</v>
      </c>
    </row>
    <row r="11" spans="2:15" ht="21.95" customHeight="1" thickTop="1" thickBot="1" x14ac:dyDescent="0.3">
      <c r="B11" s="53">
        <f>'Data Akun'!B6</f>
        <v>102</v>
      </c>
      <c r="C11" s="6" t="str">
        <f>'Data Akun'!C6</f>
        <v>BARANG DAGANGAN</v>
      </c>
      <c r="D11" s="33">
        <f>'Neraca Saldo'!J11</f>
        <v>0</v>
      </c>
      <c r="E11" s="33">
        <f>'Neraca Saldo'!K11</f>
        <v>0</v>
      </c>
      <c r="F11" s="24">
        <v>0</v>
      </c>
      <c r="G11" s="24">
        <v>0</v>
      </c>
      <c r="H11" s="24">
        <f t="shared" si="0"/>
        <v>0</v>
      </c>
      <c r="I11" s="24">
        <f t="shared" si="1"/>
        <v>0</v>
      </c>
      <c r="J11" s="24">
        <f t="shared" si="2"/>
        <v>0</v>
      </c>
      <c r="K11" s="24">
        <f t="shared" si="3"/>
        <v>0</v>
      </c>
      <c r="L11" s="24">
        <f t="shared" si="4"/>
        <v>0</v>
      </c>
      <c r="M11" s="24">
        <f t="shared" si="5"/>
        <v>0</v>
      </c>
    </row>
    <row r="12" spans="2:15" ht="21.95" customHeight="1" thickTop="1" thickBot="1" x14ac:dyDescent="0.3">
      <c r="B12" s="53">
        <f>'Data Akun'!B7</f>
        <v>103</v>
      </c>
      <c r="C12" s="6" t="str">
        <f>'Data Akun'!C7</f>
        <v>PERALATAN</v>
      </c>
      <c r="D12" s="33">
        <f>'Neraca Saldo'!J12</f>
        <v>2250000</v>
      </c>
      <c r="E12" s="33">
        <f>'Neraca Saldo'!K12</f>
        <v>0</v>
      </c>
      <c r="F12" s="24">
        <v>500000</v>
      </c>
      <c r="G12" s="24">
        <v>0</v>
      </c>
      <c r="H12" s="24">
        <f t="shared" si="0"/>
        <v>2750000</v>
      </c>
      <c r="I12" s="24">
        <f t="shared" si="1"/>
        <v>0</v>
      </c>
      <c r="J12" s="24">
        <f t="shared" si="2"/>
        <v>0</v>
      </c>
      <c r="K12" s="24">
        <f t="shared" si="3"/>
        <v>0</v>
      </c>
      <c r="L12" s="24">
        <f t="shared" si="4"/>
        <v>2750000</v>
      </c>
      <c r="M12" s="24">
        <f t="shared" si="5"/>
        <v>0</v>
      </c>
    </row>
    <row r="13" spans="2:15" ht="21.95" customHeight="1" thickTop="1" thickBot="1" x14ac:dyDescent="0.3">
      <c r="B13" s="53">
        <f>'Data Akun'!B8</f>
        <v>104</v>
      </c>
      <c r="C13" s="6" t="str">
        <f>'Data Akun'!C8</f>
        <v>PERLENGKAPAN</v>
      </c>
      <c r="D13" s="33">
        <f>'Neraca Saldo'!J13</f>
        <v>5000000</v>
      </c>
      <c r="E13" s="33">
        <f>'Neraca Saldo'!K13</f>
        <v>0</v>
      </c>
      <c r="F13" s="24">
        <v>0</v>
      </c>
      <c r="G13" s="24">
        <v>0</v>
      </c>
      <c r="H13" s="24">
        <f t="shared" si="0"/>
        <v>5000000</v>
      </c>
      <c r="I13" s="24">
        <f t="shared" si="1"/>
        <v>0</v>
      </c>
      <c r="J13" s="24">
        <f t="shared" si="2"/>
        <v>0</v>
      </c>
      <c r="K13" s="24">
        <f t="shared" si="3"/>
        <v>0</v>
      </c>
      <c r="L13" s="24">
        <f t="shared" si="4"/>
        <v>5000000</v>
      </c>
      <c r="M13" s="24">
        <f t="shared" si="5"/>
        <v>0</v>
      </c>
    </row>
    <row r="14" spans="2:15" ht="21.95" customHeight="1" thickTop="1" thickBot="1" x14ac:dyDescent="0.3">
      <c r="B14" s="53">
        <f>'Data Akun'!B9</f>
        <v>105</v>
      </c>
      <c r="C14" s="6" t="str">
        <f>'Data Akun'!C9</f>
        <v>UM. SEWA</v>
      </c>
      <c r="D14" s="33">
        <f>'Neraca Saldo'!J14</f>
        <v>0</v>
      </c>
      <c r="E14" s="33">
        <f>'Neraca Saldo'!K14</f>
        <v>0</v>
      </c>
      <c r="F14" s="24">
        <v>0</v>
      </c>
      <c r="G14" s="24">
        <v>0</v>
      </c>
      <c r="H14" s="24">
        <f t="shared" si="0"/>
        <v>0</v>
      </c>
      <c r="I14" s="24">
        <f t="shared" si="1"/>
        <v>0</v>
      </c>
      <c r="J14" s="24">
        <f t="shared" si="2"/>
        <v>0</v>
      </c>
      <c r="K14" s="24">
        <f t="shared" si="3"/>
        <v>0</v>
      </c>
      <c r="L14" s="24">
        <f t="shared" si="4"/>
        <v>0</v>
      </c>
      <c r="M14" s="24">
        <f t="shared" si="5"/>
        <v>0</v>
      </c>
    </row>
    <row r="15" spans="2:15" ht="21.95" customHeight="1" thickTop="1" thickBot="1" x14ac:dyDescent="0.3">
      <c r="B15" s="53">
        <f>'Data Akun'!B10</f>
        <v>106</v>
      </c>
      <c r="C15" s="6" t="str">
        <f>'Data Akun'!C10</f>
        <v>AKUM. PENY. PERALATAN</v>
      </c>
      <c r="D15" s="33">
        <f>'Neraca Saldo'!J15</f>
        <v>0</v>
      </c>
      <c r="E15" s="33">
        <f>'Neraca Saldo'!K15</f>
        <v>0</v>
      </c>
      <c r="F15" s="24">
        <v>0</v>
      </c>
      <c r="G15" s="24">
        <v>0</v>
      </c>
      <c r="H15" s="24">
        <f t="shared" si="0"/>
        <v>0</v>
      </c>
      <c r="I15" s="24">
        <f t="shared" si="1"/>
        <v>0</v>
      </c>
      <c r="J15" s="24">
        <f t="shared" si="2"/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</row>
    <row r="16" spans="2:15" ht="21.95" customHeight="1" thickTop="1" thickBot="1" x14ac:dyDescent="0.3">
      <c r="B16" s="53">
        <f>'Data Akun'!B11</f>
        <v>107</v>
      </c>
      <c r="C16" s="6" t="str">
        <f>'Data Akun'!C11</f>
        <v>AKUM. PENY. PERLENGKAPAN</v>
      </c>
      <c r="D16" s="33">
        <f>'Neraca Saldo'!J16</f>
        <v>0</v>
      </c>
      <c r="E16" s="33">
        <f>'Neraca Saldo'!K16</f>
        <v>0</v>
      </c>
      <c r="F16" s="24">
        <v>0</v>
      </c>
      <c r="G16" s="24">
        <v>0</v>
      </c>
      <c r="H16" s="24">
        <f t="shared" si="0"/>
        <v>0</v>
      </c>
      <c r="I16" s="24">
        <f t="shared" si="1"/>
        <v>0</v>
      </c>
      <c r="J16" s="24">
        <f t="shared" si="2"/>
        <v>0</v>
      </c>
      <c r="K16" s="24">
        <f t="shared" si="3"/>
        <v>0</v>
      </c>
      <c r="L16" s="24">
        <f t="shared" si="4"/>
        <v>0</v>
      </c>
      <c r="M16" s="24">
        <f t="shared" si="5"/>
        <v>0</v>
      </c>
    </row>
    <row r="17" spans="2:13" ht="21.95" customHeight="1" thickTop="1" thickBot="1" x14ac:dyDescent="0.3">
      <c r="B17" s="53">
        <f>'Data Akun'!B12</f>
        <v>200</v>
      </c>
      <c r="C17" s="6" t="str">
        <f>'Data Akun'!C12</f>
        <v>HUTANG DAGANG</v>
      </c>
      <c r="D17" s="33">
        <f>'Neraca Saldo'!J17</f>
        <v>0</v>
      </c>
      <c r="E17" s="33">
        <f>'Neraca Saldo'!K17</f>
        <v>500000</v>
      </c>
      <c r="F17" s="24">
        <v>0</v>
      </c>
      <c r="G17" s="24">
        <v>500000</v>
      </c>
      <c r="H17" s="24">
        <f t="shared" si="0"/>
        <v>0</v>
      </c>
      <c r="I17" s="24">
        <f t="shared" si="1"/>
        <v>1000000</v>
      </c>
      <c r="J17" s="24">
        <f t="shared" si="2"/>
        <v>0</v>
      </c>
      <c r="K17" s="24">
        <f t="shared" si="3"/>
        <v>0</v>
      </c>
      <c r="L17" s="24">
        <f t="shared" si="4"/>
        <v>0</v>
      </c>
      <c r="M17" s="24">
        <f t="shared" si="5"/>
        <v>1000000</v>
      </c>
    </row>
    <row r="18" spans="2:13" ht="21.95" customHeight="1" thickTop="1" thickBot="1" x14ac:dyDescent="0.3">
      <c r="B18" s="53">
        <f>'Data Akun'!B13</f>
        <v>201</v>
      </c>
      <c r="C18" s="6" t="str">
        <f>'Data Akun'!C13</f>
        <v>HUTANG GAJI</v>
      </c>
      <c r="D18" s="33">
        <f>'Neraca Saldo'!J18</f>
        <v>0</v>
      </c>
      <c r="E18" s="33">
        <f>'Neraca Saldo'!K18</f>
        <v>0</v>
      </c>
      <c r="F18" s="24">
        <v>0</v>
      </c>
      <c r="G18" s="24">
        <v>500000</v>
      </c>
      <c r="H18" s="24">
        <f t="shared" si="0"/>
        <v>0</v>
      </c>
      <c r="I18" s="24">
        <f t="shared" si="1"/>
        <v>500000</v>
      </c>
      <c r="J18" s="24">
        <f t="shared" si="2"/>
        <v>0</v>
      </c>
      <c r="K18" s="24">
        <f t="shared" si="3"/>
        <v>0</v>
      </c>
      <c r="L18" s="24">
        <f t="shared" si="4"/>
        <v>0</v>
      </c>
      <c r="M18" s="24">
        <f t="shared" si="5"/>
        <v>500000</v>
      </c>
    </row>
    <row r="19" spans="2:13" ht="21.95" customHeight="1" thickTop="1" thickBot="1" x14ac:dyDescent="0.3">
      <c r="B19" s="53">
        <f>'Data Akun'!B14</f>
        <v>300</v>
      </c>
      <c r="C19" s="6" t="str">
        <f>'Data Akun'!C14</f>
        <v>MODAL</v>
      </c>
      <c r="D19" s="33">
        <f>'Neraca Saldo'!J19</f>
        <v>0</v>
      </c>
      <c r="E19" s="33">
        <f>'Neraca Saldo'!K19</f>
        <v>10000000</v>
      </c>
      <c r="F19" s="24">
        <v>0</v>
      </c>
      <c r="G19" s="24">
        <v>0</v>
      </c>
      <c r="H19" s="24">
        <f t="shared" si="0"/>
        <v>0</v>
      </c>
      <c r="I19" s="24">
        <f t="shared" si="1"/>
        <v>10000000</v>
      </c>
      <c r="J19" s="24">
        <f t="shared" si="2"/>
        <v>0</v>
      </c>
      <c r="K19" s="24">
        <f t="shared" si="3"/>
        <v>0</v>
      </c>
      <c r="L19" s="24">
        <f t="shared" si="4"/>
        <v>0</v>
      </c>
      <c r="M19" s="24">
        <f t="shared" si="5"/>
        <v>10000000</v>
      </c>
    </row>
    <row r="20" spans="2:13" ht="21.95" customHeight="1" thickTop="1" thickBot="1" x14ac:dyDescent="0.3">
      <c r="B20" s="53">
        <f>'Data Akun'!B15</f>
        <v>400</v>
      </c>
      <c r="C20" s="6" t="str">
        <f>'Data Akun'!C15</f>
        <v>PENJUALAN</v>
      </c>
      <c r="D20" s="33">
        <f>'Neraca Saldo'!J20</f>
        <v>0</v>
      </c>
      <c r="E20" s="33">
        <f>'Neraca Saldo'!K20</f>
        <v>1500000</v>
      </c>
      <c r="F20" s="24">
        <v>0</v>
      </c>
      <c r="G20" s="24">
        <v>250000</v>
      </c>
      <c r="H20" s="24">
        <v>0</v>
      </c>
      <c r="I20" s="24">
        <f t="shared" si="1"/>
        <v>1750000</v>
      </c>
      <c r="J20" s="24">
        <f t="shared" si="2"/>
        <v>0</v>
      </c>
      <c r="K20" s="24">
        <f t="shared" si="3"/>
        <v>1750000</v>
      </c>
      <c r="L20" s="24">
        <f t="shared" si="4"/>
        <v>0</v>
      </c>
      <c r="M20" s="24">
        <f t="shared" si="5"/>
        <v>0</v>
      </c>
    </row>
    <row r="21" spans="2:13" ht="21.95" customHeight="1" thickTop="1" thickBot="1" x14ac:dyDescent="0.3">
      <c r="B21" s="53">
        <f>'Data Akun'!B16</f>
        <v>401</v>
      </c>
      <c r="C21" s="6" t="str">
        <f>'Data Akun'!C16</f>
        <v>PENDAPATAN JASA</v>
      </c>
      <c r="D21" s="33">
        <f>'Neraca Saldo'!J21</f>
        <v>0</v>
      </c>
      <c r="E21" s="33">
        <f>'Neraca Saldo'!K21</f>
        <v>0</v>
      </c>
      <c r="F21" s="24">
        <v>0</v>
      </c>
      <c r="G21" s="24">
        <v>0</v>
      </c>
      <c r="H21" s="24">
        <f t="shared" si="0"/>
        <v>0</v>
      </c>
      <c r="I21" s="24">
        <f t="shared" si="1"/>
        <v>0</v>
      </c>
      <c r="J21" s="24">
        <f t="shared" si="2"/>
        <v>0</v>
      </c>
      <c r="K21" s="24">
        <f t="shared" si="3"/>
        <v>0</v>
      </c>
      <c r="L21" s="24">
        <f t="shared" si="4"/>
        <v>0</v>
      </c>
      <c r="M21" s="24">
        <f t="shared" si="5"/>
        <v>0</v>
      </c>
    </row>
    <row r="22" spans="2:13" ht="21.95" customHeight="1" thickTop="1" thickBot="1" x14ac:dyDescent="0.3">
      <c r="B22" s="53">
        <f>'Data Akun'!B17</f>
        <v>402</v>
      </c>
      <c r="C22" s="6" t="str">
        <f>'Data Akun'!C17</f>
        <v>RETUR PENJUALAN</v>
      </c>
      <c r="D22" s="33">
        <f>'Neraca Saldo'!J22</f>
        <v>0</v>
      </c>
      <c r="E22" s="33">
        <f>'Neraca Saldo'!K22</f>
        <v>0</v>
      </c>
      <c r="F22" s="24">
        <v>0</v>
      </c>
      <c r="G22" s="24">
        <v>0</v>
      </c>
      <c r="H22" s="24">
        <f t="shared" si="0"/>
        <v>0</v>
      </c>
      <c r="I22" s="24">
        <f t="shared" si="1"/>
        <v>0</v>
      </c>
      <c r="J22" s="24">
        <f t="shared" si="2"/>
        <v>0</v>
      </c>
      <c r="K22" s="24">
        <f t="shared" si="3"/>
        <v>0</v>
      </c>
      <c r="L22" s="24">
        <f t="shared" si="4"/>
        <v>0</v>
      </c>
      <c r="M22" s="24">
        <f t="shared" si="5"/>
        <v>0</v>
      </c>
    </row>
    <row r="23" spans="2:13" ht="21.95" customHeight="1" thickTop="1" thickBot="1" x14ac:dyDescent="0.3">
      <c r="B23" s="53">
        <f>'Data Akun'!B18</f>
        <v>500</v>
      </c>
      <c r="C23" s="6" t="str">
        <f>'Data Akun'!C18</f>
        <v>BIAYA GAJI</v>
      </c>
      <c r="D23" s="33">
        <f>'Neraca Saldo'!J23</f>
        <v>400000</v>
      </c>
      <c r="E23" s="33">
        <f>'Neraca Saldo'!K23</f>
        <v>0</v>
      </c>
      <c r="F23" s="24">
        <v>500000</v>
      </c>
      <c r="G23" s="24">
        <v>0</v>
      </c>
      <c r="H23" s="24">
        <f t="shared" si="0"/>
        <v>900000</v>
      </c>
      <c r="I23" s="24">
        <f t="shared" si="1"/>
        <v>0</v>
      </c>
      <c r="J23" s="24">
        <f t="shared" si="2"/>
        <v>900000</v>
      </c>
      <c r="K23" s="24">
        <f t="shared" si="3"/>
        <v>0</v>
      </c>
      <c r="L23" s="24">
        <f t="shared" si="4"/>
        <v>0</v>
      </c>
      <c r="M23" s="24">
        <f t="shared" si="5"/>
        <v>0</v>
      </c>
    </row>
    <row r="24" spans="2:13" ht="21.95" customHeight="1" thickTop="1" thickBot="1" x14ac:dyDescent="0.3">
      <c r="B24" s="53">
        <f>'Data Akun'!B19</f>
        <v>501</v>
      </c>
      <c r="C24" s="6" t="str">
        <f>'Data Akun'!C19</f>
        <v>BIAYA SEWA</v>
      </c>
      <c r="D24" s="33">
        <f>'Neraca Saldo'!J24</f>
        <v>0</v>
      </c>
      <c r="E24" s="33">
        <f>'Neraca Saldo'!K24</f>
        <v>0</v>
      </c>
      <c r="F24" s="24">
        <v>0</v>
      </c>
      <c r="G24" s="24">
        <v>0</v>
      </c>
      <c r="H24" s="24">
        <f t="shared" si="0"/>
        <v>0</v>
      </c>
      <c r="I24" s="24">
        <f t="shared" si="1"/>
        <v>0</v>
      </c>
      <c r="J24" s="24">
        <f t="shared" si="2"/>
        <v>0</v>
      </c>
      <c r="K24" s="24">
        <f t="shared" si="3"/>
        <v>0</v>
      </c>
      <c r="L24" s="24">
        <f t="shared" si="4"/>
        <v>0</v>
      </c>
      <c r="M24" s="24">
        <f t="shared" si="5"/>
        <v>0</v>
      </c>
    </row>
    <row r="25" spans="2:13" ht="21.95" customHeight="1" thickTop="1" thickBot="1" x14ac:dyDescent="0.3">
      <c r="B25" s="53">
        <f>'Data Akun'!B20</f>
        <v>502</v>
      </c>
      <c r="C25" s="6" t="str">
        <f>'Data Akun'!C20</f>
        <v>BIAYA LISTRIK</v>
      </c>
      <c r="D25" s="33">
        <f>'Neraca Saldo'!J25</f>
        <v>0</v>
      </c>
      <c r="E25" s="33">
        <f>'Neraca Saldo'!K25</f>
        <v>0</v>
      </c>
      <c r="F25" s="24">
        <v>0</v>
      </c>
      <c r="G25" s="24">
        <v>0</v>
      </c>
      <c r="H25" s="24">
        <f t="shared" si="0"/>
        <v>0</v>
      </c>
      <c r="I25" s="24">
        <f t="shared" si="1"/>
        <v>0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24">
        <f t="shared" si="5"/>
        <v>0</v>
      </c>
    </row>
    <row r="26" spans="2:13" ht="21.95" customHeight="1" thickTop="1" thickBot="1" x14ac:dyDescent="0.3">
      <c r="B26" s="53">
        <f>'Data Akun'!B21</f>
        <v>503</v>
      </c>
      <c r="C26" s="6" t="str">
        <f>'Data Akun'!C21</f>
        <v>BIAYA TELPON</v>
      </c>
      <c r="D26" s="33">
        <f>'Neraca Saldo'!J26</f>
        <v>0</v>
      </c>
      <c r="E26" s="33">
        <f>'Neraca Saldo'!K26</f>
        <v>0</v>
      </c>
      <c r="F26" s="24">
        <v>0</v>
      </c>
      <c r="G26" s="24">
        <v>0</v>
      </c>
      <c r="H26" s="24">
        <f t="shared" si="0"/>
        <v>0</v>
      </c>
      <c r="I26" s="24">
        <f t="shared" si="1"/>
        <v>0</v>
      </c>
      <c r="J26" s="24">
        <f t="shared" si="2"/>
        <v>0</v>
      </c>
      <c r="K26" s="24">
        <f t="shared" si="3"/>
        <v>0</v>
      </c>
      <c r="L26" s="24">
        <f t="shared" si="4"/>
        <v>0</v>
      </c>
      <c r="M26" s="24">
        <f t="shared" si="5"/>
        <v>0</v>
      </c>
    </row>
    <row r="27" spans="2:13" ht="21.95" customHeight="1" thickTop="1" thickBot="1" x14ac:dyDescent="0.3">
      <c r="B27" s="53">
        <f>'Data Akun'!B22</f>
        <v>504</v>
      </c>
      <c r="C27" s="6" t="str">
        <f>'Data Akun'!C22</f>
        <v>BIAYA AIR PAM</v>
      </c>
      <c r="D27" s="33">
        <f>'Neraca Saldo'!J27</f>
        <v>0</v>
      </c>
      <c r="E27" s="33">
        <f>'Neraca Saldo'!K27</f>
        <v>0</v>
      </c>
      <c r="F27" s="24">
        <v>0</v>
      </c>
      <c r="G27" s="24">
        <v>0</v>
      </c>
      <c r="H27" s="24">
        <f t="shared" si="0"/>
        <v>0</v>
      </c>
      <c r="I27" s="24">
        <f t="shared" si="1"/>
        <v>0</v>
      </c>
      <c r="J27" s="24">
        <f t="shared" si="2"/>
        <v>0</v>
      </c>
      <c r="K27" s="24">
        <f t="shared" si="3"/>
        <v>0</v>
      </c>
      <c r="L27" s="24">
        <f t="shared" si="4"/>
        <v>0</v>
      </c>
      <c r="M27" s="24">
        <f t="shared" si="5"/>
        <v>0</v>
      </c>
    </row>
    <row r="28" spans="2:13" ht="21.95" customHeight="1" thickTop="1" thickBot="1" x14ac:dyDescent="0.3">
      <c r="B28" s="53">
        <f>'Data Akun'!B23</f>
        <v>505</v>
      </c>
      <c r="C28" s="6" t="str">
        <f>'Data Akun'!C23</f>
        <v>BIAYA IKLAN</v>
      </c>
      <c r="D28" s="33">
        <f>'Neraca Saldo'!J28</f>
        <v>0</v>
      </c>
      <c r="E28" s="33">
        <f>'Neraca Saldo'!K28</f>
        <v>0</v>
      </c>
      <c r="F28" s="24">
        <v>0</v>
      </c>
      <c r="G28" s="24">
        <v>0</v>
      </c>
      <c r="H28" s="24">
        <f t="shared" si="0"/>
        <v>0</v>
      </c>
      <c r="I28" s="24">
        <f t="shared" si="1"/>
        <v>0</v>
      </c>
      <c r="J28" s="24">
        <f t="shared" si="2"/>
        <v>0</v>
      </c>
      <c r="K28" s="24">
        <f t="shared" si="3"/>
        <v>0</v>
      </c>
      <c r="L28" s="24">
        <f t="shared" si="4"/>
        <v>0</v>
      </c>
      <c r="M28" s="24">
        <f t="shared" si="5"/>
        <v>0</v>
      </c>
    </row>
    <row r="29" spans="2:13" ht="21.95" customHeight="1" thickTop="1" thickBot="1" x14ac:dyDescent="0.3">
      <c r="B29" s="53">
        <f>'Data Akun'!B24</f>
        <v>506</v>
      </c>
      <c r="C29" s="6" t="str">
        <f>'Data Akun'!C24</f>
        <v>BIAYA ANGKUT</v>
      </c>
      <c r="D29" s="33">
        <f>'Neraca Saldo'!J29</f>
        <v>75000</v>
      </c>
      <c r="E29" s="33">
        <f>'Neraca Saldo'!K29</f>
        <v>0</v>
      </c>
      <c r="F29" s="24">
        <v>0</v>
      </c>
      <c r="G29" s="24">
        <v>0</v>
      </c>
      <c r="H29" s="24">
        <f t="shared" si="0"/>
        <v>75000</v>
      </c>
      <c r="I29" s="24">
        <f t="shared" si="1"/>
        <v>0</v>
      </c>
      <c r="J29" s="24">
        <f t="shared" si="2"/>
        <v>75000</v>
      </c>
      <c r="K29" s="24">
        <f t="shared" si="3"/>
        <v>0</v>
      </c>
      <c r="L29" s="24">
        <f t="shared" si="4"/>
        <v>0</v>
      </c>
      <c r="M29" s="24">
        <f t="shared" si="5"/>
        <v>0</v>
      </c>
    </row>
    <row r="30" spans="2:13" ht="21.95" customHeight="1" thickTop="1" thickBot="1" x14ac:dyDescent="0.3">
      <c r="B30" s="53">
        <f>'Data Akun'!B25</f>
        <v>507</v>
      </c>
      <c r="C30" s="6" t="str">
        <f>'Data Akun'!C25</f>
        <v>BIAYA PENY. PERLATAN</v>
      </c>
      <c r="D30" s="33">
        <f>'Neraca Saldo'!J30</f>
        <v>0</v>
      </c>
      <c r="E30" s="33">
        <f>'Neraca Saldo'!K30</f>
        <v>0</v>
      </c>
      <c r="F30" s="24">
        <v>0</v>
      </c>
      <c r="G30" s="24">
        <v>0</v>
      </c>
      <c r="H30" s="24">
        <f t="shared" si="0"/>
        <v>0</v>
      </c>
      <c r="I30" s="24">
        <f t="shared" si="1"/>
        <v>0</v>
      </c>
      <c r="J30" s="24">
        <f t="shared" si="2"/>
        <v>0</v>
      </c>
      <c r="K30" s="24">
        <f t="shared" si="3"/>
        <v>0</v>
      </c>
      <c r="L30" s="24">
        <f t="shared" si="4"/>
        <v>0</v>
      </c>
      <c r="M30" s="24">
        <f t="shared" si="5"/>
        <v>0</v>
      </c>
    </row>
    <row r="31" spans="2:13" ht="21.95" customHeight="1" thickTop="1" thickBot="1" x14ac:dyDescent="0.3">
      <c r="B31" s="53">
        <f>'Data Akun'!B26</f>
        <v>508</v>
      </c>
      <c r="C31" s="6" t="str">
        <f>'Data Akun'!C26</f>
        <v>BIAYA PENY. PERLENGKAPAN</v>
      </c>
      <c r="D31" s="33">
        <f>'Neraca Saldo'!J31</f>
        <v>0</v>
      </c>
      <c r="E31" s="33">
        <f>'Neraca Saldo'!K31</f>
        <v>0</v>
      </c>
      <c r="F31" s="24">
        <v>0</v>
      </c>
      <c r="G31" s="24">
        <v>0</v>
      </c>
      <c r="H31" s="24">
        <f t="shared" si="0"/>
        <v>0</v>
      </c>
      <c r="I31" s="24">
        <f t="shared" si="1"/>
        <v>0</v>
      </c>
      <c r="J31" s="24">
        <f t="shared" si="2"/>
        <v>0</v>
      </c>
      <c r="K31" s="24">
        <f t="shared" si="3"/>
        <v>0</v>
      </c>
      <c r="L31" s="24">
        <f t="shared" si="4"/>
        <v>0</v>
      </c>
      <c r="M31" s="24">
        <f t="shared" si="5"/>
        <v>0</v>
      </c>
    </row>
    <row r="32" spans="2:13" ht="21.95" customHeight="1" thickTop="1" x14ac:dyDescent="0.25">
      <c r="B32" s="53">
        <f>'Data Akun'!B27</f>
        <v>509</v>
      </c>
      <c r="C32" s="6" t="str">
        <f>'Data Akun'!C27</f>
        <v>BIAYA LAIN-LAIN</v>
      </c>
      <c r="D32" s="33">
        <f>'Neraca Saldo'!J32</f>
        <v>350000</v>
      </c>
      <c r="E32" s="33">
        <f>'Neraca Saldo'!K32</f>
        <v>0</v>
      </c>
      <c r="F32" s="24">
        <v>0</v>
      </c>
      <c r="G32" s="24">
        <v>0</v>
      </c>
      <c r="H32" s="24">
        <f t="shared" si="0"/>
        <v>350000</v>
      </c>
      <c r="I32" s="24">
        <f t="shared" si="1"/>
        <v>0</v>
      </c>
      <c r="J32" s="24">
        <f t="shared" si="2"/>
        <v>350000</v>
      </c>
      <c r="K32" s="24">
        <f t="shared" si="3"/>
        <v>0</v>
      </c>
      <c r="L32" s="24">
        <f t="shared" si="4"/>
        <v>0</v>
      </c>
      <c r="M32" s="24">
        <f t="shared" si="5"/>
        <v>0</v>
      </c>
    </row>
    <row r="33" spans="2:13" ht="21.95" customHeight="1" x14ac:dyDescent="0.25">
      <c r="B33" s="155" t="s">
        <v>66</v>
      </c>
      <c r="C33" s="156"/>
      <c r="D33" s="156"/>
      <c r="E33" s="156"/>
      <c r="F33" s="156"/>
      <c r="G33" s="156"/>
      <c r="H33" s="156"/>
      <c r="I33" s="157"/>
      <c r="J33" s="24">
        <f>SUM(J9:J32)</f>
        <v>1325000</v>
      </c>
      <c r="K33" s="24">
        <f>SUM(K9:K32)</f>
        <v>1750000</v>
      </c>
      <c r="L33" s="24">
        <f>SUM(L9:L32)</f>
        <v>11925000</v>
      </c>
      <c r="M33" s="24">
        <f>SUM(M9:M32)</f>
        <v>11500000</v>
      </c>
    </row>
    <row r="34" spans="2:13" ht="21.95" customHeight="1" x14ac:dyDescent="0.25">
      <c r="B34" s="158"/>
      <c r="C34" s="159"/>
      <c r="D34" s="159"/>
      <c r="E34" s="159"/>
      <c r="F34" s="159"/>
      <c r="G34" s="159"/>
      <c r="H34" s="159"/>
      <c r="I34" s="160"/>
      <c r="J34" s="24">
        <f>K33-J33</f>
        <v>425000</v>
      </c>
      <c r="K34" s="24"/>
      <c r="L34" s="24"/>
      <c r="M34" s="24">
        <f>L33-M33</f>
        <v>425000</v>
      </c>
    </row>
    <row r="35" spans="2:13" ht="21.95" customHeight="1" x14ac:dyDescent="0.25">
      <c r="B35" s="161"/>
      <c r="C35" s="162"/>
      <c r="D35" s="162"/>
      <c r="E35" s="162"/>
      <c r="F35" s="162"/>
      <c r="G35" s="162"/>
      <c r="H35" s="162"/>
      <c r="I35" s="163"/>
      <c r="J35" s="168">
        <f>J33+J34</f>
        <v>1750000</v>
      </c>
      <c r="K35" s="169"/>
      <c r="L35" s="168">
        <f>M33+M34</f>
        <v>11925000</v>
      </c>
      <c r="M35" s="169"/>
    </row>
  </sheetData>
  <mergeCells count="13">
    <mergeCell ref="B33:I35"/>
    <mergeCell ref="B2:M2"/>
    <mergeCell ref="B3:M3"/>
    <mergeCell ref="B7:B8"/>
    <mergeCell ref="C7:C8"/>
    <mergeCell ref="D7:E7"/>
    <mergeCell ref="F7:G7"/>
    <mergeCell ref="H7:I7"/>
    <mergeCell ref="J7:K7"/>
    <mergeCell ref="L7:M7"/>
    <mergeCell ref="K5:M5"/>
    <mergeCell ref="J35:K35"/>
    <mergeCell ref="L35:M35"/>
  </mergeCells>
  <hyperlinks>
    <hyperlink ref="O3" location="'Laporan Keuangan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opLeftCell="A17" zoomScale="85" zoomScaleNormal="85" workbookViewId="0">
      <selection activeCell="B29" sqref="B29"/>
    </sheetView>
  </sheetViews>
  <sheetFormatPr defaultRowHeight="15.75" x14ac:dyDescent="0.25"/>
  <cols>
    <col min="2" max="2" width="14.375" bestFit="1" customWidth="1"/>
    <col min="3" max="3" width="29.625" bestFit="1" customWidth="1"/>
    <col min="4" max="4" width="16.375" customWidth="1"/>
    <col min="5" max="5" width="11.375" bestFit="1" customWidth="1"/>
  </cols>
  <sheetData>
    <row r="3" spans="2:6" ht="27" x14ac:dyDescent="0.25">
      <c r="B3" s="164" t="s">
        <v>80</v>
      </c>
      <c r="C3" s="164"/>
      <c r="D3" s="164"/>
    </row>
    <row r="4" spans="2:6" ht="20.25" x14ac:dyDescent="0.25">
      <c r="B4" s="165" t="s">
        <v>65</v>
      </c>
      <c r="C4" s="165"/>
      <c r="D4" s="165"/>
    </row>
    <row r="5" spans="2:6" ht="20.25" x14ac:dyDescent="0.25">
      <c r="B5" s="39"/>
      <c r="C5" s="39"/>
      <c r="D5" s="39"/>
    </row>
    <row r="6" spans="2:6" ht="18.75" x14ac:dyDescent="0.25">
      <c r="B6" s="10" t="s">
        <v>52</v>
      </c>
      <c r="C6" s="29" t="str">
        <f>'Laporan Keuangan'!G12</f>
        <v>MARCH</v>
      </c>
      <c r="D6" s="29">
        <f>'Laporan Keuangan'!H12</f>
        <v>2018</v>
      </c>
    </row>
    <row r="7" spans="2:6" ht="8.25" customHeight="1" x14ac:dyDescent="0.25">
      <c r="B7" s="3"/>
      <c r="C7" s="2"/>
      <c r="D7" s="2"/>
    </row>
    <row r="8" spans="2:6" ht="20.100000000000001" customHeight="1" x14ac:dyDescent="0.3">
      <c r="B8" s="173" t="s">
        <v>67</v>
      </c>
      <c r="C8" s="173"/>
      <c r="D8" s="43" t="s">
        <v>62</v>
      </c>
      <c r="F8" s="141" t="s">
        <v>88</v>
      </c>
    </row>
    <row r="9" spans="2:6" ht="20.100000000000001" customHeight="1" x14ac:dyDescent="0.25">
      <c r="B9" s="40" t="s">
        <v>7</v>
      </c>
      <c r="C9" s="42" t="s">
        <v>8</v>
      </c>
      <c r="D9" s="5"/>
    </row>
    <row r="10" spans="2:6" ht="20.100000000000001" customHeight="1" x14ac:dyDescent="0.25">
      <c r="B10" s="1">
        <f>'Data Akun'!B15</f>
        <v>400</v>
      </c>
      <c r="C10" s="5" t="str">
        <f>IF(B10="","",VLOOKUP(B10,TABELKODE,2))</f>
        <v>PENJUALAN</v>
      </c>
      <c r="D10" s="24">
        <f>'Neraca Lajur'!K20</f>
        <v>1750000</v>
      </c>
    </row>
    <row r="11" spans="2:6" ht="20.100000000000001" customHeight="1" x14ac:dyDescent="0.25">
      <c r="B11" s="53">
        <f>'Data Akun'!B16</f>
        <v>401</v>
      </c>
      <c r="C11" s="5" t="str">
        <f>IF(B11="","",VLOOKUP(B11,TABELKODE,2))</f>
        <v>PENDAPATAN JASA</v>
      </c>
      <c r="D11" s="24">
        <f>'Neraca Lajur'!K21</f>
        <v>0</v>
      </c>
    </row>
    <row r="12" spans="2:6" ht="20.100000000000001" customHeight="1" x14ac:dyDescent="0.25">
      <c r="B12" s="53">
        <f>'Data Akun'!B17</f>
        <v>402</v>
      </c>
      <c r="C12" s="5" t="str">
        <f>IF(B12="","",VLOOKUP(B12,TABELKODE,2))</f>
        <v>RETUR PENJUALAN</v>
      </c>
      <c r="D12" s="24">
        <f>'Neraca Lajur'!K22</f>
        <v>0</v>
      </c>
    </row>
    <row r="13" spans="2:6" ht="20.100000000000001" customHeight="1" x14ac:dyDescent="0.25">
      <c r="B13" s="170" t="s">
        <v>68</v>
      </c>
      <c r="C13" s="170"/>
      <c r="D13" s="44">
        <f>SUM(D10:D12)</f>
        <v>1750000</v>
      </c>
    </row>
    <row r="14" spans="2:6" ht="20.100000000000001" customHeight="1" x14ac:dyDescent="0.25">
      <c r="B14" s="3"/>
      <c r="C14" s="2"/>
      <c r="D14" s="2"/>
    </row>
    <row r="15" spans="2:6" ht="20.100000000000001" customHeight="1" x14ac:dyDescent="0.3">
      <c r="B15" s="173" t="s">
        <v>69</v>
      </c>
      <c r="C15" s="173"/>
      <c r="D15" s="43" t="s">
        <v>62</v>
      </c>
    </row>
    <row r="16" spans="2:6" ht="20.100000000000001" customHeight="1" x14ac:dyDescent="0.25">
      <c r="B16" s="40" t="s">
        <v>7</v>
      </c>
      <c r="C16" s="42" t="s">
        <v>8</v>
      </c>
      <c r="D16" s="5"/>
    </row>
    <row r="17" spans="2:4" ht="20.100000000000001" customHeight="1" x14ac:dyDescent="0.25">
      <c r="B17" s="53">
        <f>'Data Akun'!B18</f>
        <v>500</v>
      </c>
      <c r="C17" s="5" t="str">
        <f t="shared" ref="C17:C26" si="0">IF(B17="","",VLOOKUP(B17,TABELKODE,2))</f>
        <v>BIAYA GAJI</v>
      </c>
      <c r="D17" s="24">
        <f>'Neraca Lajur'!J23</f>
        <v>900000</v>
      </c>
    </row>
    <row r="18" spans="2:4" ht="20.100000000000001" customHeight="1" x14ac:dyDescent="0.25">
      <c r="B18" s="53">
        <f>'Data Akun'!B19</f>
        <v>501</v>
      </c>
      <c r="C18" s="5" t="str">
        <f t="shared" si="0"/>
        <v>BIAYA SEWA</v>
      </c>
      <c r="D18" s="24">
        <f>'Neraca Lajur'!J24</f>
        <v>0</v>
      </c>
    </row>
    <row r="19" spans="2:4" ht="20.100000000000001" customHeight="1" x14ac:dyDescent="0.25">
      <c r="B19" s="53">
        <f>'Data Akun'!B20</f>
        <v>502</v>
      </c>
      <c r="C19" s="5" t="str">
        <f t="shared" si="0"/>
        <v>BIAYA LISTRIK</v>
      </c>
      <c r="D19" s="24">
        <f>'Neraca Lajur'!J25</f>
        <v>0</v>
      </c>
    </row>
    <row r="20" spans="2:4" ht="20.100000000000001" customHeight="1" x14ac:dyDescent="0.25">
      <c r="B20" s="53">
        <f>'Data Akun'!B21</f>
        <v>503</v>
      </c>
      <c r="C20" s="5" t="str">
        <f t="shared" si="0"/>
        <v>BIAYA TELPON</v>
      </c>
      <c r="D20" s="24">
        <f>'Neraca Lajur'!J26</f>
        <v>0</v>
      </c>
    </row>
    <row r="21" spans="2:4" ht="20.100000000000001" customHeight="1" x14ac:dyDescent="0.25">
      <c r="B21" s="53">
        <f>'Data Akun'!B22</f>
        <v>504</v>
      </c>
      <c r="C21" s="5" t="str">
        <f t="shared" si="0"/>
        <v>BIAYA AIR PAM</v>
      </c>
      <c r="D21" s="24">
        <f>'Neraca Lajur'!J27</f>
        <v>0</v>
      </c>
    </row>
    <row r="22" spans="2:4" ht="20.100000000000001" customHeight="1" x14ac:dyDescent="0.25">
      <c r="B22" s="53">
        <f>'Data Akun'!B23</f>
        <v>505</v>
      </c>
      <c r="C22" s="5" t="str">
        <f t="shared" si="0"/>
        <v>BIAYA IKLAN</v>
      </c>
      <c r="D22" s="24">
        <f>'Neraca Lajur'!J28</f>
        <v>0</v>
      </c>
    </row>
    <row r="23" spans="2:4" ht="20.100000000000001" customHeight="1" x14ac:dyDescent="0.25">
      <c r="B23" s="53">
        <f>'Data Akun'!B24</f>
        <v>506</v>
      </c>
      <c r="C23" s="5" t="str">
        <f t="shared" si="0"/>
        <v>BIAYA ANGKUT</v>
      </c>
      <c r="D23" s="24">
        <f>'Neraca Lajur'!J29</f>
        <v>75000</v>
      </c>
    </row>
    <row r="24" spans="2:4" ht="20.100000000000001" customHeight="1" x14ac:dyDescent="0.25">
      <c r="B24" s="53">
        <f>'Data Akun'!B25</f>
        <v>507</v>
      </c>
      <c r="C24" s="5" t="str">
        <f t="shared" si="0"/>
        <v>BIAYA PENY. PERLATAN</v>
      </c>
      <c r="D24" s="24">
        <f>'Neraca Lajur'!J30</f>
        <v>0</v>
      </c>
    </row>
    <row r="25" spans="2:4" ht="20.100000000000001" customHeight="1" x14ac:dyDescent="0.25">
      <c r="B25" s="53">
        <f>'Data Akun'!B26</f>
        <v>508</v>
      </c>
      <c r="C25" s="5" t="str">
        <f t="shared" si="0"/>
        <v>BIAYA PENY. PERLENGKAPAN</v>
      </c>
      <c r="D25" s="24">
        <f>'Neraca Lajur'!J31</f>
        <v>0</v>
      </c>
    </row>
    <row r="26" spans="2:4" ht="20.100000000000001" customHeight="1" x14ac:dyDescent="0.25">
      <c r="B26" s="53">
        <f>'Data Akun'!B27</f>
        <v>509</v>
      </c>
      <c r="C26" s="5" t="str">
        <f t="shared" si="0"/>
        <v>BIAYA LAIN-LAIN</v>
      </c>
      <c r="D26" s="24">
        <f>'Neraca Lajur'!J32</f>
        <v>350000</v>
      </c>
    </row>
    <row r="27" spans="2:4" ht="20.100000000000001" customHeight="1" x14ac:dyDescent="0.25">
      <c r="B27" s="170" t="s">
        <v>70</v>
      </c>
      <c r="C27" s="170"/>
      <c r="D27" s="44">
        <f>SUM(D17:D26)</f>
        <v>1325000</v>
      </c>
    </row>
    <row r="28" spans="2:4" ht="25.9" customHeight="1" x14ac:dyDescent="0.25">
      <c r="B28" s="171" t="str">
        <f>IF(D13&gt;D27,"Surplus","Deflus")</f>
        <v>Surplus</v>
      </c>
      <c r="C28" s="172"/>
      <c r="D28" s="109">
        <f>D13-D27</f>
        <v>425000</v>
      </c>
    </row>
  </sheetData>
  <mergeCells count="7">
    <mergeCell ref="B27:C27"/>
    <mergeCell ref="B28:C28"/>
    <mergeCell ref="B3:D3"/>
    <mergeCell ref="B4:D4"/>
    <mergeCell ref="B8:C8"/>
    <mergeCell ref="B13:C13"/>
    <mergeCell ref="B15:C15"/>
  </mergeCells>
  <hyperlinks>
    <hyperlink ref="F8" location="'Laporan Keuangan'!A1" display="HOME"/>
  </hyperlink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="110" zoomScaleNormal="110" workbookViewId="0">
      <selection activeCell="C14" sqref="C14"/>
    </sheetView>
  </sheetViews>
  <sheetFormatPr defaultRowHeight="15.75" x14ac:dyDescent="0.25"/>
  <cols>
    <col min="2" max="2" width="29.75" customWidth="1"/>
    <col min="3" max="3" width="22.375" customWidth="1"/>
  </cols>
  <sheetData>
    <row r="2" spans="2:5" ht="27" x14ac:dyDescent="0.25">
      <c r="B2" s="164" t="s">
        <v>80</v>
      </c>
      <c r="C2" s="164"/>
    </row>
    <row r="3" spans="2:5" ht="10.9" customHeight="1" x14ac:dyDescent="0.25">
      <c r="B3" s="153" t="s">
        <v>4</v>
      </c>
      <c r="C3" s="153"/>
    </row>
    <row r="4" spans="2:5" ht="12.6" customHeight="1" x14ac:dyDescent="0.25">
      <c r="B4" s="153"/>
      <c r="C4" s="153"/>
    </row>
    <row r="5" spans="2:5" ht="4.9000000000000004" customHeight="1" x14ac:dyDescent="0.25">
      <c r="B5" s="31"/>
      <c r="C5" s="31"/>
    </row>
    <row r="6" spans="2:5" ht="15.75" customHeight="1" x14ac:dyDescent="0.25">
      <c r="B6" s="174" t="s">
        <v>52</v>
      </c>
      <c r="C6" s="174"/>
    </row>
    <row r="7" spans="2:5" ht="15.75" customHeight="1" x14ac:dyDescent="0.25">
      <c r="B7" s="51" t="str">
        <f>'Laporan Keuangan'!G12</f>
        <v>MARCH</v>
      </c>
      <c r="C7" s="51">
        <f>'Laporan Keuangan'!H12</f>
        <v>2018</v>
      </c>
    </row>
    <row r="8" spans="2:5" ht="16.5" thickBot="1" x14ac:dyDescent="0.3">
      <c r="C8" s="2"/>
    </row>
    <row r="9" spans="2:5" ht="23.1" customHeight="1" thickTop="1" x14ac:dyDescent="0.25">
      <c r="B9" s="46" t="s">
        <v>71</v>
      </c>
      <c r="C9" s="48">
        <f>'Neraca Lajur'!M19</f>
        <v>10000000</v>
      </c>
      <c r="E9" s="141" t="s">
        <v>88</v>
      </c>
    </row>
    <row r="10" spans="2:5" ht="23.1" customHeight="1" x14ac:dyDescent="0.25">
      <c r="B10" s="47" t="s">
        <v>66</v>
      </c>
      <c r="C10" s="49">
        <f>'Laba Rugi'!D28</f>
        <v>425000</v>
      </c>
    </row>
    <row r="11" spans="2:5" ht="23.1" customHeight="1" x14ac:dyDescent="0.25">
      <c r="B11" s="47" t="s">
        <v>72</v>
      </c>
      <c r="C11" s="50">
        <v>0</v>
      </c>
    </row>
    <row r="12" spans="2:5" ht="23.1" customHeight="1" x14ac:dyDescent="0.25">
      <c r="B12" s="47" t="s">
        <v>73</v>
      </c>
      <c r="C12" s="50">
        <f>C10-C11</f>
        <v>425000</v>
      </c>
    </row>
    <row r="13" spans="2:5" ht="23.1" customHeight="1" thickBot="1" x14ac:dyDescent="0.3">
      <c r="B13" s="110" t="s">
        <v>74</v>
      </c>
      <c r="C13" s="85">
        <f>C9+C12</f>
        <v>10425000</v>
      </c>
    </row>
    <row r="14" spans="2:5" ht="16.5" thickTop="1" x14ac:dyDescent="0.25"/>
  </sheetData>
  <mergeCells count="3">
    <mergeCell ref="B2:C2"/>
    <mergeCell ref="B3:C4"/>
    <mergeCell ref="B6:C6"/>
  </mergeCells>
  <hyperlinks>
    <hyperlink ref="E9" location="'Laporan Keuangan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topLeftCell="A2" zoomScale="85" zoomScaleNormal="85" workbookViewId="0">
      <selection activeCell="H22" sqref="H22"/>
    </sheetView>
  </sheetViews>
  <sheetFormatPr defaultRowHeight="15.75" x14ac:dyDescent="0.25"/>
  <cols>
    <col min="2" max="2" width="12.5" customWidth="1"/>
    <col min="3" max="3" width="30.125" bestFit="1" customWidth="1"/>
    <col min="4" max="4" width="14.375" customWidth="1"/>
    <col min="5" max="5" width="2.75" customWidth="1"/>
    <col min="7" max="7" width="20.375" customWidth="1"/>
    <col min="8" max="8" width="15" customWidth="1"/>
  </cols>
  <sheetData>
    <row r="2" spans="2:10" x14ac:dyDescent="0.25">
      <c r="B2" s="164" t="s">
        <v>80</v>
      </c>
      <c r="C2" s="164"/>
      <c r="D2" s="164"/>
      <c r="E2" s="164"/>
      <c r="F2" s="164"/>
      <c r="G2" s="164"/>
      <c r="H2" s="164"/>
    </row>
    <row r="3" spans="2:10" x14ac:dyDescent="0.25">
      <c r="B3" s="164"/>
      <c r="C3" s="164"/>
      <c r="D3" s="164"/>
      <c r="E3" s="164"/>
      <c r="F3" s="164"/>
      <c r="G3" s="164"/>
      <c r="H3" s="164"/>
    </row>
    <row r="4" spans="2:10" ht="20.25" x14ac:dyDescent="0.25">
      <c r="B4" s="165" t="s">
        <v>5</v>
      </c>
      <c r="C4" s="165"/>
      <c r="D4" s="165"/>
      <c r="E4" s="165"/>
      <c r="F4" s="165"/>
      <c r="G4" s="165"/>
      <c r="H4" s="165"/>
    </row>
    <row r="6" spans="2:10" ht="18.75" x14ac:dyDescent="0.25">
      <c r="B6" s="14" t="s">
        <v>52</v>
      </c>
      <c r="C6" s="29"/>
      <c r="D6" s="29"/>
      <c r="F6" s="191" t="str">
        <f>IF(D21=H21,"Balance","Tidak Balance")</f>
        <v>Balance</v>
      </c>
      <c r="G6" s="191"/>
      <c r="H6" s="191"/>
    </row>
    <row r="7" spans="2:10" ht="16.5" thickBot="1" x14ac:dyDescent="0.3">
      <c r="B7" s="2"/>
      <c r="C7" s="2"/>
      <c r="D7" s="2"/>
      <c r="E7" s="2"/>
      <c r="F7" s="2"/>
      <c r="G7" s="2"/>
      <c r="H7" s="2"/>
    </row>
    <row r="8" spans="2:10" ht="21.95" customHeight="1" thickTop="1" thickBot="1" x14ac:dyDescent="0.3">
      <c r="B8" s="178" t="s">
        <v>75</v>
      </c>
      <c r="C8" s="179"/>
      <c r="D8" s="180"/>
      <c r="E8" s="8"/>
      <c r="F8" s="184" t="s">
        <v>76</v>
      </c>
      <c r="G8" s="185"/>
      <c r="H8" s="186"/>
      <c r="J8" s="141" t="s">
        <v>88</v>
      </c>
    </row>
    <row r="9" spans="2:10" ht="21.95" customHeight="1" thickTop="1" thickBot="1" x14ac:dyDescent="0.3">
      <c r="B9" s="181"/>
      <c r="C9" s="182"/>
      <c r="D9" s="183"/>
      <c r="E9" s="8"/>
      <c r="F9" s="184" t="s">
        <v>77</v>
      </c>
      <c r="G9" s="185"/>
      <c r="H9" s="186"/>
    </row>
    <row r="10" spans="2:10" ht="21.95" customHeight="1" thickTop="1" x14ac:dyDescent="0.25">
      <c r="B10" s="86" t="s">
        <v>7</v>
      </c>
      <c r="C10" s="87" t="s">
        <v>8</v>
      </c>
      <c r="D10" s="88" t="s">
        <v>62</v>
      </c>
      <c r="E10" s="61"/>
      <c r="F10" s="89" t="s">
        <v>7</v>
      </c>
      <c r="G10" s="90" t="s">
        <v>8</v>
      </c>
      <c r="H10" s="91" t="s">
        <v>62</v>
      </c>
    </row>
    <row r="11" spans="2:10" ht="21.95" customHeight="1" x14ac:dyDescent="0.25">
      <c r="B11" s="52">
        <f>'Data Akun'!B4</f>
        <v>100</v>
      </c>
      <c r="C11" s="52" t="str">
        <f>'Data Akun'!C4</f>
        <v>KAS</v>
      </c>
      <c r="D11" s="25">
        <f>'Neraca Lajur'!L9</f>
        <v>3675000</v>
      </c>
      <c r="E11" s="2"/>
      <c r="F11" s="52">
        <f>'Data Akun'!B12</f>
        <v>200</v>
      </c>
      <c r="G11" s="5" t="str">
        <f>IF(F11="","",VLOOKUP(F11,TABELKODE,2))</f>
        <v>HUTANG DAGANG</v>
      </c>
      <c r="H11" s="25">
        <f>'Neraca Lajur'!M17</f>
        <v>1000000</v>
      </c>
    </row>
    <row r="12" spans="2:10" ht="21.95" customHeight="1" x14ac:dyDescent="0.25">
      <c r="B12" s="52">
        <f>'Data Akun'!B5</f>
        <v>101</v>
      </c>
      <c r="C12" s="52" t="str">
        <f>'Data Akun'!C5</f>
        <v xml:space="preserve">PIUTANG </v>
      </c>
      <c r="D12" s="25">
        <f>'Neraca Lajur'!L10</f>
        <v>500000</v>
      </c>
      <c r="E12" s="2"/>
      <c r="F12" s="52">
        <f>'Data Akun'!B13</f>
        <v>201</v>
      </c>
      <c r="G12" s="5" t="str">
        <f>IF(F12="","",VLOOKUP(F12,TABELKODE,2))</f>
        <v>HUTANG GAJI</v>
      </c>
      <c r="H12" s="25">
        <f>'Neraca Lajur'!M18</f>
        <v>500000</v>
      </c>
    </row>
    <row r="13" spans="2:10" ht="21.95" customHeight="1" x14ac:dyDescent="0.25">
      <c r="B13" s="52">
        <f>'Data Akun'!B6</f>
        <v>102</v>
      </c>
      <c r="C13" s="52" t="str">
        <f>'Data Akun'!C6</f>
        <v>BARANG DAGANGAN</v>
      </c>
      <c r="D13" s="25">
        <f>'Neraca Lajur'!L11</f>
        <v>0</v>
      </c>
      <c r="E13" s="2"/>
      <c r="F13" s="23"/>
      <c r="G13" s="5"/>
      <c r="H13" s="25"/>
    </row>
    <row r="14" spans="2:10" ht="21.95" customHeight="1" x14ac:dyDescent="0.25">
      <c r="B14" s="52">
        <f>'Data Akun'!B7</f>
        <v>103</v>
      </c>
      <c r="C14" s="52" t="str">
        <f>'Data Akun'!C7</f>
        <v>PERALATAN</v>
      </c>
      <c r="D14" s="25">
        <f>'Neraca Lajur'!L12</f>
        <v>2750000</v>
      </c>
      <c r="E14" s="2"/>
      <c r="F14" s="187" t="s">
        <v>86</v>
      </c>
      <c r="G14" s="188"/>
      <c r="H14" s="82">
        <f>SUM(H11:H12)</f>
        <v>1500000</v>
      </c>
    </row>
    <row r="15" spans="2:10" ht="21.95" customHeight="1" x14ac:dyDescent="0.25">
      <c r="B15" s="52">
        <f>'Data Akun'!B8</f>
        <v>104</v>
      </c>
      <c r="C15" s="52" t="str">
        <f>'Data Akun'!C8</f>
        <v>PERLENGKAPAN</v>
      </c>
      <c r="D15" s="25">
        <f>'Neraca Lajur'!L13</f>
        <v>5000000</v>
      </c>
      <c r="E15" s="2"/>
      <c r="F15" s="189" t="s">
        <v>30</v>
      </c>
      <c r="G15" s="162"/>
      <c r="H15" s="190"/>
    </row>
    <row r="16" spans="2:10" ht="21.95" customHeight="1" x14ac:dyDescent="0.25">
      <c r="B16" s="52">
        <f>'Data Akun'!B9</f>
        <v>105</v>
      </c>
      <c r="C16" s="52" t="str">
        <f>'Data Akun'!C9</f>
        <v>UM. SEWA</v>
      </c>
      <c r="D16" s="25">
        <f>'Neraca Lajur'!L14</f>
        <v>0</v>
      </c>
      <c r="E16" s="2"/>
      <c r="F16" s="92" t="s">
        <v>7</v>
      </c>
      <c r="G16" s="93" t="s">
        <v>8</v>
      </c>
      <c r="H16" s="88" t="s">
        <v>62</v>
      </c>
    </row>
    <row r="17" spans="2:8" ht="21.95" customHeight="1" x14ac:dyDescent="0.25">
      <c r="B17" s="52">
        <f>'Data Akun'!B10</f>
        <v>106</v>
      </c>
      <c r="C17" s="52" t="str">
        <f>'Data Akun'!C10</f>
        <v>AKUM. PENY. PERALATAN</v>
      </c>
      <c r="D17" s="25">
        <f>'Neraca Lajur'!L15</f>
        <v>0</v>
      </c>
      <c r="E17" s="2"/>
      <c r="F17" s="23">
        <f>'Data Akun'!B14</f>
        <v>300</v>
      </c>
      <c r="G17" s="52" t="str">
        <f>'Data Akun'!C14</f>
        <v>MODAL</v>
      </c>
      <c r="H17" s="25">
        <f>'Perubahan Modal'!C13</f>
        <v>10425000</v>
      </c>
    </row>
    <row r="18" spans="2:8" ht="21.95" customHeight="1" x14ac:dyDescent="0.25">
      <c r="B18" s="52">
        <f>'Data Akun'!B11</f>
        <v>107</v>
      </c>
      <c r="C18" s="52" t="str">
        <f>'Data Akun'!C11</f>
        <v>AKUM. PENY. PERLENGKAPAN</v>
      </c>
      <c r="D18" s="25">
        <f>'Neraca Lajur'!L16</f>
        <v>0</v>
      </c>
      <c r="E18" s="2"/>
      <c r="F18" s="23"/>
      <c r="G18" s="5"/>
      <c r="H18" s="25"/>
    </row>
    <row r="19" spans="2:8" ht="21.95" customHeight="1" x14ac:dyDescent="0.25">
      <c r="B19" s="52"/>
      <c r="C19" s="5"/>
      <c r="D19" s="54"/>
      <c r="E19" s="2"/>
      <c r="F19" s="15"/>
      <c r="G19" s="5"/>
      <c r="H19" s="25"/>
    </row>
    <row r="20" spans="2:8" ht="21.95" customHeight="1" thickBot="1" x14ac:dyDescent="0.3">
      <c r="B20" s="52"/>
      <c r="C20" s="27"/>
      <c r="D20" s="28"/>
      <c r="E20" s="2"/>
      <c r="F20" s="175" t="s">
        <v>84</v>
      </c>
      <c r="G20" s="176"/>
      <c r="H20" s="94">
        <f>H17</f>
        <v>10425000</v>
      </c>
    </row>
    <row r="21" spans="2:8" ht="21.95" customHeight="1" thickTop="1" thickBot="1" x14ac:dyDescent="0.3">
      <c r="B21" s="151" t="s">
        <v>83</v>
      </c>
      <c r="C21" s="152"/>
      <c r="D21" s="84">
        <f>SUM(D11:D18)</f>
        <v>11925000</v>
      </c>
      <c r="E21" s="2"/>
      <c r="F21" s="177" t="s">
        <v>85</v>
      </c>
      <c r="G21" s="177"/>
      <c r="H21" s="95">
        <f>H14+H20</f>
        <v>11925000</v>
      </c>
    </row>
    <row r="22" spans="2:8" ht="16.5" thickTop="1" x14ac:dyDescent="0.25"/>
  </sheetData>
  <mergeCells count="11">
    <mergeCell ref="F20:G20"/>
    <mergeCell ref="B21:C21"/>
    <mergeCell ref="F21:G21"/>
    <mergeCell ref="B4:H4"/>
    <mergeCell ref="B2:H3"/>
    <mergeCell ref="B8:D9"/>
    <mergeCell ref="F8:H8"/>
    <mergeCell ref="F9:H9"/>
    <mergeCell ref="F14:G14"/>
    <mergeCell ref="F15:H15"/>
    <mergeCell ref="F6:H6"/>
  </mergeCells>
  <dataValidations count="1">
    <dataValidation type="list" allowBlank="1" showInputMessage="1" showErrorMessage="1" sqref="F13">
      <formula1>KODE1</formula1>
    </dataValidation>
  </dataValidations>
  <hyperlinks>
    <hyperlink ref="J8" location="'Laporan Keuangan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Laporan Keuangan</vt:lpstr>
      <vt:lpstr>Data Akun</vt:lpstr>
      <vt:lpstr>Jurnal Umum</vt:lpstr>
      <vt:lpstr>Buku Besar</vt:lpstr>
      <vt:lpstr>Neraca Saldo</vt:lpstr>
      <vt:lpstr>Neraca Lajur</vt:lpstr>
      <vt:lpstr>Laba Rugi</vt:lpstr>
      <vt:lpstr>Perubahan Modal</vt:lpstr>
      <vt:lpstr>Neraca</vt:lpstr>
      <vt:lpstr>Arus Kas</vt:lpstr>
      <vt:lpstr>BULAN</vt:lpstr>
      <vt:lpstr>KODE1</vt:lpstr>
      <vt:lpstr>KODE2</vt:lpstr>
      <vt:lpstr>TABELKODE</vt:lpstr>
      <vt:lpstr>TAHUN</vt:lpstr>
      <vt:lpstr>TANGGAL</vt:lpstr>
    </vt:vector>
  </TitlesOfParts>
  <Company>mari-berbagi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aswan</dc:creator>
  <cp:lastModifiedBy>RENNO</cp:lastModifiedBy>
  <dcterms:created xsi:type="dcterms:W3CDTF">2014-07-20T11:33:05Z</dcterms:created>
  <dcterms:modified xsi:type="dcterms:W3CDTF">2018-03-27T13:46:04Z</dcterms:modified>
</cp:coreProperties>
</file>