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cion Contable\Renova\CARLOS GIOVANNI GARCIA VIVAS\Entregables Carlos Giovanni 2024- 2019\2023-2022\DICIEMBRE 2023-2022\"/>
    </mc:Choice>
  </mc:AlternateContent>
  <xr:revisionPtr revIDLastSave="0" documentId="13_ncr:1_{C664425F-6EEE-4B6B-8EF4-2E3CA2D1AA92}" xr6:coauthVersionLast="47" xr6:coauthVersionMax="47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ESTADO NIIF" sheetId="1" state="hidden" r:id="rId1"/>
    <sheet name="FLUJO EFECTIVO" sheetId="23" state="hidden" r:id="rId2"/>
    <sheet name="ESTADO FEB 2023" sheetId="29" state="hidden" r:id="rId3"/>
    <sheet name="PYG 2023 FEB" sheetId="30" state="hidden" r:id="rId4"/>
    <sheet name="CAMBIOS EN EL PAT 2023-2022" sheetId="33" r:id="rId5"/>
    <sheet name="Flujo Efectivo 2023-2022" sheetId="32" r:id="rId6"/>
    <sheet name="ESF DIC 2023" sheetId="19" r:id="rId7"/>
    <sheet name="ERI DIC 2023" sheetId="24" r:id="rId8"/>
    <sheet name="CONF FISCAL 2022" sheetId="37" state="hidden" r:id="rId9"/>
    <sheet name="CAMBIOS EN EL PAT 2021-2020" sheetId="36" state="hidden" r:id="rId10"/>
    <sheet name="Flujo Efectivo 2021-2020" sheetId="35" state="hidden" r:id="rId11"/>
    <sheet name="PYG 2021-2020" sheetId="28" state="hidden" r:id="rId12"/>
    <sheet name="ESTADO NIIF  2021-2020" sheetId="27" state="hidden" r:id="rId13"/>
    <sheet name="CONF FISCAL 2021" sheetId="34" state="hidden" r:id="rId14"/>
    <sheet name="CONF FISCAL 2020" sheetId="31" state="hidden" r:id="rId15"/>
    <sheet name="INDICADORES " sheetId="21" state="hidden" r:id="rId16"/>
    <sheet name="INDICADORES PREVIOS" sheetId="18" state="hidden" r:id="rId17"/>
    <sheet name="PYG NIIF" sheetId="2" state="hidden" r:id="rId18"/>
    <sheet name="ESTADO DE PATR" sheetId="3" state="hidden" r:id="rId19"/>
    <sheet name="PYG FISCAL" sheetId="17" state="hidden" r:id="rId20"/>
    <sheet name="ESTADO FISCAL" sheetId="16" state="hidden" r:id="rId21"/>
    <sheet name="Hoja1" sheetId="14" state="hidden" r:id="rId22"/>
    <sheet name="BALANCES" sheetId="12" state="hidden" r:id="rId23"/>
    <sheet name="ER" sheetId="13" state="hidden" r:id="rId24"/>
    <sheet name="Hoja2" sheetId="15" state="hidden" r:id="rId25"/>
    <sheet name="CONTROL DE DETALLE" sheetId="9" state="hidden" r:id="rId26"/>
  </sheets>
  <externalReferences>
    <externalReference r:id="rId27"/>
    <externalReference r:id="rId28"/>
    <externalReference r:id="rId29"/>
    <externalReference r:id="rId30"/>
  </externalReferences>
  <definedNames>
    <definedName name="_xlnm.Print_Area" localSheetId="7">'ERI DIC 2023'!$B$1:$I$115</definedName>
    <definedName name="_xlnm.Print_Area" localSheetId="6">'ESF DIC 2023'!$A$1:$F$192</definedName>
    <definedName name="_xlnm.Print_Area" localSheetId="2">'ESTADO FEB 2023'!$A$1:$F$179</definedName>
    <definedName name="_xlnm.Print_Area" localSheetId="12">'ESTADO NIIF  2021-2020'!$A$1:$F$186</definedName>
    <definedName name="_xlnm.Print_Area" localSheetId="11">'PYG 2021-2020'!$B$1:$I$115</definedName>
    <definedName name="_xlnm.Print_Area" localSheetId="3">'PYG 2023 FEB'!$B$1:$I$115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" i="19" l="1"/>
  <c r="D10" i="33"/>
  <c r="C11" i="32"/>
  <c r="C24" i="32"/>
  <c r="C21" i="32"/>
  <c r="C15" i="32"/>
  <c r="C17" i="32"/>
  <c r="C9" i="32"/>
  <c r="C32" i="32"/>
  <c r="C31" i="32"/>
  <c r="C18" i="32"/>
  <c r="E28" i="19"/>
  <c r="C25" i="32" l="1"/>
  <c r="C28" i="19" l="1"/>
  <c r="C41" i="19"/>
  <c r="D38" i="19"/>
  <c r="D37" i="19"/>
  <c r="D173" i="19"/>
  <c r="C173" i="19"/>
  <c r="C136" i="19"/>
  <c r="Q9" i="24" l="1"/>
  <c r="D24" i="24" l="1"/>
  <c r="D11" i="24" l="1"/>
  <c r="D84" i="24"/>
  <c r="Q11" i="24" l="1"/>
  <c r="B7" i="33"/>
  <c r="C38" i="19" l="1"/>
  <c r="C37" i="19"/>
  <c r="D11" i="27" l="1"/>
  <c r="C11" i="27"/>
  <c r="D15" i="27"/>
  <c r="C15" i="27"/>
  <c r="E117" i="19"/>
  <c r="E118" i="19"/>
  <c r="E119" i="19"/>
  <c r="E120" i="19"/>
  <c r="E20" i="19"/>
  <c r="C113" i="19"/>
  <c r="D113" i="19"/>
  <c r="E136" i="19"/>
  <c r="E137" i="19" s="1"/>
  <c r="C30" i="19"/>
  <c r="D30" i="19"/>
  <c r="E140" i="27"/>
  <c r="C17" i="35" s="1"/>
  <c r="E113" i="27"/>
  <c r="C18" i="35" s="1"/>
  <c r="E20" i="27"/>
  <c r="C24" i="35" s="1"/>
  <c r="C37" i="29"/>
  <c r="C38" i="29"/>
  <c r="C70" i="29"/>
  <c r="C78" i="29"/>
  <c r="C30" i="29"/>
  <c r="C25" i="29"/>
  <c r="C15" i="29"/>
  <c r="C111" i="29"/>
  <c r="C103" i="29"/>
  <c r="C96" i="29"/>
  <c r="C119" i="29"/>
  <c r="C140" i="29"/>
  <c r="C135" i="29"/>
  <c r="C131" i="29"/>
  <c r="C127" i="29"/>
  <c r="C165" i="29"/>
  <c r="E165" i="29" s="1"/>
  <c r="E169" i="19"/>
  <c r="E91" i="24"/>
  <c r="B185" i="27"/>
  <c r="C19" i="36"/>
  <c r="A18" i="36"/>
  <c r="D91" i="28"/>
  <c r="E91" i="28"/>
  <c r="D173" i="27"/>
  <c r="E173" i="27" s="1"/>
  <c r="C8" i="36" s="1"/>
  <c r="B7" i="36"/>
  <c r="E11" i="19"/>
  <c r="E31" i="32" s="1"/>
  <c r="E33" i="32"/>
  <c r="A1" i="32"/>
  <c r="E121" i="27"/>
  <c r="E122" i="27"/>
  <c r="E123" i="27"/>
  <c r="E124" i="27"/>
  <c r="E28" i="27"/>
  <c r="C15" i="35" s="1"/>
  <c r="C32" i="35"/>
  <c r="F32" i="35"/>
  <c r="E11" i="27"/>
  <c r="E12" i="27"/>
  <c r="E13" i="27"/>
  <c r="E14" i="27"/>
  <c r="E33" i="35"/>
  <c r="D10" i="36"/>
  <c r="D108" i="30"/>
  <c r="B108" i="30"/>
  <c r="B107" i="30"/>
  <c r="D12" i="30"/>
  <c r="D25" i="30"/>
  <c r="D43" i="30"/>
  <c r="D63" i="30"/>
  <c r="D85" i="30"/>
  <c r="D60" i="30"/>
  <c r="D91" i="30"/>
  <c r="H11" i="30"/>
  <c r="I11" i="30" s="1"/>
  <c r="H25" i="30"/>
  <c r="H30" i="30"/>
  <c r="I30" i="30" s="1"/>
  <c r="H31" i="30"/>
  <c r="H43" i="30" s="1"/>
  <c r="I43" i="30" s="1"/>
  <c r="H62" i="30"/>
  <c r="H63" i="30" s="1"/>
  <c r="H83" i="30"/>
  <c r="H85" i="30"/>
  <c r="H60" i="30"/>
  <c r="H91" i="30"/>
  <c r="F9" i="30"/>
  <c r="F12" i="30" s="1"/>
  <c r="F11" i="30"/>
  <c r="F15" i="30"/>
  <c r="F16" i="30"/>
  <c r="F17" i="30"/>
  <c r="F18" i="30"/>
  <c r="F19" i="30"/>
  <c r="F20" i="30"/>
  <c r="F21" i="30"/>
  <c r="F22" i="30"/>
  <c r="F23" i="30"/>
  <c r="F24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62" i="30"/>
  <c r="F63" i="30" s="1"/>
  <c r="F89" i="30"/>
  <c r="F90" i="30"/>
  <c r="E12" i="30"/>
  <c r="E25" i="30"/>
  <c r="E43" i="30"/>
  <c r="E63" i="30"/>
  <c r="E85" i="30"/>
  <c r="F85" i="30" s="1"/>
  <c r="E60" i="30"/>
  <c r="E91" i="30"/>
  <c r="H97" i="30"/>
  <c r="D97" i="30"/>
  <c r="F97" i="30" s="1"/>
  <c r="E97" i="30"/>
  <c r="F84" i="30"/>
  <c r="F83" i="30"/>
  <c r="F82" i="30"/>
  <c r="B78" i="30"/>
  <c r="B77" i="30"/>
  <c r="B75" i="30"/>
  <c r="B74" i="30"/>
  <c r="I62" i="30"/>
  <c r="I51" i="30"/>
  <c r="I52" i="30"/>
  <c r="I53" i="30"/>
  <c r="I54" i="30"/>
  <c r="I55" i="30"/>
  <c r="I56" i="30"/>
  <c r="I57" i="30"/>
  <c r="I58" i="30"/>
  <c r="I59" i="30"/>
  <c r="F51" i="30"/>
  <c r="F59" i="30"/>
  <c r="F60" i="30" s="1"/>
  <c r="F58" i="30"/>
  <c r="F57" i="30"/>
  <c r="F56" i="30"/>
  <c r="F55" i="30"/>
  <c r="F54" i="30"/>
  <c r="F53" i="30"/>
  <c r="F52" i="30"/>
  <c r="F50" i="30"/>
  <c r="F49" i="30"/>
  <c r="F48" i="30"/>
  <c r="F47" i="30"/>
  <c r="F46" i="30"/>
  <c r="I42" i="30"/>
  <c r="I41" i="30"/>
  <c r="I40" i="30"/>
  <c r="I39" i="30"/>
  <c r="I38" i="30"/>
  <c r="I37" i="30"/>
  <c r="I36" i="30"/>
  <c r="I35" i="30"/>
  <c r="I34" i="30"/>
  <c r="I33" i="30"/>
  <c r="I32" i="30"/>
  <c r="I29" i="30"/>
  <c r="I20" i="30"/>
  <c r="I21" i="30"/>
  <c r="I22" i="30"/>
  <c r="I23" i="30"/>
  <c r="I25" i="30" s="1"/>
  <c r="I24" i="30"/>
  <c r="L12" i="30"/>
  <c r="N12" i="30" s="1"/>
  <c r="P12" i="30" s="1"/>
  <c r="I9" i="30"/>
  <c r="B178" i="29"/>
  <c r="D175" i="29"/>
  <c r="C175" i="29"/>
  <c r="D140" i="29"/>
  <c r="D135" i="29"/>
  <c r="D142" i="29" s="1"/>
  <c r="D131" i="29"/>
  <c r="D127" i="29"/>
  <c r="D111" i="29"/>
  <c r="D103" i="29"/>
  <c r="E103" i="29" s="1"/>
  <c r="D119" i="29"/>
  <c r="D166" i="29"/>
  <c r="D42" i="29"/>
  <c r="D70" i="29"/>
  <c r="E70" i="29" s="1"/>
  <c r="D30" i="29"/>
  <c r="D25" i="29"/>
  <c r="D15" i="29"/>
  <c r="E114" i="29"/>
  <c r="E115" i="29"/>
  <c r="E116" i="29"/>
  <c r="E117" i="29"/>
  <c r="E118" i="29"/>
  <c r="E107" i="29"/>
  <c r="E108" i="29"/>
  <c r="E109" i="29"/>
  <c r="E110" i="29"/>
  <c r="D96" i="29"/>
  <c r="E96" i="29"/>
  <c r="E138" i="29"/>
  <c r="E140" i="29" s="1"/>
  <c r="E134" i="29"/>
  <c r="E135" i="29" s="1"/>
  <c r="E129" i="29"/>
  <c r="E131" i="29"/>
  <c r="E126" i="29"/>
  <c r="E127" i="29" s="1"/>
  <c r="E160" i="29"/>
  <c r="E161" i="29"/>
  <c r="E163" i="29"/>
  <c r="E164" i="29"/>
  <c r="H161" i="29"/>
  <c r="D157" i="29"/>
  <c r="A154" i="29"/>
  <c r="A152" i="29"/>
  <c r="A151" i="29"/>
  <c r="J144" i="29"/>
  <c r="E139" i="29"/>
  <c r="G129" i="29"/>
  <c r="G126" i="29"/>
  <c r="I119" i="29"/>
  <c r="D102" i="29"/>
  <c r="E102" i="29" s="1"/>
  <c r="E101" i="29"/>
  <c r="E100" i="29"/>
  <c r="E99" i="29"/>
  <c r="E98" i="29"/>
  <c r="E97" i="29"/>
  <c r="D95" i="29"/>
  <c r="E95" i="29" s="1"/>
  <c r="D94" i="29"/>
  <c r="D93" i="29"/>
  <c r="D92" i="29"/>
  <c r="D91" i="29"/>
  <c r="A5" i="29"/>
  <c r="A90" i="29" s="1"/>
  <c r="A89" i="29"/>
  <c r="A87" i="29"/>
  <c r="A86" i="29"/>
  <c r="J82" i="29"/>
  <c r="E77" i="29"/>
  <c r="E78" i="29" s="1"/>
  <c r="D78" i="29"/>
  <c r="E73" i="29"/>
  <c r="E74" i="29" s="1"/>
  <c r="D74" i="29"/>
  <c r="C74" i="29"/>
  <c r="G70" i="29"/>
  <c r="E69" i="29"/>
  <c r="E68" i="29"/>
  <c r="C63" i="29"/>
  <c r="C64" i="29" s="1"/>
  <c r="D63" i="29"/>
  <c r="D58" i="29"/>
  <c r="C58" i="29"/>
  <c r="D53" i="29"/>
  <c r="C53" i="29"/>
  <c r="D48" i="29"/>
  <c r="C48" i="29"/>
  <c r="E41" i="29"/>
  <c r="E40" i="29"/>
  <c r="E39" i="29"/>
  <c r="E38" i="29"/>
  <c r="E37" i="29"/>
  <c r="E30" i="29"/>
  <c r="E29" i="29"/>
  <c r="E28" i="29"/>
  <c r="E24" i="29"/>
  <c r="E23" i="29"/>
  <c r="E22" i="29"/>
  <c r="E21" i="29"/>
  <c r="E20" i="29"/>
  <c r="E19" i="29"/>
  <c r="E11" i="29"/>
  <c r="E12" i="29"/>
  <c r="E13" i="29"/>
  <c r="E14" i="29"/>
  <c r="D38" i="27"/>
  <c r="D37" i="27"/>
  <c r="D70" i="27"/>
  <c r="E9" i="28"/>
  <c r="D168" i="27"/>
  <c r="C168" i="27"/>
  <c r="A165" i="27"/>
  <c r="C105" i="27"/>
  <c r="D106" i="27"/>
  <c r="D107" i="27"/>
  <c r="D108" i="27"/>
  <c r="D109" i="27"/>
  <c r="E109" i="27" s="1"/>
  <c r="D110" i="27"/>
  <c r="D105" i="27"/>
  <c r="A103" i="27"/>
  <c r="C38" i="27"/>
  <c r="E38" i="27" s="1"/>
  <c r="C37" i="27"/>
  <c r="D9" i="28"/>
  <c r="D108" i="28"/>
  <c r="B108" i="28"/>
  <c r="B107" i="28"/>
  <c r="H97" i="28"/>
  <c r="E97" i="28"/>
  <c r="D97" i="28"/>
  <c r="F97" i="28" s="1"/>
  <c r="H91" i="28"/>
  <c r="F90" i="28"/>
  <c r="F89" i="28"/>
  <c r="F91" i="28" s="1"/>
  <c r="E85" i="28"/>
  <c r="D85" i="28"/>
  <c r="F84" i="28"/>
  <c r="H83" i="28"/>
  <c r="H85" i="28" s="1"/>
  <c r="F83" i="28"/>
  <c r="F82" i="28"/>
  <c r="B78" i="28"/>
  <c r="B77" i="28"/>
  <c r="B75" i="28"/>
  <c r="B74" i="28"/>
  <c r="E63" i="28"/>
  <c r="D63" i="28"/>
  <c r="I63" i="28" s="1"/>
  <c r="H62" i="28"/>
  <c r="H63" i="28" s="1"/>
  <c r="F62" i="28"/>
  <c r="F63" i="28" s="1"/>
  <c r="H60" i="28"/>
  <c r="E60" i="28"/>
  <c r="D60" i="28"/>
  <c r="I59" i="28"/>
  <c r="F59" i="28"/>
  <c r="I58" i="28"/>
  <c r="F58" i="28"/>
  <c r="I57" i="28"/>
  <c r="F57" i="28"/>
  <c r="I56" i="28"/>
  <c r="F56" i="28"/>
  <c r="I55" i="28"/>
  <c r="F55" i="28"/>
  <c r="I54" i="28"/>
  <c r="F54" i="28"/>
  <c r="I53" i="28"/>
  <c r="F53" i="28"/>
  <c r="I52" i="28"/>
  <c r="F52" i="28"/>
  <c r="I51" i="28"/>
  <c r="F51" i="28"/>
  <c r="F60" i="28"/>
  <c r="F50" i="28"/>
  <c r="F49" i="28"/>
  <c r="F48" i="28"/>
  <c r="F47" i="28"/>
  <c r="F46" i="28"/>
  <c r="E43" i="28"/>
  <c r="D43" i="28"/>
  <c r="I42" i="28"/>
  <c r="F42" i="28"/>
  <c r="I41" i="28"/>
  <c r="F41" i="28"/>
  <c r="I40" i="28"/>
  <c r="F40" i="28"/>
  <c r="I39" i="28"/>
  <c r="F39" i="28"/>
  <c r="I38" i="28"/>
  <c r="F38" i="28"/>
  <c r="I37" i="28"/>
  <c r="F37" i="28"/>
  <c r="I36" i="28"/>
  <c r="F36" i="28"/>
  <c r="I35" i="28"/>
  <c r="F35" i="28"/>
  <c r="I34" i="28"/>
  <c r="F34" i="28"/>
  <c r="I33" i="28"/>
  <c r="F33" i="28"/>
  <c r="I32" i="28"/>
  <c r="F32" i="28"/>
  <c r="H31" i="28"/>
  <c r="I31" i="28" s="1"/>
  <c r="F31" i="28"/>
  <c r="H30" i="28"/>
  <c r="H43" i="28" s="1"/>
  <c r="I43" i="28" s="1"/>
  <c r="F30" i="28"/>
  <c r="I29" i="28"/>
  <c r="F29" i="28"/>
  <c r="H25" i="28"/>
  <c r="E25" i="28"/>
  <c r="D25" i="28"/>
  <c r="I24" i="28"/>
  <c r="F24" i="28"/>
  <c r="I23" i="28"/>
  <c r="F23" i="28"/>
  <c r="I22" i="28"/>
  <c r="F22" i="28"/>
  <c r="I21" i="28"/>
  <c r="F21" i="28"/>
  <c r="I20" i="28"/>
  <c r="I25" i="28" s="1"/>
  <c r="F20" i="28"/>
  <c r="F19" i="28"/>
  <c r="F18" i="28"/>
  <c r="F17" i="28"/>
  <c r="F16" i="28"/>
  <c r="F15" i="28"/>
  <c r="L12" i="28"/>
  <c r="N12" i="28" s="1"/>
  <c r="P12" i="28" s="1"/>
  <c r="H11" i="28"/>
  <c r="H12" i="28" s="1"/>
  <c r="F11" i="28"/>
  <c r="E12" i="28"/>
  <c r="E175" i="27"/>
  <c r="E174" i="27"/>
  <c r="H172" i="27"/>
  <c r="E172" i="27"/>
  <c r="E171" i="27"/>
  <c r="A163" i="27"/>
  <c r="A162" i="27"/>
  <c r="J158" i="27"/>
  <c r="D154" i="27"/>
  <c r="C154" i="27"/>
  <c r="E153" i="27"/>
  <c r="E152" i="27"/>
  <c r="E154" i="27" s="1"/>
  <c r="D149" i="27"/>
  <c r="C149" i="27"/>
  <c r="E148" i="27"/>
  <c r="E149" i="27" s="1"/>
  <c r="D145" i="27"/>
  <c r="C145" i="27"/>
  <c r="G143" i="27"/>
  <c r="E143" i="27"/>
  <c r="E145" i="27" s="1"/>
  <c r="D141" i="27"/>
  <c r="C141" i="27"/>
  <c r="G140" i="27"/>
  <c r="E141" i="27"/>
  <c r="I133" i="27"/>
  <c r="D133" i="27"/>
  <c r="C133" i="27"/>
  <c r="E132" i="27"/>
  <c r="E131" i="27"/>
  <c r="E130" i="27"/>
  <c r="E129" i="27"/>
  <c r="E133" i="27" s="1"/>
  <c r="E128" i="27"/>
  <c r="D125" i="27"/>
  <c r="C125" i="27"/>
  <c r="D117" i="27"/>
  <c r="E117" i="27" s="1"/>
  <c r="C117" i="27"/>
  <c r="D116" i="27"/>
  <c r="E116" i="27"/>
  <c r="E115" i="27"/>
  <c r="E114" i="27"/>
  <c r="E112" i="27"/>
  <c r="E111" i="27"/>
  <c r="C110" i="27"/>
  <c r="E110" i="27" s="1"/>
  <c r="A5" i="27"/>
  <c r="A104" i="27" s="1"/>
  <c r="A101" i="27"/>
  <c r="A100" i="27"/>
  <c r="J82" i="27"/>
  <c r="E77" i="27"/>
  <c r="E78" i="27" s="1"/>
  <c r="D78" i="27"/>
  <c r="C78" i="27"/>
  <c r="E73" i="27"/>
  <c r="E74" i="27" s="1"/>
  <c r="D74" i="27"/>
  <c r="C74" i="27"/>
  <c r="C70" i="27"/>
  <c r="G70" i="27" s="1"/>
  <c r="E69" i="27"/>
  <c r="E68" i="27"/>
  <c r="D63" i="27"/>
  <c r="D64" i="27" s="1"/>
  <c r="C63" i="27"/>
  <c r="C64" i="27" s="1"/>
  <c r="D58" i="27"/>
  <c r="C58" i="27"/>
  <c r="D53" i="27"/>
  <c r="C53" i="27"/>
  <c r="D48" i="27"/>
  <c r="C48" i="27"/>
  <c r="E41" i="27"/>
  <c r="E40" i="27"/>
  <c r="E39" i="27"/>
  <c r="D30" i="27"/>
  <c r="C30" i="27"/>
  <c r="E29" i="27"/>
  <c r="D25" i="27"/>
  <c r="C25" i="27"/>
  <c r="E24" i="27"/>
  <c r="E23" i="27"/>
  <c r="E22" i="27"/>
  <c r="E21" i="27"/>
  <c r="E19" i="27"/>
  <c r="E37" i="19"/>
  <c r="E25" i="27"/>
  <c r="I62" i="28"/>
  <c r="A158" i="19"/>
  <c r="E149" i="19"/>
  <c r="D129" i="19"/>
  <c r="D70" i="19"/>
  <c r="D85" i="24"/>
  <c r="D63" i="24"/>
  <c r="D12" i="24"/>
  <c r="D150" i="19"/>
  <c r="E60" i="24"/>
  <c r="H97" i="24"/>
  <c r="E97" i="24"/>
  <c r="F97" i="24" s="1"/>
  <c r="D97" i="24"/>
  <c r="H91" i="24"/>
  <c r="D91" i="24"/>
  <c r="F90" i="24"/>
  <c r="F89" i="24"/>
  <c r="E85" i="24"/>
  <c r="F84" i="24"/>
  <c r="H83" i="24"/>
  <c r="H85" i="24"/>
  <c r="F83" i="24"/>
  <c r="F82" i="24"/>
  <c r="B78" i="24"/>
  <c r="B77" i="24"/>
  <c r="B75" i="24"/>
  <c r="B74" i="24"/>
  <c r="E63" i="24"/>
  <c r="H62" i="24"/>
  <c r="I62" i="24" s="1"/>
  <c r="F62" i="24"/>
  <c r="F63" i="24" s="1"/>
  <c r="H60" i="24"/>
  <c r="D60" i="24"/>
  <c r="I59" i="24"/>
  <c r="F59" i="24"/>
  <c r="I58" i="24"/>
  <c r="F58" i="24"/>
  <c r="I57" i="24"/>
  <c r="F57" i="24"/>
  <c r="I56" i="24"/>
  <c r="F56" i="24"/>
  <c r="I55" i="24"/>
  <c r="F55" i="24"/>
  <c r="I54" i="24"/>
  <c r="F54" i="24"/>
  <c r="I53" i="24"/>
  <c r="F53" i="24"/>
  <c r="I52" i="24"/>
  <c r="F52" i="24"/>
  <c r="I51" i="24"/>
  <c r="F51" i="24"/>
  <c r="F60" i="24" s="1"/>
  <c r="F50" i="24"/>
  <c r="F49" i="24"/>
  <c r="F48" i="24"/>
  <c r="F47" i="24"/>
  <c r="F46" i="24"/>
  <c r="E43" i="24"/>
  <c r="D43" i="24"/>
  <c r="I42" i="24"/>
  <c r="F42" i="24"/>
  <c r="I41" i="24"/>
  <c r="F41" i="24"/>
  <c r="I40" i="24"/>
  <c r="F40" i="24"/>
  <c r="I39" i="24"/>
  <c r="F39" i="24"/>
  <c r="I38" i="24"/>
  <c r="F38" i="24"/>
  <c r="I37" i="24"/>
  <c r="F37" i="24"/>
  <c r="I36" i="24"/>
  <c r="F36" i="24"/>
  <c r="I35" i="24"/>
  <c r="F35" i="24"/>
  <c r="I34" i="24"/>
  <c r="F34" i="24"/>
  <c r="I33" i="24"/>
  <c r="F33" i="24"/>
  <c r="I32" i="24"/>
  <c r="F32" i="24"/>
  <c r="H31" i="24"/>
  <c r="I31" i="24" s="1"/>
  <c r="F31" i="24"/>
  <c r="H30" i="24"/>
  <c r="H43" i="24" s="1"/>
  <c r="F30" i="24"/>
  <c r="I29" i="24"/>
  <c r="F29" i="24"/>
  <c r="H25" i="24"/>
  <c r="E25" i="24"/>
  <c r="D25" i="24"/>
  <c r="I24" i="24"/>
  <c r="F24" i="24"/>
  <c r="I23" i="24"/>
  <c r="F23" i="24"/>
  <c r="I22" i="24"/>
  <c r="F22" i="24"/>
  <c r="I21" i="24"/>
  <c r="F21" i="24"/>
  <c r="I20" i="24"/>
  <c r="F20" i="24"/>
  <c r="F19" i="24"/>
  <c r="F18" i="24"/>
  <c r="F17" i="24"/>
  <c r="F16" i="24"/>
  <c r="F15" i="24"/>
  <c r="L12" i="24"/>
  <c r="N12" i="24" s="1"/>
  <c r="P12" i="24" s="1"/>
  <c r="H11" i="24"/>
  <c r="H12" i="24" s="1"/>
  <c r="F11" i="24"/>
  <c r="I9" i="24"/>
  <c r="I11" i="24"/>
  <c r="G42" i="21"/>
  <c r="E35" i="21"/>
  <c r="E31" i="21"/>
  <c r="E28" i="21"/>
  <c r="E27" i="21"/>
  <c r="F27" i="21" s="1"/>
  <c r="J154" i="19"/>
  <c r="J82" i="19"/>
  <c r="C141" i="19"/>
  <c r="I129" i="19"/>
  <c r="C129" i="19"/>
  <c r="A159" i="19"/>
  <c r="A97" i="19"/>
  <c r="C42" i="19"/>
  <c r="I70" i="19" s="1"/>
  <c r="C78" i="19"/>
  <c r="C70" i="19"/>
  <c r="G70" i="19" s="1"/>
  <c r="C150" i="19"/>
  <c r="C25" i="19"/>
  <c r="B10" i="3"/>
  <c r="C106" i="19"/>
  <c r="C121" i="19"/>
  <c r="C63" i="19"/>
  <c r="C64" i="19" s="1"/>
  <c r="A161" i="19"/>
  <c r="A1" i="23"/>
  <c r="E77" i="19"/>
  <c r="E78" i="19" s="1"/>
  <c r="A96" i="19"/>
  <c r="B9" i="3"/>
  <c r="B7" i="3"/>
  <c r="E7" i="3" s="1"/>
  <c r="E73" i="19"/>
  <c r="D63" i="19"/>
  <c r="D64" i="19" s="1"/>
  <c r="G139" i="19"/>
  <c r="G136" i="19"/>
  <c r="A1" i="3"/>
  <c r="E139" i="19"/>
  <c r="E141" i="19" s="1"/>
  <c r="C20" i="23" s="1"/>
  <c r="E109" i="19"/>
  <c r="C137" i="19"/>
  <c r="E21" i="19"/>
  <c r="E22" i="19"/>
  <c r="E12" i="19"/>
  <c r="E171" i="19"/>
  <c r="E170" i="19"/>
  <c r="C9" i="3"/>
  <c r="C13" i="3" s="1"/>
  <c r="H168" i="19"/>
  <c r="E168" i="19"/>
  <c r="E167" i="19"/>
  <c r="D7" i="33" s="1"/>
  <c r="E148" i="19"/>
  <c r="E150" i="19" s="1"/>
  <c r="D145" i="19"/>
  <c r="C145" i="19"/>
  <c r="E144" i="19"/>
  <c r="E145" i="19" s="1"/>
  <c r="D141" i="19"/>
  <c r="D137" i="19"/>
  <c r="E128" i="19"/>
  <c r="E127" i="19"/>
  <c r="E126" i="19"/>
  <c r="E125" i="19"/>
  <c r="E124" i="19"/>
  <c r="D121" i="19"/>
  <c r="E111" i="19"/>
  <c r="E110" i="19"/>
  <c r="E108" i="19"/>
  <c r="E107" i="19"/>
  <c r="D106" i="19"/>
  <c r="E105" i="19"/>
  <c r="D78" i="19"/>
  <c r="D74" i="19"/>
  <c r="C74" i="19"/>
  <c r="E69" i="19"/>
  <c r="C10" i="23" s="1"/>
  <c r="D58" i="19"/>
  <c r="C58" i="19"/>
  <c r="D53" i="19"/>
  <c r="C53" i="19"/>
  <c r="D48" i="19"/>
  <c r="C48" i="19"/>
  <c r="D42" i="19"/>
  <c r="D80" i="19" s="1"/>
  <c r="E41" i="19"/>
  <c r="E40" i="19"/>
  <c r="E39" i="19"/>
  <c r="E29" i="19"/>
  <c r="D25" i="19"/>
  <c r="E24" i="19"/>
  <c r="E23" i="19"/>
  <c r="D15" i="19"/>
  <c r="C33" i="23" s="1"/>
  <c r="E14" i="19"/>
  <c r="E13" i="19"/>
  <c r="A5" i="19"/>
  <c r="A100" i="19" s="1"/>
  <c r="E112" i="19"/>
  <c r="E38" i="19"/>
  <c r="E68" i="19"/>
  <c r="C17" i="23" s="1"/>
  <c r="C15" i="19"/>
  <c r="C34" i="23" s="1"/>
  <c r="E19" i="19"/>
  <c r="E70" i="19"/>
  <c r="A87" i="1"/>
  <c r="E19" i="1"/>
  <c r="E20" i="1"/>
  <c r="E21" i="1"/>
  <c r="E22" i="1"/>
  <c r="E23" i="1"/>
  <c r="E27" i="1"/>
  <c r="E28" i="1"/>
  <c r="E36" i="1"/>
  <c r="E37" i="1"/>
  <c r="E38" i="1"/>
  <c r="E40" i="1"/>
  <c r="E41" i="1"/>
  <c r="E42" i="1"/>
  <c r="E64" i="1"/>
  <c r="E70" i="1"/>
  <c r="E93" i="1"/>
  <c r="E94" i="1"/>
  <c r="E96" i="1"/>
  <c r="E97" i="1"/>
  <c r="E98" i="1"/>
  <c r="E99" i="1"/>
  <c r="E100" i="1"/>
  <c r="E101" i="1"/>
  <c r="D65" i="1"/>
  <c r="C65" i="1"/>
  <c r="D80" i="2"/>
  <c r="C80" i="2"/>
  <c r="C39" i="1"/>
  <c r="E39" i="1" s="1"/>
  <c r="C35" i="2"/>
  <c r="E35" i="2" s="1"/>
  <c r="G11" i="2"/>
  <c r="C11" i="2"/>
  <c r="C81" i="2" s="1"/>
  <c r="C88" i="2" s="1"/>
  <c r="C94" i="2" s="1"/>
  <c r="C102" i="1"/>
  <c r="C95" i="1"/>
  <c r="C120" i="1"/>
  <c r="C69" i="1"/>
  <c r="E69" i="1" s="1"/>
  <c r="C24" i="1"/>
  <c r="C11" i="1"/>
  <c r="E11" i="1" s="1"/>
  <c r="D61" i="2"/>
  <c r="D62" i="2" s="1"/>
  <c r="E132" i="1"/>
  <c r="E133" i="1" s="1"/>
  <c r="D133" i="1"/>
  <c r="C133" i="1"/>
  <c r="D102" i="1"/>
  <c r="D50" i="2"/>
  <c r="D41" i="2"/>
  <c r="C169" i="1"/>
  <c r="C168" i="1"/>
  <c r="A168" i="1"/>
  <c r="A4" i="1"/>
  <c r="A1" i="1"/>
  <c r="A1" i="17" s="1"/>
  <c r="A68" i="17" s="1"/>
  <c r="A73" i="2"/>
  <c r="A70" i="2"/>
  <c r="I24" i="1"/>
  <c r="J19" i="1"/>
  <c r="J22" i="1"/>
  <c r="J23" i="1"/>
  <c r="E65" i="1"/>
  <c r="B11" i="3"/>
  <c r="D182" i="19"/>
  <c r="H12" i="2"/>
  <c r="E157" i="1"/>
  <c r="E10" i="3"/>
  <c r="E158" i="1"/>
  <c r="E38" i="17"/>
  <c r="E49" i="2"/>
  <c r="E55" i="2"/>
  <c r="E57" i="2"/>
  <c r="E39" i="2"/>
  <c r="E21" i="2"/>
  <c r="E20" i="2"/>
  <c r="E19" i="2"/>
  <c r="E155" i="1"/>
  <c r="E139" i="1"/>
  <c r="E112" i="1"/>
  <c r="C182" i="19"/>
  <c r="J38" i="14"/>
  <c r="J33" i="14"/>
  <c r="C23" i="16"/>
  <c r="E23" i="16" s="1"/>
  <c r="D90" i="17"/>
  <c r="C90" i="17"/>
  <c r="C84" i="17"/>
  <c r="D83" i="17"/>
  <c r="E83" i="17" s="1"/>
  <c r="D82" i="17"/>
  <c r="E82" i="17" s="1"/>
  <c r="D78" i="17"/>
  <c r="C78" i="17"/>
  <c r="E77" i="17"/>
  <c r="E76" i="17"/>
  <c r="E75" i="17"/>
  <c r="D60" i="17"/>
  <c r="E60" i="17" s="1"/>
  <c r="E61" i="17" s="1"/>
  <c r="D61" i="17"/>
  <c r="D57" i="17"/>
  <c r="E56" i="17"/>
  <c r="D55" i="17"/>
  <c r="C55" i="17"/>
  <c r="E55" i="17"/>
  <c r="D53" i="17"/>
  <c r="D52" i="17"/>
  <c r="E52" i="17" s="1"/>
  <c r="D51" i="17"/>
  <c r="D50" i="17"/>
  <c r="D49" i="17"/>
  <c r="D44" i="17"/>
  <c r="D40" i="17"/>
  <c r="C39" i="17"/>
  <c r="E39" i="17" s="1"/>
  <c r="D37" i="17"/>
  <c r="E37" i="17"/>
  <c r="D36" i="17"/>
  <c r="D35" i="17"/>
  <c r="D34" i="17"/>
  <c r="D33" i="17"/>
  <c r="D32" i="17"/>
  <c r="D31" i="17"/>
  <c r="D30" i="17"/>
  <c r="K29" i="17"/>
  <c r="D28" i="17"/>
  <c r="E28" i="17" s="1"/>
  <c r="C28" i="17"/>
  <c r="D27" i="17"/>
  <c r="E22" i="17"/>
  <c r="E21" i="17"/>
  <c r="C20" i="17"/>
  <c r="E20" i="17" s="1"/>
  <c r="C19" i="17"/>
  <c r="E19" i="17" s="1"/>
  <c r="C18" i="17"/>
  <c r="E18" i="17"/>
  <c r="E17" i="17"/>
  <c r="E16" i="17"/>
  <c r="E15" i="17"/>
  <c r="E14" i="17"/>
  <c r="D13" i="17"/>
  <c r="D23" i="17" s="1"/>
  <c r="D9" i="17"/>
  <c r="C9" i="17"/>
  <c r="E9" i="17" s="1"/>
  <c r="D8" i="17"/>
  <c r="D10" i="17" s="1"/>
  <c r="C8" i="17"/>
  <c r="D172" i="16"/>
  <c r="C170" i="16"/>
  <c r="E170" i="16" s="1"/>
  <c r="C169" i="16"/>
  <c r="E169" i="16" s="1"/>
  <c r="H168" i="16"/>
  <c r="C168" i="16"/>
  <c r="E168" i="16" s="1"/>
  <c r="E167" i="16"/>
  <c r="D164" i="16"/>
  <c r="C164" i="16"/>
  <c r="A159" i="16"/>
  <c r="D150" i="16"/>
  <c r="D146" i="16"/>
  <c r="D152" i="16" s="1"/>
  <c r="C146" i="16"/>
  <c r="E145" i="16"/>
  <c r="E146" i="16"/>
  <c r="D142" i="16"/>
  <c r="C142" i="16"/>
  <c r="E141" i="16"/>
  <c r="E142" i="16" s="1"/>
  <c r="D138" i="16"/>
  <c r="C138" i="16"/>
  <c r="E137" i="16"/>
  <c r="E138" i="16"/>
  <c r="D129" i="16"/>
  <c r="E128" i="16"/>
  <c r="D121" i="16"/>
  <c r="E120" i="16"/>
  <c r="C119" i="16"/>
  <c r="E119" i="16" s="1"/>
  <c r="E117" i="16"/>
  <c r="D113" i="16"/>
  <c r="C113" i="16"/>
  <c r="A108" i="16"/>
  <c r="D98" i="16"/>
  <c r="D89" i="16"/>
  <c r="C89" i="16"/>
  <c r="E88" i="16"/>
  <c r="E87" i="16"/>
  <c r="E89" i="16" s="1"/>
  <c r="D79" i="16"/>
  <c r="C79" i="16"/>
  <c r="E78" i="16"/>
  <c r="E79" i="16" s="1"/>
  <c r="D75" i="16"/>
  <c r="C75" i="16"/>
  <c r="E74" i="16"/>
  <c r="E75" i="16" s="1"/>
  <c r="D71" i="16"/>
  <c r="C71" i="16"/>
  <c r="E70" i="16"/>
  <c r="E69" i="16"/>
  <c r="E71" i="16" s="1"/>
  <c r="D64" i="16"/>
  <c r="C64" i="16"/>
  <c r="E63" i="16"/>
  <c r="E64" i="16"/>
  <c r="D59" i="16"/>
  <c r="C59" i="16"/>
  <c r="E58" i="16"/>
  <c r="E57" i="16"/>
  <c r="E59" i="16" s="1"/>
  <c r="D55" i="16"/>
  <c r="C55" i="16"/>
  <c r="A50" i="16"/>
  <c r="D49" i="16"/>
  <c r="C49" i="16"/>
  <c r="E48" i="16"/>
  <c r="E47" i="16"/>
  <c r="E46" i="16"/>
  <c r="D42" i="16"/>
  <c r="C42" i="16"/>
  <c r="E41" i="16"/>
  <c r="D40" i="16"/>
  <c r="C40" i="16"/>
  <c r="E40" i="16" s="1"/>
  <c r="D39" i="16"/>
  <c r="C39" i="16"/>
  <c r="E39" i="16" s="1"/>
  <c r="D38" i="16"/>
  <c r="C38" i="16"/>
  <c r="D37" i="16"/>
  <c r="C37" i="16"/>
  <c r="D36" i="16"/>
  <c r="C36" i="16"/>
  <c r="E36" i="16" s="1"/>
  <c r="E28" i="16"/>
  <c r="K27" i="16"/>
  <c r="D27" i="16"/>
  <c r="D29" i="16" s="1"/>
  <c r="L23" i="16"/>
  <c r="E22" i="16"/>
  <c r="E19" i="16"/>
  <c r="D18" i="16"/>
  <c r="E18" i="16" s="1"/>
  <c r="E13" i="16"/>
  <c r="E12" i="16"/>
  <c r="D11" i="16"/>
  <c r="D10" i="16"/>
  <c r="E10" i="16" s="1"/>
  <c r="E40" i="2"/>
  <c r="K27" i="1"/>
  <c r="C24" i="2"/>
  <c r="L23" i="1"/>
  <c r="H156" i="1"/>
  <c r="E159" i="1"/>
  <c r="D11" i="3" s="1"/>
  <c r="B33" i="14"/>
  <c r="B32" i="14"/>
  <c r="B31" i="14"/>
  <c r="B35" i="14" s="1"/>
  <c r="E156" i="1"/>
  <c r="H32" i="14"/>
  <c r="I32" i="14" s="1"/>
  <c r="J34" i="14" s="1"/>
  <c r="B37" i="12"/>
  <c r="F37" i="12" s="1"/>
  <c r="C97" i="16" s="1"/>
  <c r="E97" i="16" s="1"/>
  <c r="D2" i="15"/>
  <c r="E2" i="15" s="1"/>
  <c r="B20" i="14"/>
  <c r="B23" i="14" s="1"/>
  <c r="C11" i="14"/>
  <c r="C10" i="14"/>
  <c r="B12" i="14"/>
  <c r="E12" i="14" s="1"/>
  <c r="C4" i="14"/>
  <c r="D4" i="14" s="1"/>
  <c r="C3" i="14"/>
  <c r="D3" i="14" s="1"/>
  <c r="B5" i="14"/>
  <c r="B29" i="13"/>
  <c r="B8" i="13"/>
  <c r="E47" i="2"/>
  <c r="E15" i="2"/>
  <c r="E16" i="2"/>
  <c r="E17" i="2"/>
  <c r="E18" i="2"/>
  <c r="E22" i="2"/>
  <c r="E23" i="2"/>
  <c r="E58" i="2"/>
  <c r="E56" i="2"/>
  <c r="E38" i="2"/>
  <c r="E29" i="2"/>
  <c r="E14" i="2"/>
  <c r="E10" i="2"/>
  <c r="E9" i="2"/>
  <c r="F9" i="13"/>
  <c r="F10" i="13"/>
  <c r="F11" i="13"/>
  <c r="F12" i="13"/>
  <c r="F13" i="13"/>
  <c r="F14" i="13"/>
  <c r="F15" i="13"/>
  <c r="F16" i="13"/>
  <c r="F17" i="13"/>
  <c r="F55" i="13"/>
  <c r="F40" i="13"/>
  <c r="C45" i="17" s="1"/>
  <c r="E45" i="17" s="1"/>
  <c r="F41" i="13"/>
  <c r="C46" i="17" s="1"/>
  <c r="E46" i="17" s="1"/>
  <c r="F42" i="13"/>
  <c r="C47" i="17" s="1"/>
  <c r="E47" i="17" s="1"/>
  <c r="F43" i="13"/>
  <c r="C48" i="17" s="1"/>
  <c r="E48" i="17" s="1"/>
  <c r="F44" i="13"/>
  <c r="C49" i="17" s="1"/>
  <c r="E49" i="17" s="1"/>
  <c r="F45" i="13"/>
  <c r="C50" i="17" s="1"/>
  <c r="E50" i="17" s="1"/>
  <c r="F46" i="13"/>
  <c r="F47" i="13"/>
  <c r="F48" i="13"/>
  <c r="F49" i="13"/>
  <c r="F50" i="13"/>
  <c r="F51" i="13"/>
  <c r="F52" i="13"/>
  <c r="C57" i="17" s="1"/>
  <c r="F39" i="13"/>
  <c r="F23" i="13"/>
  <c r="F24" i="13"/>
  <c r="F25" i="13"/>
  <c r="F26" i="13"/>
  <c r="C31" i="17" s="1"/>
  <c r="F27" i="13"/>
  <c r="F28" i="13"/>
  <c r="F29" i="13"/>
  <c r="C34" i="17" s="1"/>
  <c r="E34" i="17" s="1"/>
  <c r="F31" i="13"/>
  <c r="C36" i="17" s="1"/>
  <c r="F32" i="13"/>
  <c r="F33" i="13"/>
  <c r="F34" i="13"/>
  <c r="F35" i="13"/>
  <c r="C40" i="17" s="1"/>
  <c r="E40" i="17" s="1"/>
  <c r="F22" i="13"/>
  <c r="C30" i="13"/>
  <c r="F30" i="13"/>
  <c r="C35" i="17" s="1"/>
  <c r="F8" i="13"/>
  <c r="C13" i="17" s="1"/>
  <c r="F4" i="13"/>
  <c r="F3" i="13"/>
  <c r="E121" i="1"/>
  <c r="F15" i="12"/>
  <c r="F16" i="12"/>
  <c r="C21" i="16"/>
  <c r="E21" i="16" s="1"/>
  <c r="F17" i="12"/>
  <c r="F18" i="12"/>
  <c r="F51" i="12"/>
  <c r="F43" i="12"/>
  <c r="C124" i="16" s="1"/>
  <c r="B21" i="12"/>
  <c r="F21" i="12" s="1"/>
  <c r="C27" i="16" s="1"/>
  <c r="D12" i="12"/>
  <c r="F45" i="12"/>
  <c r="C126" i="16" s="1"/>
  <c r="E126" i="16"/>
  <c r="F46" i="12"/>
  <c r="C127" i="16" s="1"/>
  <c r="E127" i="16" s="1"/>
  <c r="F44" i="12"/>
  <c r="C125" i="16" s="1"/>
  <c r="E125" i="16" s="1"/>
  <c r="E36" i="2"/>
  <c r="C29" i="17"/>
  <c r="E29" i="17"/>
  <c r="E30" i="2"/>
  <c r="E119" i="1"/>
  <c r="E122" i="1"/>
  <c r="E41" i="2"/>
  <c r="C53" i="17"/>
  <c r="E54" i="2"/>
  <c r="E142" i="1"/>
  <c r="C149" i="16"/>
  <c r="E149" i="16" s="1"/>
  <c r="E150" i="16" s="1"/>
  <c r="H150" i="16" s="1"/>
  <c r="C33" i="17"/>
  <c r="E33" i="17" s="1"/>
  <c r="E34" i="2"/>
  <c r="C44" i="17"/>
  <c r="C52" i="17"/>
  <c r="E53" i="2"/>
  <c r="C27" i="17"/>
  <c r="E27" i="17" s="1"/>
  <c r="E28" i="2"/>
  <c r="C51" i="17"/>
  <c r="E51" i="17" s="1"/>
  <c r="E52" i="2"/>
  <c r="E32" i="2"/>
  <c r="C60" i="17"/>
  <c r="C61" i="17" s="1"/>
  <c r="E48" i="2"/>
  <c r="C32" i="17"/>
  <c r="E32" i="17" s="1"/>
  <c r="E33" i="2"/>
  <c r="E46" i="2"/>
  <c r="E37" i="2"/>
  <c r="C30" i="17"/>
  <c r="E30" i="17" s="1"/>
  <c r="E31" i="2"/>
  <c r="E50" i="2"/>
  <c r="E51" i="2"/>
  <c r="E12" i="12"/>
  <c r="F12" i="12" s="1"/>
  <c r="E114" i="1"/>
  <c r="J21" i="1"/>
  <c r="F40" i="12"/>
  <c r="C118" i="16"/>
  <c r="E118" i="16" s="1"/>
  <c r="E113" i="1"/>
  <c r="C116" i="1"/>
  <c r="H58" i="12"/>
  <c r="H57" i="12"/>
  <c r="F33" i="12"/>
  <c r="F34" i="12"/>
  <c r="C94" i="16" s="1"/>
  <c r="E94" i="16" s="1"/>
  <c r="F35" i="12"/>
  <c r="C95" i="16" s="1"/>
  <c r="E95" i="16" s="1"/>
  <c r="F36" i="12"/>
  <c r="C96" i="16" s="1"/>
  <c r="E96" i="16" s="1"/>
  <c r="F32" i="12"/>
  <c r="C92" i="16" s="1"/>
  <c r="F26" i="12"/>
  <c r="F27" i="12"/>
  <c r="F28" i="12"/>
  <c r="F29" i="12"/>
  <c r="F30" i="12"/>
  <c r="F25" i="12"/>
  <c r="F20" i="12"/>
  <c r="F22" i="12"/>
  <c r="B14" i="12"/>
  <c r="F14" i="12" s="1"/>
  <c r="C20" i="16" s="1"/>
  <c r="E20" i="16" s="1"/>
  <c r="C93" i="16"/>
  <c r="E93" i="16" s="1"/>
  <c r="C29" i="1"/>
  <c r="E18" i="1"/>
  <c r="J20" i="1"/>
  <c r="F10" i="12"/>
  <c r="F7" i="12"/>
  <c r="F9" i="12"/>
  <c r="F8" i="12"/>
  <c r="C14" i="1"/>
  <c r="E8" i="3"/>
  <c r="D59" i="2"/>
  <c r="E10" i="1"/>
  <c r="C59" i="2"/>
  <c r="E45" i="2"/>
  <c r="K58" i="9"/>
  <c r="AF48" i="9"/>
  <c r="AC47" i="9"/>
  <c r="Y47" i="9"/>
  <c r="Y46" i="9" s="1"/>
  <c r="X47" i="9"/>
  <c r="X46" i="9" s="1"/>
  <c r="W47" i="9"/>
  <c r="W46" i="9" s="1"/>
  <c r="V47" i="9"/>
  <c r="V46" i="9" s="1"/>
  <c r="U47" i="9"/>
  <c r="U46" i="9" s="1"/>
  <c r="T47" i="9"/>
  <c r="T46" i="9" s="1"/>
  <c r="S47" i="9"/>
  <c r="S46" i="9"/>
  <c r="R47" i="9"/>
  <c r="R46" i="9"/>
  <c r="Q47" i="9"/>
  <c r="Q46" i="9" s="1"/>
  <c r="P47" i="9"/>
  <c r="P46" i="9" s="1"/>
  <c r="AB46" i="9"/>
  <c r="AA46" i="9"/>
  <c r="Z46" i="9"/>
  <c r="M46" i="9"/>
  <c r="L46" i="9"/>
  <c r="I46" i="9"/>
  <c r="H46" i="9"/>
  <c r="AD45" i="9"/>
  <c r="AE45" i="9" s="1"/>
  <c r="AD44" i="9"/>
  <c r="AE44" i="9" s="1"/>
  <c r="AD43" i="9"/>
  <c r="AE43" i="9" s="1"/>
  <c r="AD42" i="9"/>
  <c r="AE42" i="9"/>
  <c r="AD41" i="9"/>
  <c r="AE41" i="9" s="1"/>
  <c r="AD40" i="9"/>
  <c r="AE40" i="9" s="1"/>
  <c r="AD39" i="9"/>
  <c r="AE39" i="9" s="1"/>
  <c r="AD38" i="9"/>
  <c r="AE38" i="9"/>
  <c r="AD37" i="9"/>
  <c r="AE37" i="9" s="1"/>
  <c r="AD36" i="9"/>
  <c r="AE36" i="9" s="1"/>
  <c r="AD35" i="9"/>
  <c r="AE35" i="9" s="1"/>
  <c r="AD34" i="9"/>
  <c r="AE34" i="9" s="1"/>
  <c r="AD33" i="9"/>
  <c r="AE33" i="9" s="1"/>
  <c r="AD32" i="9"/>
  <c r="AE32" i="9"/>
  <c r="AD31" i="9"/>
  <c r="AE31" i="9" s="1"/>
  <c r="AC30" i="9"/>
  <c r="AD30" i="9"/>
  <c r="AH30" i="9" s="1"/>
  <c r="AB29" i="9"/>
  <c r="AC29" i="9" s="1"/>
  <c r="AD29" i="9" s="1"/>
  <c r="P28" i="9"/>
  <c r="P27" i="9" s="1"/>
  <c r="Z27" i="9"/>
  <c r="Y27" i="9"/>
  <c r="X27" i="9"/>
  <c r="W27" i="9"/>
  <c r="V27" i="9"/>
  <c r="U27" i="9"/>
  <c r="T27" i="9"/>
  <c r="S27" i="9"/>
  <c r="R27" i="9"/>
  <c r="Q27" i="9"/>
  <c r="M27" i="9"/>
  <c r="L27" i="9"/>
  <c r="I27" i="9"/>
  <c r="H27" i="9"/>
  <c r="AB26" i="9"/>
  <c r="AC26" i="9" s="1"/>
  <c r="AD26" i="9" s="1"/>
  <c r="AE26" i="9" s="1"/>
  <c r="Y25" i="9"/>
  <c r="X25" i="9"/>
  <c r="W25" i="9"/>
  <c r="V25" i="9"/>
  <c r="U25" i="9"/>
  <c r="T25" i="9"/>
  <c r="S25" i="9"/>
  <c r="R25" i="9"/>
  <c r="Q25" i="9"/>
  <c r="P25" i="9"/>
  <c r="T24" i="9"/>
  <c r="Y24" i="9" s="1"/>
  <c r="S24" i="9"/>
  <c r="X24" i="9"/>
  <c r="R24" i="9"/>
  <c r="W24" i="9" s="1"/>
  <c r="Q24" i="9"/>
  <c r="V24" i="9" s="1"/>
  <c r="P24" i="9"/>
  <c r="AD23" i="9"/>
  <c r="AE23" i="9" s="1"/>
  <c r="Y23" i="9"/>
  <c r="X23" i="9"/>
  <c r="W23" i="9"/>
  <c r="V23" i="9"/>
  <c r="U23" i="9"/>
  <c r="T23" i="9"/>
  <c r="S23" i="9"/>
  <c r="R23" i="9"/>
  <c r="Q23" i="9"/>
  <c r="P23" i="9"/>
  <c r="P22" i="9"/>
  <c r="Q22" i="9" s="1"/>
  <c r="M22" i="9"/>
  <c r="M21" i="9" s="1"/>
  <c r="L21" i="9"/>
  <c r="I21" i="9"/>
  <c r="H21" i="9"/>
  <c r="AD20" i="9"/>
  <c r="AE20" i="9" s="1"/>
  <c r="Z20" i="9"/>
  <c r="Y20" i="9"/>
  <c r="AC19" i="9"/>
  <c r="AD19" i="9" s="1"/>
  <c r="AE19" i="9" s="1"/>
  <c r="W19" i="9"/>
  <c r="P19" i="9"/>
  <c r="Q19" i="9" s="1"/>
  <c r="R19" i="9" s="1"/>
  <c r="S19" i="9" s="1"/>
  <c r="T19" i="9" s="1"/>
  <c r="U19" i="9" s="1"/>
  <c r="V19" i="9" s="1"/>
  <c r="AC18" i="9"/>
  <c r="AD18" i="9" s="1"/>
  <c r="AE18" i="9" s="1"/>
  <c r="W18" i="9"/>
  <c r="P18" i="9"/>
  <c r="Q18" i="9"/>
  <c r="R18" i="9" s="1"/>
  <c r="S18" i="9" s="1"/>
  <c r="T18" i="9" s="1"/>
  <c r="U18" i="9" s="1"/>
  <c r="V18" i="9" s="1"/>
  <c r="AC17" i="9"/>
  <c r="AD17" i="9" s="1"/>
  <c r="AE17" i="9"/>
  <c r="W17" i="9"/>
  <c r="P17" i="9"/>
  <c r="Q17" i="9"/>
  <c r="R17" i="9"/>
  <c r="S17" i="9" s="1"/>
  <c r="T17" i="9" s="1"/>
  <c r="U17" i="9" s="1"/>
  <c r="V17" i="9" s="1"/>
  <c r="AC16" i="9"/>
  <c r="AD16" i="9" s="1"/>
  <c r="AE16" i="9" s="1"/>
  <c r="W16" i="9"/>
  <c r="P16" i="9"/>
  <c r="Q16" i="9"/>
  <c r="R16" i="9" s="1"/>
  <c r="S16" i="9" s="1"/>
  <c r="T16" i="9" s="1"/>
  <c r="U16" i="9" s="1"/>
  <c r="V16" i="9" s="1"/>
  <c r="P15" i="9"/>
  <c r="X15" i="9" s="1"/>
  <c r="X14" i="9" s="1"/>
  <c r="M15" i="9"/>
  <c r="M14" i="9" s="1"/>
  <c r="L14" i="9"/>
  <c r="I14" i="9"/>
  <c r="I51" i="9" s="1"/>
  <c r="H14" i="9"/>
  <c r="M13" i="9"/>
  <c r="K13" i="9"/>
  <c r="P13" i="9"/>
  <c r="Q13" i="9" s="1"/>
  <c r="J13" i="9"/>
  <c r="M12" i="9"/>
  <c r="K12" i="9"/>
  <c r="P12" i="9" s="1"/>
  <c r="Q12" i="9" s="1"/>
  <c r="J12" i="9"/>
  <c r="M11" i="9"/>
  <c r="K11" i="9"/>
  <c r="P11" i="9" s="1"/>
  <c r="Q11" i="9" s="1"/>
  <c r="J11" i="9"/>
  <c r="M10" i="9"/>
  <c r="K10" i="9"/>
  <c r="P10" i="9" s="1"/>
  <c r="Q10" i="9" s="1"/>
  <c r="J10" i="9"/>
  <c r="M9" i="9"/>
  <c r="K9" i="9"/>
  <c r="P9" i="9" s="1"/>
  <c r="Q9" i="9" s="1"/>
  <c r="R9" i="9" s="1"/>
  <c r="J9" i="9"/>
  <c r="M8" i="9"/>
  <c r="K8" i="9"/>
  <c r="J8" i="9"/>
  <c r="O7" i="9"/>
  <c r="N7" i="9"/>
  <c r="N48" i="9" s="1"/>
  <c r="L7" i="9"/>
  <c r="I7" i="9"/>
  <c r="H7" i="9"/>
  <c r="Q6" i="9"/>
  <c r="M6" i="9"/>
  <c r="K6" i="9"/>
  <c r="K5" i="9" s="1"/>
  <c r="J6" i="9"/>
  <c r="J5" i="9"/>
  <c r="P5" i="9"/>
  <c r="O5" i="9"/>
  <c r="N5" i="9"/>
  <c r="L5" i="9"/>
  <c r="I5" i="9"/>
  <c r="H5" i="9"/>
  <c r="P14" i="9"/>
  <c r="D152" i="1"/>
  <c r="C152" i="1"/>
  <c r="A69" i="2"/>
  <c r="E13" i="1"/>
  <c r="E12" i="1"/>
  <c r="D143" i="1"/>
  <c r="D140" i="1"/>
  <c r="D136" i="1"/>
  <c r="D124" i="1"/>
  <c r="D116" i="1"/>
  <c r="D95" i="1"/>
  <c r="E95" i="1" s="1"/>
  <c r="D79" i="1"/>
  <c r="D75" i="1"/>
  <c r="D71" i="1"/>
  <c r="D59" i="1"/>
  <c r="D54" i="1"/>
  <c r="D49" i="1"/>
  <c r="D43" i="1"/>
  <c r="D81" i="1" s="1"/>
  <c r="D29" i="1"/>
  <c r="D24" i="1"/>
  <c r="E24" i="1"/>
  <c r="D14" i="1"/>
  <c r="C42" i="2"/>
  <c r="D42" i="2"/>
  <c r="C79" i="1"/>
  <c r="C49" i="1"/>
  <c r="E79" i="2"/>
  <c r="D24" i="2"/>
  <c r="C62" i="2"/>
  <c r="G80" i="2" s="1"/>
  <c r="C54" i="1"/>
  <c r="C143" i="1"/>
  <c r="C71" i="1"/>
  <c r="C81" i="1" s="1"/>
  <c r="C86" i="2"/>
  <c r="E143" i="1"/>
  <c r="H143" i="1" s="1"/>
  <c r="E140" i="1"/>
  <c r="E135" i="1"/>
  <c r="E136" i="1" s="1"/>
  <c r="E123" i="1"/>
  <c r="E115" i="1"/>
  <c r="E78" i="2"/>
  <c r="E77" i="2"/>
  <c r="C75" i="1"/>
  <c r="C140" i="1"/>
  <c r="H24" i="1"/>
  <c r="D92" i="2"/>
  <c r="C92" i="2"/>
  <c r="E92" i="2" s="1"/>
  <c r="E85" i="2"/>
  <c r="E84" i="2"/>
  <c r="D86" i="2"/>
  <c r="E61" i="2"/>
  <c r="E62" i="2"/>
  <c r="D11" i="2"/>
  <c r="C136" i="1"/>
  <c r="C59" i="1"/>
  <c r="C43" i="1"/>
  <c r="E43" i="1"/>
  <c r="E42" i="19" l="1"/>
  <c r="H25" i="29"/>
  <c r="I43" i="24"/>
  <c r="I60" i="24"/>
  <c r="E64" i="27"/>
  <c r="H41" i="27"/>
  <c r="I11" i="28"/>
  <c r="E156" i="27"/>
  <c r="E37" i="27"/>
  <c r="D80" i="29"/>
  <c r="H12" i="30"/>
  <c r="E125" i="27"/>
  <c r="C142" i="29"/>
  <c r="D127" i="1"/>
  <c r="A147" i="1"/>
  <c r="Q21" i="9"/>
  <c r="E53" i="17"/>
  <c r="C15" i="23"/>
  <c r="E63" i="19"/>
  <c r="E78" i="17"/>
  <c r="I30" i="24"/>
  <c r="G85" i="28"/>
  <c r="E25" i="29"/>
  <c r="E119" i="29"/>
  <c r="F91" i="30"/>
  <c r="H41" i="29"/>
  <c r="D121" i="29"/>
  <c r="K48" i="9"/>
  <c r="J7" i="9"/>
  <c r="J48" i="9" s="1"/>
  <c r="D32" i="1"/>
  <c r="K7" i="9"/>
  <c r="E90" i="17"/>
  <c r="O48" i="9"/>
  <c r="E59" i="2"/>
  <c r="J29" i="17"/>
  <c r="L29" i="17" s="1"/>
  <c r="E11" i="3"/>
  <c r="C145" i="1"/>
  <c r="E36" i="17"/>
  <c r="E80" i="2"/>
  <c r="H63" i="29"/>
  <c r="I12" i="30"/>
  <c r="F25" i="30"/>
  <c r="E129" i="19"/>
  <c r="C24" i="23" s="1"/>
  <c r="C131" i="19"/>
  <c r="E20" i="21" s="1"/>
  <c r="E13" i="17"/>
  <c r="E23" i="17" s="1"/>
  <c r="C23" i="17"/>
  <c r="D81" i="2"/>
  <c r="D88" i="2" s="1"/>
  <c r="D94" i="2" s="1"/>
  <c r="D160" i="1" s="1"/>
  <c r="D161" i="1" s="1"/>
  <c r="E29" i="1"/>
  <c r="H29" i="1" s="1"/>
  <c r="C32" i="1"/>
  <c r="E32" i="1" s="1"/>
  <c r="E70" i="27"/>
  <c r="AE30" i="9"/>
  <c r="AA28" i="9"/>
  <c r="C150" i="16"/>
  <c r="C152" i="16" s="1"/>
  <c r="E35" i="17"/>
  <c r="E57" i="17"/>
  <c r="E9" i="3"/>
  <c r="D14" i="16"/>
  <c r="E24" i="2"/>
  <c r="C9" i="23"/>
  <c r="E63" i="27"/>
  <c r="C156" i="27"/>
  <c r="I30" i="28"/>
  <c r="I60" i="28"/>
  <c r="C42" i="27"/>
  <c r="D42" i="27"/>
  <c r="D80" i="27" s="1"/>
  <c r="E111" i="29"/>
  <c r="E121" i="29" s="1"/>
  <c r="E144" i="29" s="1"/>
  <c r="D33" i="29"/>
  <c r="F43" i="30"/>
  <c r="B8" i="36"/>
  <c r="H48" i="9"/>
  <c r="AB27" i="9"/>
  <c r="AC25" i="9"/>
  <c r="AD25" i="9" s="1"/>
  <c r="AE25" i="9" s="1"/>
  <c r="E86" i="2"/>
  <c r="H42" i="2"/>
  <c r="E116" i="1"/>
  <c r="H116" i="1" s="1"/>
  <c r="E49" i="16"/>
  <c r="J35" i="14"/>
  <c r="E102" i="1"/>
  <c r="E106" i="19"/>
  <c r="H63" i="24"/>
  <c r="H86" i="24" s="1"/>
  <c r="C135" i="27"/>
  <c r="D135" i="27"/>
  <c r="D156" i="27"/>
  <c r="F86" i="30"/>
  <c r="H86" i="30"/>
  <c r="H93" i="30" s="1"/>
  <c r="H99" i="30" s="1"/>
  <c r="D86" i="30"/>
  <c r="E15" i="27"/>
  <c r="C31" i="35" s="1"/>
  <c r="D131" i="19"/>
  <c r="E11" i="2"/>
  <c r="D24" i="16"/>
  <c r="E37" i="16"/>
  <c r="E42" i="16"/>
  <c r="C152" i="19"/>
  <c r="F25" i="28"/>
  <c r="E86" i="28"/>
  <c r="E93" i="28" s="1"/>
  <c r="E99" i="28" s="1"/>
  <c r="D176" i="27" s="1"/>
  <c r="E142" i="29"/>
  <c r="I60" i="30"/>
  <c r="G85" i="30"/>
  <c r="C121" i="29"/>
  <c r="C144" i="29" s="1"/>
  <c r="C33" i="29"/>
  <c r="E33" i="29" s="1"/>
  <c r="C42" i="29"/>
  <c r="D82" i="29"/>
  <c r="D169" i="29" s="1"/>
  <c r="E86" i="30"/>
  <c r="E93" i="30" s="1"/>
  <c r="E99" i="30" s="1"/>
  <c r="E15" i="19"/>
  <c r="C33" i="19"/>
  <c r="E19" i="21" s="1"/>
  <c r="G85" i="24"/>
  <c r="G165" i="29"/>
  <c r="H93" i="24"/>
  <c r="H99" i="24" s="1"/>
  <c r="E7" i="33"/>
  <c r="C10" i="33"/>
  <c r="E121" i="19"/>
  <c r="D3" i="21"/>
  <c r="F85" i="24"/>
  <c r="I63" i="24"/>
  <c r="I25" i="24"/>
  <c r="I12" i="24"/>
  <c r="C18" i="23"/>
  <c r="E113" i="19"/>
  <c r="C31" i="23"/>
  <c r="C80" i="19"/>
  <c r="H41" i="19"/>
  <c r="E30" i="19"/>
  <c r="D33" i="19"/>
  <c r="H165" i="29"/>
  <c r="E81" i="1"/>
  <c r="C3" i="18"/>
  <c r="C21" i="35"/>
  <c r="E135" i="27"/>
  <c r="E158" i="27" s="1"/>
  <c r="M5" i="9"/>
  <c r="R12" i="9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R22" i="9"/>
  <c r="AH29" i="9"/>
  <c r="AE29" i="9"/>
  <c r="C29" i="16"/>
  <c r="E27" i="16"/>
  <c r="E29" i="16" s="1"/>
  <c r="E121" i="16"/>
  <c r="H121" i="16" s="1"/>
  <c r="AA15" i="9"/>
  <c r="AA14" i="9" s="1"/>
  <c r="Z15" i="9"/>
  <c r="Z14" i="9" s="1"/>
  <c r="T15" i="9"/>
  <c r="T14" i="9" s="1"/>
  <c r="R15" i="9"/>
  <c r="R14" i="9" s="1"/>
  <c r="U15" i="9"/>
  <c r="U14" i="9" s="1"/>
  <c r="AB15" i="9"/>
  <c r="AB14" i="9" s="1"/>
  <c r="V15" i="9"/>
  <c r="V14" i="9" s="1"/>
  <c r="Y15" i="9"/>
  <c r="Y14" i="9" s="1"/>
  <c r="S15" i="9"/>
  <c r="S14" i="9" s="1"/>
  <c r="W15" i="9"/>
  <c r="W14" i="9" s="1"/>
  <c r="Q15" i="9"/>
  <c r="E71" i="1"/>
  <c r="G71" i="1"/>
  <c r="S9" i="9"/>
  <c r="T9" i="9" s="1"/>
  <c r="U9" i="9" s="1"/>
  <c r="V9" i="9" s="1"/>
  <c r="W9" i="9" s="1"/>
  <c r="X9" i="9" s="1"/>
  <c r="Y9" i="9" s="1"/>
  <c r="Z9" i="9" s="1"/>
  <c r="AA9" i="9" s="1"/>
  <c r="AB9" i="9" s="1"/>
  <c r="R13" i="9"/>
  <c r="S13" i="9" s="1"/>
  <c r="T13" i="9" s="1"/>
  <c r="U13" i="9" s="1"/>
  <c r="V13" i="9" s="1"/>
  <c r="W13" i="9" s="1"/>
  <c r="X13" i="9" s="1"/>
  <c r="Y13" i="9" s="1"/>
  <c r="Z13" i="9" s="1"/>
  <c r="AA13" i="9" s="1"/>
  <c r="AB13" i="9" s="1"/>
  <c r="E31" i="17"/>
  <c r="E41" i="17" s="1"/>
  <c r="C41" i="17"/>
  <c r="C160" i="1"/>
  <c r="H94" i="2"/>
  <c r="D82" i="1"/>
  <c r="R11" i="9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E145" i="1"/>
  <c r="R6" i="9"/>
  <c r="P8" i="9"/>
  <c r="AC46" i="9"/>
  <c r="AD46" i="9" s="1"/>
  <c r="AE46" i="9" s="1"/>
  <c r="AD47" i="9"/>
  <c r="AE47" i="9" s="1"/>
  <c r="AI47" i="9" s="1"/>
  <c r="C24" i="16"/>
  <c r="C98" i="16"/>
  <c r="L48" i="9"/>
  <c r="E8" i="33"/>
  <c r="C10" i="17"/>
  <c r="E8" i="17"/>
  <c r="E10" i="17" s="1"/>
  <c r="C129" i="16"/>
  <c r="D43" i="16"/>
  <c r="D81" i="16" s="1"/>
  <c r="E152" i="16"/>
  <c r="E32" i="23"/>
  <c r="G34" i="23" s="1"/>
  <c r="H86" i="28"/>
  <c r="H93" i="28" s="1"/>
  <c r="H99" i="28" s="1"/>
  <c r="E74" i="19"/>
  <c r="C25" i="23"/>
  <c r="M7" i="9"/>
  <c r="I48" i="9"/>
  <c r="F5" i="12"/>
  <c r="C11" i="16" s="1"/>
  <c r="E124" i="16"/>
  <c r="E129" i="16" s="1"/>
  <c r="AC24" i="9"/>
  <c r="AD24" i="9" s="1"/>
  <c r="AE24" i="9" s="1"/>
  <c r="P21" i="9"/>
  <c r="Q5" i="9"/>
  <c r="E92" i="16"/>
  <c r="E98" i="16" s="1"/>
  <c r="H98" i="16" s="1"/>
  <c r="C121" i="16"/>
  <c r="C124" i="1"/>
  <c r="C127" i="1" s="1"/>
  <c r="D3" i="18" s="1"/>
  <c r="E120" i="1"/>
  <c r="E124" i="1" s="1"/>
  <c r="D145" i="1"/>
  <c r="D146" i="1" s="1"/>
  <c r="R10" i="9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E14" i="1"/>
  <c r="E24" i="16"/>
  <c r="H24" i="16" s="1"/>
  <c r="E44" i="17"/>
  <c r="E5" i="14"/>
  <c r="D32" i="16"/>
  <c r="E38" i="16"/>
  <c r="D132" i="16"/>
  <c r="D154" i="16" s="1"/>
  <c r="D173" i="16" s="1"/>
  <c r="D41" i="17"/>
  <c r="D58" i="17"/>
  <c r="C29" i="23"/>
  <c r="C30" i="23" s="1"/>
  <c r="F91" i="24"/>
  <c r="C80" i="27"/>
  <c r="F43" i="28"/>
  <c r="E84" i="17"/>
  <c r="C22" i="23"/>
  <c r="E152" i="19"/>
  <c r="F9" i="24"/>
  <c r="F12" i="24" s="1"/>
  <c r="E12" i="24"/>
  <c r="E86" i="24" s="1"/>
  <c r="E93" i="24" s="1"/>
  <c r="E99" i="24" s="1"/>
  <c r="D172" i="19" s="1"/>
  <c r="H25" i="27"/>
  <c r="H63" i="27"/>
  <c r="I63" i="27" s="1"/>
  <c r="C25" i="35"/>
  <c r="I70" i="29"/>
  <c r="C80" i="29"/>
  <c r="E42" i="29"/>
  <c r="D152" i="19"/>
  <c r="E63" i="29"/>
  <c r="D64" i="29"/>
  <c r="E64" i="29" s="1"/>
  <c r="C12" i="14"/>
  <c r="D12" i="14" s="1"/>
  <c r="D10" i="14"/>
  <c r="D11" i="14" s="1"/>
  <c r="D86" i="24"/>
  <c r="E15" i="29"/>
  <c r="E42" i="2"/>
  <c r="E81" i="2" s="1"/>
  <c r="E88" i="2" s="1"/>
  <c r="E94" i="2" s="1"/>
  <c r="D5" i="14"/>
  <c r="D84" i="17"/>
  <c r="E64" i="19"/>
  <c r="C16" i="23" s="1"/>
  <c r="E25" i="19"/>
  <c r="H25" i="19"/>
  <c r="H63" i="19"/>
  <c r="I63" i="19" s="1"/>
  <c r="F43" i="24"/>
  <c r="C33" i="27"/>
  <c r="E30" i="27"/>
  <c r="I9" i="28"/>
  <c r="I12" i="28" s="1"/>
  <c r="D12" i="28"/>
  <c r="D86" i="28" s="1"/>
  <c r="F9" i="28"/>
  <c r="F12" i="28" s="1"/>
  <c r="D144" i="29"/>
  <c r="D167" i="29" s="1"/>
  <c r="D170" i="29" s="1"/>
  <c r="C58" i="17"/>
  <c r="C5" i="14"/>
  <c r="B6" i="14" s="1"/>
  <c r="H24" i="2"/>
  <c r="G12" i="2"/>
  <c r="C43" i="16"/>
  <c r="C81" i="16" s="1"/>
  <c r="F25" i="24"/>
  <c r="D33" i="27"/>
  <c r="D82" i="27" s="1"/>
  <c r="D180" i="27" s="1"/>
  <c r="D93" i="30"/>
  <c r="D99" i="30" s="1"/>
  <c r="I86" i="30"/>
  <c r="I93" i="30" s="1"/>
  <c r="I99" i="30" s="1"/>
  <c r="E8" i="36"/>
  <c r="F85" i="28"/>
  <c r="I63" i="29"/>
  <c r="E7" i="36"/>
  <c r="I63" i="30"/>
  <c r="C18" i="36"/>
  <c r="I31" i="30"/>
  <c r="E80" i="19" l="1"/>
  <c r="C82" i="19"/>
  <c r="C82" i="1"/>
  <c r="E58" i="17"/>
  <c r="B3" i="31"/>
  <c r="B7" i="31" s="1"/>
  <c r="B9" i="31" s="1"/>
  <c r="F93" i="30"/>
  <c r="F99" i="30" s="1"/>
  <c r="E31" i="35"/>
  <c r="D158" i="27"/>
  <c r="D162" i="1"/>
  <c r="D79" i="17"/>
  <c r="D86" i="17" s="1"/>
  <c r="D92" i="17" s="1"/>
  <c r="E43" i="16"/>
  <c r="AC11" i="9"/>
  <c r="AD11" i="9" s="1"/>
  <c r="AE11" i="9" s="1"/>
  <c r="C23" i="23"/>
  <c r="D154" i="19"/>
  <c r="C154" i="19"/>
  <c r="C156" i="19" s="1"/>
  <c r="E131" i="19"/>
  <c r="E154" i="19" s="1"/>
  <c r="I20" i="21"/>
  <c r="C158" i="27"/>
  <c r="AC12" i="9"/>
  <c r="AD12" i="9" s="1"/>
  <c r="AE12" i="9" s="1"/>
  <c r="F19" i="21"/>
  <c r="I70" i="27"/>
  <c r="E42" i="27"/>
  <c r="E33" i="27"/>
  <c r="C132" i="16"/>
  <c r="C154" i="16" s="1"/>
  <c r="C176" i="16" s="1"/>
  <c r="AC10" i="9"/>
  <c r="AD10" i="9" s="1"/>
  <c r="AE10" i="9" s="1"/>
  <c r="AC28" i="9"/>
  <c r="AA27" i="9"/>
  <c r="C19" i="23"/>
  <c r="E33" i="19"/>
  <c r="I36" i="21"/>
  <c r="I37" i="21" s="1"/>
  <c r="I154" i="19"/>
  <c r="I155" i="19" s="1"/>
  <c r="D82" i="19"/>
  <c r="B9" i="33"/>
  <c r="C14" i="23"/>
  <c r="C26" i="23" s="1"/>
  <c r="C3" i="21"/>
  <c r="H43" i="16"/>
  <c r="E81" i="16"/>
  <c r="F31" i="35"/>
  <c r="R21" i="9"/>
  <c r="S22" i="9"/>
  <c r="E127" i="1"/>
  <c r="H124" i="1"/>
  <c r="C14" i="16"/>
  <c r="E11" i="16"/>
  <c r="E14" i="16" s="1"/>
  <c r="D177" i="27"/>
  <c r="D178" i="27" s="1"/>
  <c r="D182" i="27" s="1"/>
  <c r="B9" i="36"/>
  <c r="C146" i="1"/>
  <c r="E32" i="16"/>
  <c r="H29" i="16"/>
  <c r="F10" i="18"/>
  <c r="F3" i="18"/>
  <c r="C82" i="27"/>
  <c r="E80" i="27"/>
  <c r="F86" i="24"/>
  <c r="F93" i="24" s="1"/>
  <c r="F99" i="24" s="1"/>
  <c r="E79" i="17"/>
  <c r="E86" i="17" s="1"/>
  <c r="E92" i="17" s="1"/>
  <c r="Q8" i="9"/>
  <c r="P7" i="9"/>
  <c r="P48" i="9" s="1"/>
  <c r="AC13" i="9"/>
  <c r="AD13" i="9" s="1"/>
  <c r="AE13" i="9" s="1"/>
  <c r="AC15" i="9"/>
  <c r="Q14" i="9"/>
  <c r="C32" i="16"/>
  <c r="C82" i="16" s="1"/>
  <c r="C175" i="16" s="1"/>
  <c r="M48" i="9"/>
  <c r="H82" i="1"/>
  <c r="E82" i="1"/>
  <c r="C7" i="18"/>
  <c r="B3" i="34"/>
  <c r="B7" i="34" s="1"/>
  <c r="B9" i="34" s="1"/>
  <c r="D93" i="28"/>
  <c r="D99" i="28" s="1"/>
  <c r="I86" i="28"/>
  <c r="I93" i="28" s="1"/>
  <c r="I99" i="28" s="1"/>
  <c r="D102" i="30"/>
  <c r="H100" i="30"/>
  <c r="B13" i="14"/>
  <c r="C82" i="29"/>
  <c r="E80" i="29"/>
  <c r="C79" i="17"/>
  <c r="C86" i="17" s="1"/>
  <c r="C92" i="17" s="1"/>
  <c r="S6" i="9"/>
  <c r="R5" i="9"/>
  <c r="AC9" i="9"/>
  <c r="AD9" i="9" s="1"/>
  <c r="AE9" i="9" s="1"/>
  <c r="C7" i="32"/>
  <c r="C33" i="32" s="1"/>
  <c r="B3" i="37"/>
  <c r="B7" i="37" s="1"/>
  <c r="B9" i="37" s="1"/>
  <c r="D93" i="24"/>
  <c r="D99" i="24" s="1"/>
  <c r="I86" i="24"/>
  <c r="I93" i="24" s="1"/>
  <c r="I99" i="24" s="1"/>
  <c r="E132" i="16"/>
  <c r="E154" i="16" s="1"/>
  <c r="H129" i="16"/>
  <c r="D82" i="16"/>
  <c r="F86" i="28"/>
  <c r="F93" i="28" s="1"/>
  <c r="F99" i="28" s="1"/>
  <c r="H144" i="29"/>
  <c r="I144" i="29"/>
  <c r="I145" i="29" s="1"/>
  <c r="C161" i="1"/>
  <c r="H160" i="1"/>
  <c r="H162" i="1"/>
  <c r="G160" i="1"/>
  <c r="E160" i="1"/>
  <c r="E161" i="1" s="1"/>
  <c r="E82" i="19" l="1"/>
  <c r="F33" i="32"/>
  <c r="I28" i="19" s="1"/>
  <c r="D174" i="19"/>
  <c r="I33" i="21"/>
  <c r="H154" i="19"/>
  <c r="D7" i="21"/>
  <c r="E23" i="21"/>
  <c r="I32" i="21"/>
  <c r="I34" i="21" s="1"/>
  <c r="I38" i="21" s="1"/>
  <c r="C178" i="16"/>
  <c r="AC27" i="9"/>
  <c r="AD27" i="9" s="1"/>
  <c r="AE27" i="9" s="1"/>
  <c r="AD28" i="9"/>
  <c r="H158" i="27"/>
  <c r="C160" i="27"/>
  <c r="I158" i="27"/>
  <c r="I159" i="27" s="1"/>
  <c r="H82" i="19"/>
  <c r="I26" i="21"/>
  <c r="C7" i="21"/>
  <c r="E24" i="21"/>
  <c r="E32" i="21"/>
  <c r="E41" i="21" s="1"/>
  <c r="E42" i="21" s="1"/>
  <c r="F42" i="21" s="1"/>
  <c r="I82" i="19"/>
  <c r="I83" i="19" s="1"/>
  <c r="I23" i="21"/>
  <c r="I27" i="21"/>
  <c r="I21" i="21"/>
  <c r="I22" i="21"/>
  <c r="B12" i="3"/>
  <c r="B13" i="3" s="1"/>
  <c r="F3" i="21"/>
  <c r="F10" i="21"/>
  <c r="B39" i="14"/>
  <c r="L155" i="1"/>
  <c r="I82" i="29"/>
  <c r="I83" i="29" s="1"/>
  <c r="C169" i="29"/>
  <c r="E82" i="29"/>
  <c r="H82" i="29"/>
  <c r="B10" i="33"/>
  <c r="E146" i="1"/>
  <c r="E162" i="1" s="1"/>
  <c r="J116" i="1"/>
  <c r="T22" i="9"/>
  <c r="S21" i="9"/>
  <c r="Q7" i="9"/>
  <c r="Q48" i="9" s="1"/>
  <c r="R8" i="9"/>
  <c r="D175" i="16"/>
  <c r="D176" i="16"/>
  <c r="C171" i="16"/>
  <c r="H92" i="17"/>
  <c r="H82" i="27"/>
  <c r="E82" i="27"/>
  <c r="C180" i="27"/>
  <c r="I82" i="27"/>
  <c r="I83" i="27" s="1"/>
  <c r="C172" i="19"/>
  <c r="C174" i="19" s="1"/>
  <c r="H100" i="24"/>
  <c r="D7" i="18"/>
  <c r="F13" i="18" s="1"/>
  <c r="C162" i="1"/>
  <c r="H146" i="1"/>
  <c r="H161" i="1" s="1"/>
  <c r="E82" i="16"/>
  <c r="S5" i="9"/>
  <c r="T6" i="9"/>
  <c r="C176" i="27"/>
  <c r="C7" i="35"/>
  <c r="C11" i="35" s="1"/>
  <c r="C33" i="35" s="1"/>
  <c r="H100" i="28"/>
  <c r="D102" i="28"/>
  <c r="AC14" i="9"/>
  <c r="AD14" i="9" s="1"/>
  <c r="AE14" i="9" s="1"/>
  <c r="AD15" i="9"/>
  <c r="B10" i="36"/>
  <c r="F23" i="21" l="1"/>
  <c r="D175" i="19"/>
  <c r="F7" i="21"/>
  <c r="F13" i="21"/>
  <c r="AH28" i="9"/>
  <c r="AE28" i="9"/>
  <c r="I28" i="21"/>
  <c r="F31" i="21"/>
  <c r="I24" i="21"/>
  <c r="F7" i="18"/>
  <c r="T21" i="9"/>
  <c r="U22" i="9"/>
  <c r="F33" i="35"/>
  <c r="E32" i="35"/>
  <c r="G176" i="27"/>
  <c r="H176" i="27"/>
  <c r="E176" i="27"/>
  <c r="H178" i="27"/>
  <c r="C177" i="27"/>
  <c r="E171" i="16"/>
  <c r="E172" i="16" s="1"/>
  <c r="E173" i="16" s="1"/>
  <c r="G171" i="16"/>
  <c r="H171" i="16"/>
  <c r="H172" i="16" s="1"/>
  <c r="H173" i="16"/>
  <c r="C172" i="16"/>
  <c r="R7" i="9"/>
  <c r="R48" i="9" s="1"/>
  <c r="S8" i="9"/>
  <c r="AE15" i="9"/>
  <c r="AH15" i="9"/>
  <c r="AH48" i="9" s="1"/>
  <c r="C162" i="29"/>
  <c r="E172" i="19"/>
  <c r="E173" i="19" s="1"/>
  <c r="H172" i="19"/>
  <c r="H174" i="19"/>
  <c r="C7" i="23"/>
  <c r="C11" i="23" s="1"/>
  <c r="C32" i="23" s="1"/>
  <c r="F32" i="23" s="1"/>
  <c r="G172" i="19"/>
  <c r="T5" i="9"/>
  <c r="U6" i="9"/>
  <c r="H175" i="16" l="1"/>
  <c r="I29" i="21"/>
  <c r="S7" i="9"/>
  <c r="S48" i="9" s="1"/>
  <c r="T8" i="9"/>
  <c r="U21" i="9"/>
  <c r="V22" i="9"/>
  <c r="H177" i="27"/>
  <c r="L171" i="27"/>
  <c r="C178" i="27"/>
  <c r="C182" i="27" s="1"/>
  <c r="H167" i="29"/>
  <c r="C166" i="29"/>
  <c r="E162" i="29"/>
  <c r="E166" i="29" s="1"/>
  <c r="E167" i="29" s="1"/>
  <c r="V6" i="9"/>
  <c r="U5" i="9"/>
  <c r="H173" i="19"/>
  <c r="L167" i="19"/>
  <c r="E36" i="21"/>
  <c r="D9" i="33"/>
  <c r="D12" i="3"/>
  <c r="E174" i="19"/>
  <c r="E175" i="19" s="1"/>
  <c r="C177" i="16"/>
  <c r="C179" i="16" s="1"/>
  <c r="C173" i="16"/>
  <c r="C9" i="36"/>
  <c r="E177" i="27"/>
  <c r="E178" i="27" s="1"/>
  <c r="C175" i="19" l="1"/>
  <c r="C10" i="36"/>
  <c r="E9" i="36"/>
  <c r="E10" i="36" s="1"/>
  <c r="D13" i="3"/>
  <c r="E12" i="3"/>
  <c r="E13" i="3" s="1"/>
  <c r="V5" i="9"/>
  <c r="W6" i="9"/>
  <c r="V21" i="9"/>
  <c r="W22" i="9"/>
  <c r="E9" i="33"/>
  <c r="E10" i="33" s="1"/>
  <c r="L160" i="29"/>
  <c r="H166" i="29"/>
  <c r="C167" i="29"/>
  <c r="C170" i="29" s="1"/>
  <c r="U8" i="9"/>
  <c r="T7" i="9"/>
  <c r="T48" i="9" s="1"/>
  <c r="E45" i="21"/>
  <c r="E46" i="21" s="1"/>
  <c r="F46" i="21" s="1"/>
  <c r="F35" i="21"/>
  <c r="W5" i="9" l="1"/>
  <c r="X6" i="9"/>
  <c r="V8" i="9"/>
  <c r="U7" i="9"/>
  <c r="U48" i="9" s="1"/>
  <c r="X22" i="9"/>
  <c r="W21" i="9"/>
  <c r="X21" i="9" l="1"/>
  <c r="Y22" i="9"/>
  <c r="V7" i="9"/>
  <c r="V48" i="9" s="1"/>
  <c r="W8" i="9"/>
  <c r="Y6" i="9"/>
  <c r="X5" i="9"/>
  <c r="W7" i="9" l="1"/>
  <c r="W48" i="9" s="1"/>
  <c r="X8" i="9"/>
  <c r="Y5" i="9"/>
  <c r="Z6" i="9"/>
  <c r="Y21" i="9"/>
  <c r="Z22" i="9"/>
  <c r="Z21" i="9" l="1"/>
  <c r="AA22" i="9"/>
  <c r="Z5" i="9"/>
  <c r="AA6" i="9"/>
  <c r="Y8" i="9"/>
  <c r="X7" i="9"/>
  <c r="X48" i="9" s="1"/>
  <c r="AA5" i="9" l="1"/>
  <c r="AB6" i="9"/>
  <c r="AB22" i="9"/>
  <c r="AA21" i="9"/>
  <c r="Y7" i="9"/>
  <c r="Y48" i="9" s="1"/>
  <c r="Z8" i="9"/>
  <c r="Z7" i="9" l="1"/>
  <c r="Z48" i="9" s="1"/>
  <c r="AA8" i="9"/>
  <c r="AB21" i="9"/>
  <c r="AC22" i="9"/>
  <c r="AB5" i="9"/>
  <c r="AC6" i="9"/>
  <c r="AC5" i="9" l="1"/>
  <c r="AD6" i="9"/>
  <c r="AA7" i="9"/>
  <c r="AA48" i="9" s="1"/>
  <c r="AB8" i="9"/>
  <c r="AD22" i="9"/>
  <c r="AE22" i="9" s="1"/>
  <c r="AC21" i="9"/>
  <c r="AD21" i="9" s="1"/>
  <c r="AE21" i="9" s="1"/>
  <c r="AD5" i="9" l="1"/>
  <c r="AE6" i="9"/>
  <c r="AE5" i="9" s="1"/>
  <c r="AB7" i="9"/>
  <c r="AB48" i="9" s="1"/>
  <c r="AC8" i="9"/>
  <c r="AC7" i="9" l="1"/>
  <c r="AC48" i="9" s="1"/>
  <c r="AD8" i="9"/>
  <c r="AD7" i="9" l="1"/>
  <c r="AE8" i="9"/>
  <c r="AE7" i="9" l="1"/>
  <c r="AE48" i="9" s="1"/>
  <c r="AI48" i="9" s="1"/>
  <c r="AD48" i="9"/>
  <c r="AD5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3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Ver anexo PPYE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4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C31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3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C30" authorId="0" shapeId="0" xr:uid="{00000000-0006-0000-13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35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Ver anexo PPYE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JEYDER</author>
  </authors>
  <commentList>
    <comment ref="D6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habitación</t>
        </r>
      </text>
    </comment>
    <comment ref="L15" authorId="0" shapeId="0" xr:uid="{00000000-0006-0000-1900-000002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trasladar a los otros equipos q no tienen depreciacion</t>
        </r>
      </text>
    </comment>
    <comment ref="H21" authorId="0" shapeId="0" xr:uid="{00000000-0006-0000-1900-000003000000}">
      <text>
        <r>
          <rPr>
            <b/>
            <sz val="9"/>
            <color indexed="81"/>
            <rFont val="Tahoma"/>
            <family val="2"/>
          </rPr>
          <t>JEYDER:NF</t>
        </r>
      </text>
    </comment>
    <comment ref="I21" authorId="0" shapeId="0" xr:uid="{00000000-0006-0000-1900-000004000000}">
      <text>
        <r>
          <rPr>
            <b/>
            <sz val="9"/>
            <color indexed="81"/>
            <rFont val="Tahoma"/>
            <family val="2"/>
          </rPr>
          <t>JEYDER:NF</t>
        </r>
      </text>
    </comment>
    <comment ref="L21" authorId="0" shapeId="0" xr:uid="{00000000-0006-0000-1900-000005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confirmar saldo despues de NF</t>
        </r>
      </text>
    </comment>
    <comment ref="H25" authorId="0" shapeId="0" xr:uid="{00000000-0006-0000-1900-000006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ajustar depreciacion a 1592</t>
        </r>
      </text>
    </comment>
    <comment ref="I25" authorId="0" shapeId="0" xr:uid="{00000000-0006-0000-1900-000007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ajustar depreciacion a 1592</t>
        </r>
      </text>
    </comment>
  </commentList>
</comments>
</file>

<file path=xl/sharedStrings.xml><?xml version="1.0" encoding="utf-8"?>
<sst xmlns="http://schemas.openxmlformats.org/spreadsheetml/2006/main" count="1648" uniqueCount="476">
  <si>
    <t>CAJA</t>
  </si>
  <si>
    <t>BANCOS</t>
  </si>
  <si>
    <t>DERECHOS FIDUCIARIOS</t>
  </si>
  <si>
    <t>TOTAL EFECTIVO Y EQUIVALENTES DE EFECTIVO</t>
  </si>
  <si>
    <t>CUENTAS CTES COMERCIALES</t>
  </si>
  <si>
    <t>ANTICIPO DE IMPUESTOS Y CONTRIBUCIONES</t>
  </si>
  <si>
    <t>CUENTAS POR COBRAR A TRABAJADORES</t>
  </si>
  <si>
    <t>DEUDORES VARIOS</t>
  </si>
  <si>
    <t>DETERIORO DE CARTERA</t>
  </si>
  <si>
    <t>PROPIEDADES PLANTA Y EQUIPO</t>
  </si>
  <si>
    <t>MAQUINARIA Y EQUIPO</t>
  </si>
  <si>
    <t>EQUIPO DE COMPUTACION Y COMUNICACIÓN</t>
  </si>
  <si>
    <t>TOTAL POPIEDAD PLANTA Y EQUIPO</t>
  </si>
  <si>
    <t>GASTOS PAGADOS POR ANTICIPADO</t>
  </si>
  <si>
    <t>TOTAL GASTOS PAGADOS POR ANTICIPADO</t>
  </si>
  <si>
    <t>PROGRAMAS PARA COMPUTADOR</t>
  </si>
  <si>
    <t>TOTAL ACTIVO CORRIENTE</t>
  </si>
  <si>
    <t>TOTAL ACTIVO NO CORRIENTE</t>
  </si>
  <si>
    <t>TOTAL ACTIVO</t>
  </si>
  <si>
    <t>PASIVOS</t>
  </si>
  <si>
    <t>PASIVOS FINANCIEROS</t>
  </si>
  <si>
    <t>BANCOS NACIONALES</t>
  </si>
  <si>
    <t>TOTAL PASIVOS FINANCIEROS</t>
  </si>
  <si>
    <t>COSTOS Y GASTOS POR PAGAR</t>
  </si>
  <si>
    <t xml:space="preserve">DE RENTA Y COMPLEMENTARIOS </t>
  </si>
  <si>
    <t>DE INDUSTRIA Y COMERCIO</t>
  </si>
  <si>
    <t>CESANTIAS CONSOLIDADAS</t>
  </si>
  <si>
    <t>PRIMA DE SERVICIOS</t>
  </si>
  <si>
    <t>VACACIONES CONSOLIDADAS</t>
  </si>
  <si>
    <t>TOTAL PASIVO CORRIENTE</t>
  </si>
  <si>
    <t>PASIVO NO CORRIENTE</t>
  </si>
  <si>
    <t>OTROS PASIVOS</t>
  </si>
  <si>
    <t>TOTAL OTROS PASIVOS</t>
  </si>
  <si>
    <t>TOTAL PASIVO NO CORRIENTE</t>
  </si>
  <si>
    <t>TOTAL PASIVO</t>
  </si>
  <si>
    <t>PATRIMONIO</t>
  </si>
  <si>
    <t>TOTAL PATRIMONIO</t>
  </si>
  <si>
    <t>TOTAL PASIVO Y PATRIMONIO</t>
  </si>
  <si>
    <t>ACTIVO CORRIENTE</t>
  </si>
  <si>
    <t>EFECTIVO Y EQUIVALENTES AL  EFECTIVO</t>
  </si>
  <si>
    <t>INTANGIBLES</t>
  </si>
  <si>
    <t>ACTIVOS</t>
  </si>
  <si>
    <t>DEUDORES COMERCIALES Y OTRAS CUENTAS POR COBRAR</t>
  </si>
  <si>
    <t>ACTIVOS NO FINANCIEROS</t>
  </si>
  <si>
    <t>TOTAL ACTIVO POR IMPUESTO DIFERIDO</t>
  </si>
  <si>
    <t>PASIVO CORRIENTE</t>
  </si>
  <si>
    <t>PASIVOS NO FINANCIEROS</t>
  </si>
  <si>
    <t>IMPUESTOS CORRIENTES POR PAGAR</t>
  </si>
  <si>
    <t>TOTAL IMPUESTOS CORRIENTES POR PAGAR</t>
  </si>
  <si>
    <t>TOTAL BENEFICIO A LOS EMPLEADOS</t>
  </si>
  <si>
    <t>ESTADO DEL RESULTADO INTEGRAL</t>
  </si>
  <si>
    <t>POR LOS AÑOS TERMINADOS EL 31 DE DICIEMBRE DE :</t>
  </si>
  <si>
    <t>VARIACION</t>
  </si>
  <si>
    <t>Costo de ventas</t>
  </si>
  <si>
    <t>Ganancia bruta</t>
  </si>
  <si>
    <t>Otros ingresos</t>
  </si>
  <si>
    <t>Intereses Financieros</t>
  </si>
  <si>
    <t>Recuperaciones</t>
  </si>
  <si>
    <t>Total, Otros ingresos</t>
  </si>
  <si>
    <t>Gastos Ordinarios</t>
  </si>
  <si>
    <t>De administración</t>
  </si>
  <si>
    <t>Honorarios</t>
  </si>
  <si>
    <t xml:space="preserve">Impuestos </t>
  </si>
  <si>
    <t>Servicios</t>
  </si>
  <si>
    <t>Gastos de Viaje</t>
  </si>
  <si>
    <t>Depreciaciones</t>
  </si>
  <si>
    <t>Diversos</t>
  </si>
  <si>
    <t>Deterioro - Deudores</t>
  </si>
  <si>
    <t>Gastos Financieros</t>
  </si>
  <si>
    <t>Total, Gastos financieros</t>
  </si>
  <si>
    <t>Ganancia Antes de Impuestos</t>
  </si>
  <si>
    <t>Impuesto a Las Ganancias:</t>
  </si>
  <si>
    <t>Total Impuesto a las Ganancias</t>
  </si>
  <si>
    <t>Ganancia / Perdida Neta del periodo</t>
  </si>
  <si>
    <t>Otro Resultado Integral:</t>
  </si>
  <si>
    <t>Total Otro Resultado Integral, neto de impuestos</t>
  </si>
  <si>
    <t>RESULTADO INTEGRAL TOTAL DEL AÑO</t>
  </si>
  <si>
    <t xml:space="preserve">Los Suscritos, Gerente  y Contador declaramos expresamente que se han verificado previamente </t>
  </si>
  <si>
    <t xml:space="preserve">las afirmaciones contenidas en los Estado Financiero, conforme al reglamento, y las mismas se  </t>
  </si>
  <si>
    <t>han tomado fielmente de los Libros de Contabilidad.</t>
  </si>
  <si>
    <t>Gerente</t>
  </si>
  <si>
    <t>(Ver Dictamen Adjunto)</t>
  </si>
  <si>
    <t>AMORTIZACION ACUMULADA</t>
  </si>
  <si>
    <t>Arrendamientos</t>
  </si>
  <si>
    <t>GastosLegales</t>
  </si>
  <si>
    <t>Mantenimiento y Reparaciones</t>
  </si>
  <si>
    <t>Amortizaciones</t>
  </si>
  <si>
    <t>Otros Gastos</t>
  </si>
  <si>
    <t>Perdida en Venta y Retiro de Bienes</t>
  </si>
  <si>
    <t>Seguros</t>
  </si>
  <si>
    <t>Gastos Extraordinarios</t>
  </si>
  <si>
    <t>Total Otros Gastos</t>
  </si>
  <si>
    <t>ESTADO DE SITUACION FINANCIERA</t>
  </si>
  <si>
    <t>TOTAL DEUDORES COMERCIALES Y OTRAS CUENTAS X C.</t>
  </si>
  <si>
    <t>ACTIVO NO CORRIENTE</t>
  </si>
  <si>
    <t>TOTAL INTANGIBLES</t>
  </si>
  <si>
    <t>BENEFICIOS A LOS EMPLEADOS POR PAGAR</t>
  </si>
  <si>
    <t xml:space="preserve">INTERESES SOBRE CESANTIAS </t>
  </si>
  <si>
    <t>ACTIVOS POR IMPUESTO DIFERIDO</t>
  </si>
  <si>
    <t>PASIVOS POR IMPUESTO DIFERIDO</t>
  </si>
  <si>
    <t>TOTAL PASIVOS POR IMPUESTO DIFERIDO</t>
  </si>
  <si>
    <t xml:space="preserve">UTILIDAD DEL EJERCICIO </t>
  </si>
  <si>
    <t>VARIACIONES</t>
  </si>
  <si>
    <t xml:space="preserve">Ingresos </t>
  </si>
  <si>
    <t>Ingresos de actividades ordinarias</t>
  </si>
  <si>
    <t>Interes Implicito</t>
  </si>
  <si>
    <t>Gastos por impuesto corriente</t>
  </si>
  <si>
    <t>Gastos (ingresos)  por impuestos diferidos</t>
  </si>
  <si>
    <t xml:space="preserve">POR LOS AÑOS TERMINADOS EL 31 DE DICIEMBRE  </t>
  </si>
  <si>
    <t>Salarios y Beneficios a los Empleados</t>
  </si>
  <si>
    <t>CONCEPTO</t>
  </si>
  <si>
    <t xml:space="preserve">AUMENTO </t>
  </si>
  <si>
    <t>DISMINUC.</t>
  </si>
  <si>
    <t>CAPITAL SOCIAL</t>
  </si>
  <si>
    <t>POR LOS AÑOS TERMINADOS A  31 DE DICIEMBRE DE</t>
  </si>
  <si>
    <t>UTILIDAD DEL EJERCICIO</t>
  </si>
  <si>
    <t xml:space="preserve"> </t>
  </si>
  <si>
    <t>FONDOS</t>
  </si>
  <si>
    <t>TOTALES</t>
  </si>
  <si>
    <t>NACIONALES</t>
  </si>
  <si>
    <t>CLIENTES</t>
  </si>
  <si>
    <t>ANTICIPO PARA ADQUIRIR PROPIEDAD PLANTA Y EQUIPO</t>
  </si>
  <si>
    <t>INVENTARIOS</t>
  </si>
  <si>
    <t>ANTICIPO PARA ADQUISICON DE INVENTARIOS</t>
  </si>
  <si>
    <t>TOTAL INVENTARIOS</t>
  </si>
  <si>
    <t>TERRENOS</t>
  </si>
  <si>
    <t>CONSTRUCCIONES Y EDIFICACIONES</t>
  </si>
  <si>
    <t>EQUIPO TRANSPORTES</t>
  </si>
  <si>
    <t>PROPIEDAD DE INVERSION</t>
  </si>
  <si>
    <t>ACTIVOS DIVERSOS</t>
  </si>
  <si>
    <t>OTROS ACTIVOS</t>
  </si>
  <si>
    <t>TOTAL ACTIVOS DIVERSOS</t>
  </si>
  <si>
    <t>TOTAL PROPIEDAD DE INVERSION</t>
  </si>
  <si>
    <t>PROVEEDORES</t>
  </si>
  <si>
    <t>DEUDAS CON SOCIOS Y ACCIONISTAS</t>
  </si>
  <si>
    <t>IMPUESTOS POR PAGAR</t>
  </si>
  <si>
    <t>SALARIOS POR PAGAR</t>
  </si>
  <si>
    <t>OTROS PASIVOS NO FINANCIEROS</t>
  </si>
  <si>
    <t>CONSORCIOS</t>
  </si>
  <si>
    <t>TOTAL OTROS PASIVOS NO FINANCIEROS</t>
  </si>
  <si>
    <t>COMPAÑIAS DE FINANCIAMIENTO</t>
  </si>
  <si>
    <t>UTILIDADES ACUMULADAS</t>
  </si>
  <si>
    <t>Financieros</t>
  </si>
  <si>
    <t>Arriendos</t>
  </si>
  <si>
    <t>Utilidad en venta propiedades</t>
  </si>
  <si>
    <t>Indemnizaciones</t>
  </si>
  <si>
    <t>NOTA</t>
  </si>
  <si>
    <t>TOTAL CUENTAS POR PAGAR COMERCIALES Y OTRAS CXPAGAR</t>
  </si>
  <si>
    <t>Gastos Legales</t>
  </si>
  <si>
    <t>CTAS POR PAGAR COMERCIALES Y OTRAS CTAS POR PAGAR</t>
  </si>
  <si>
    <t>GELVEZ DISTRIBUCIONES SAS</t>
  </si>
  <si>
    <t>2018</t>
  </si>
  <si>
    <t>GANANCIAS RETENIDAS POR ADOPCION NIIF PYMES</t>
  </si>
  <si>
    <t>CARMEN CECILIA AVENDAÑO DE ARDILA</t>
  </si>
  <si>
    <t>DETALLE</t>
  </si>
  <si>
    <t>VIDA UTIL/MESES A DEPRECIAR</t>
  </si>
  <si>
    <t>FECHA DE INICIO</t>
  </si>
  <si>
    <t>FECHA DE TERMINACION</t>
  </si>
  <si>
    <t>VALOR DE COMPRA</t>
  </si>
  <si>
    <t>VALOR RAZONABLE</t>
  </si>
  <si>
    <t>VALOR TERRENO</t>
  </si>
  <si>
    <t>VALOR CONSTRUCCIÓN</t>
  </si>
  <si>
    <t>DEPRECIACION ACUMULADA  ACUMALADO DICIEMBRE 2949 2014</t>
  </si>
  <si>
    <t>DEBITO</t>
  </si>
  <si>
    <t>CREDITO</t>
  </si>
  <si>
    <t>CARGO BASE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</si>
  <si>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</si>
  <si>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</si>
  <si>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</si>
  <si>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</si>
  <si>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</si>
  <si>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</si>
  <si>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</si>
  <si>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</si>
  <si>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</si>
  <si>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</si>
  <si>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</si>
  <si>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</si>
  <si>
    <t>SALDO PPYE</t>
  </si>
  <si>
    <t>CONSTRUCCIONES Y EDIFICACIONES EN USO PERSONAL</t>
  </si>
  <si>
    <t>Apto 702 C 54A 6 125 ED Infiniti UR</t>
  </si>
  <si>
    <t>01/01/2035</t>
  </si>
  <si>
    <t>5160</t>
  </si>
  <si>
    <t>159205.05</t>
  </si>
  <si>
    <t>CONSTRUCCIONES Y EDIFICACIONES EN USO ORDINARIO</t>
  </si>
  <si>
    <t>Lc Calle 10 3 10 Brr centro ED Fiallo</t>
  </si>
  <si>
    <t>516005.01</t>
  </si>
  <si>
    <t>159205.07</t>
  </si>
  <si>
    <t>Lc Calle 11 0 29 L143 CC Gran Bulevar</t>
  </si>
  <si>
    <t>Cll 10 0E 92 L N1-27 CC Ventura Plaza</t>
  </si>
  <si>
    <t>AV libertadores = 181 L 1-21 C 20N</t>
  </si>
  <si>
    <t>C 10 0E 92 L N2-13 CC Ventura Plaza / Leasing Bancolombia</t>
  </si>
  <si>
    <t>CC Ventura Plaza L 3-110 Quinta / Fiducia Banco Bogotá</t>
  </si>
  <si>
    <t>EQUIPOS DE PROCESAMIENTO DE DATOS</t>
  </si>
  <si>
    <t>Equipos de Computación</t>
  </si>
  <si>
    <t>01/01/2015</t>
  </si>
  <si>
    <t>01/01/2020</t>
  </si>
  <si>
    <t>516015.01</t>
  </si>
  <si>
    <t>FLOTA Y EQUIPO DE TRANSPORTE</t>
  </si>
  <si>
    <t>Camioneta</t>
  </si>
  <si>
    <t>516010.01</t>
  </si>
  <si>
    <t>10 Años</t>
  </si>
  <si>
    <t>1 Mes</t>
  </si>
  <si>
    <t>Equipo de Computo y Comunicación</t>
  </si>
  <si>
    <t>5 Años</t>
  </si>
  <si>
    <t>516020</t>
  </si>
  <si>
    <t>516020.01</t>
  </si>
  <si>
    <t>OTROA ACTIVOS</t>
  </si>
  <si>
    <t>516035.01</t>
  </si>
  <si>
    <t>TOTAL</t>
  </si>
  <si>
    <t>TABLA DE DETERIORO 2018</t>
  </si>
  <si>
    <t>PERIODO ENERO- DICIEMBRE 2018</t>
  </si>
  <si>
    <t>DETERIORO  ACUMALADO DICIEMBRE NIIF 2017</t>
  </si>
  <si>
    <t>TOTAL  2018</t>
  </si>
  <si>
    <t>DEPRECIACION ACUMULADA 2018</t>
  </si>
  <si>
    <t>IMPUESTO SOBRE LAS VENTAS POR PAGAR</t>
  </si>
  <si>
    <t>RETENCION EN LA FUENTE</t>
  </si>
  <si>
    <t>RETENCIONES Y APORTES DE NOMINA</t>
  </si>
  <si>
    <t>INGRESOS RECIBIDOS PARA TERCEROS</t>
  </si>
  <si>
    <t>ACT</t>
  </si>
  <si>
    <t>Adecuación e Instalación</t>
  </si>
  <si>
    <t>Ventas</t>
  </si>
  <si>
    <t>MARCO ANTONIO GOMEZ PEROZO</t>
  </si>
  <si>
    <t>JOSE LIBORIO GELVEZ DUARTE</t>
  </si>
  <si>
    <t>CAPITAL SUSCRITO Y PAGADO</t>
  </si>
  <si>
    <t>SUPERAVIT DE CAPITAL</t>
  </si>
  <si>
    <t>Total Gastos Ordinarios Administración</t>
  </si>
  <si>
    <t>Total Gastos Ordinarios Ventas</t>
  </si>
  <si>
    <t>22</t>
  </si>
  <si>
    <t>DETERIORO/DEPRECIACION ACUMULADA</t>
  </si>
  <si>
    <t>(Cifras expresadas en  Miles de pesos colombianos)</t>
  </si>
  <si>
    <t>Revisor Fiscal  - T.P. No. 131425-T</t>
  </si>
  <si>
    <t>MERCANCIAS NO FABRICADAS POR LA EMPRESA</t>
  </si>
  <si>
    <t xml:space="preserve">CUCUTA </t>
  </si>
  <si>
    <t>ARAUCA</t>
  </si>
  <si>
    <t xml:space="preserve">GIRON </t>
  </si>
  <si>
    <t>CALI</t>
  </si>
  <si>
    <t>BANCO AGRARIO 360010010567</t>
  </si>
  <si>
    <t xml:space="preserve">DAVIVIENDA CTA CTE </t>
  </si>
  <si>
    <t>BANCOLOMBIA CTA CTE</t>
  </si>
  <si>
    <t>DAVIVIENDA CTA AHORROS</t>
  </si>
  <si>
    <t>BANCOLOMBIA CTA DE AHORROS</t>
  </si>
  <si>
    <t>CUENTAS COMERCIALES</t>
  </si>
  <si>
    <t>ANT PARA ADQUISICION DE INVENTARIOS</t>
  </si>
  <si>
    <t>MUEBLES Y ENSERES</t>
  </si>
  <si>
    <t>|</t>
  </si>
  <si>
    <t xml:space="preserve">  </t>
  </si>
  <si>
    <t>2019</t>
  </si>
  <si>
    <t>BENEFICIO DE AUDITORIA</t>
  </si>
  <si>
    <t>ANTICIPOS</t>
  </si>
  <si>
    <t>CUCUTA</t>
  </si>
  <si>
    <t>GIRON</t>
  </si>
  <si>
    <t>anti</t>
  </si>
  <si>
    <t>COMPARACION DE PATRIMONIO</t>
  </si>
  <si>
    <t>PATRIMONIO LIQUIDO 2018</t>
  </si>
  <si>
    <t>MAS RENTA LIQUIDA 2019</t>
  </si>
  <si>
    <t>MENOS IMPUESTO DE RENTA</t>
  </si>
  <si>
    <t>MAS VALORIZACIONES</t>
  </si>
  <si>
    <t>PATRIMONIO 2019</t>
  </si>
  <si>
    <t>X</t>
  </si>
  <si>
    <t>PARA AJUSTAR</t>
  </si>
  <si>
    <t>PAT</t>
  </si>
  <si>
    <t>PRUEBA</t>
  </si>
  <si>
    <t>PAS</t>
  </si>
  <si>
    <t>VALOR MAXIMO DE AUMENTO DEL PATRIMONIO 2019</t>
  </si>
  <si>
    <t xml:space="preserve">Contador Publico-T.P. No. </t>
  </si>
  <si>
    <t>VERIFICAR JUEGO DE INVENTARIOS</t>
  </si>
  <si>
    <t>RENTABILIDAD</t>
  </si>
  <si>
    <t>RLG</t>
  </si>
  <si>
    <t>EN EL 2018 SE PAGO SOBRE</t>
  </si>
  <si>
    <t>RESERVA LEGAL</t>
  </si>
  <si>
    <t>DEPOSITO ALLIANZ PHARMA SAS</t>
  </si>
  <si>
    <t>NIT: 901.330.149-2</t>
  </si>
  <si>
    <t>(Cifras expresadas  en  pesos colombianos)</t>
  </si>
  <si>
    <t>2020</t>
  </si>
  <si>
    <t>BEATRIZ KARINA CAMPILLO VELA</t>
  </si>
  <si>
    <t>ZAIDA IDALID HERREÑO RUEDAS</t>
  </si>
  <si>
    <t>Contador Publico-T.P. No. 175292-T</t>
  </si>
  <si>
    <t>MARIA LOURDES APARICIO APARICIO</t>
  </si>
  <si>
    <t>Comisiones</t>
  </si>
  <si>
    <t>Caja</t>
  </si>
  <si>
    <t>Bancos</t>
  </si>
  <si>
    <t>Clientes</t>
  </si>
  <si>
    <t>Anticipo De Impuestos Y Contribuciones</t>
  </si>
  <si>
    <t>Avances Y Anticipos Entregados</t>
  </si>
  <si>
    <t>Cuentas Por Cobrar A Trabajadores</t>
  </si>
  <si>
    <t>Mercancías No Fabricadas Por La Empresa</t>
  </si>
  <si>
    <t>POR LOS AÑOS TERMINADOS EL 31 DE DICIEMBRE :</t>
  </si>
  <si>
    <t>Equipo de Oficina</t>
  </si>
  <si>
    <t>Equipo De Computación Y Comunicación</t>
  </si>
  <si>
    <t>Programas para Computador</t>
  </si>
  <si>
    <t>Proveedores</t>
  </si>
  <si>
    <t>Costos y gastos por pagar</t>
  </si>
  <si>
    <t>Retención en la Fuente</t>
  </si>
  <si>
    <t>Deudores Varios</t>
  </si>
  <si>
    <t>Deterioro de Cartera</t>
  </si>
  <si>
    <t>Flota y Equipo de Transporte</t>
  </si>
  <si>
    <t>Maquinaria y Equipo</t>
  </si>
  <si>
    <t>Deterioro por Depreciacion Acumulada</t>
  </si>
  <si>
    <t>Terrenos</t>
  </si>
  <si>
    <t>Construcciones y Edificaciones</t>
  </si>
  <si>
    <t>Anticipo para Adquirir Propiedades Planta y Equipo</t>
  </si>
  <si>
    <t>Gastos Pagados por Anticipado</t>
  </si>
  <si>
    <t>Amortización Acumulada</t>
  </si>
  <si>
    <t>Activos por Impuesto Diferido</t>
  </si>
  <si>
    <t>Otros Activos</t>
  </si>
  <si>
    <t>Compañias de Financiamiento</t>
  </si>
  <si>
    <t>Retenciones y Aportes de Nomina</t>
  </si>
  <si>
    <t>De Renta y Complementarios</t>
  </si>
  <si>
    <t>Impuestos Corrientes por Pagar</t>
  </si>
  <si>
    <t>Salarios por Pagar</t>
  </si>
  <si>
    <t>Cesantias Consolidadas</t>
  </si>
  <si>
    <t>Vacaciones Consolidadas</t>
  </si>
  <si>
    <t>Intereses Sobre Cesantias</t>
  </si>
  <si>
    <t>Pasivos por Impuesto Diferido</t>
  </si>
  <si>
    <t>Ingresos Recibidos para Terceros</t>
  </si>
  <si>
    <t>Capital Suscrito y Pagado</t>
  </si>
  <si>
    <t>Superavit de Capital</t>
  </si>
  <si>
    <t>Utilidades Acumuladas</t>
  </si>
  <si>
    <t>Reservas Obligatorias</t>
  </si>
  <si>
    <t>Ganancias Retenidas por Adopcion de NIIF</t>
  </si>
  <si>
    <t>Utilidad del Ejercicio</t>
  </si>
  <si>
    <t>Impuestos distintos del Impuesto de Renta</t>
  </si>
  <si>
    <t>Proveedores Nacionales</t>
  </si>
  <si>
    <t>Otros Prestamos</t>
  </si>
  <si>
    <t>Descuentos comerciales Condicionados</t>
  </si>
  <si>
    <t>Ajuste al Peso</t>
  </si>
  <si>
    <t>REVISAR</t>
  </si>
  <si>
    <t>Anticipos y Avances</t>
  </si>
  <si>
    <t>REVISOR FISCAL - T.P N° XXX-T</t>
  </si>
  <si>
    <t xml:space="preserve">Otros Prestamos </t>
  </si>
  <si>
    <t>25</t>
  </si>
  <si>
    <t>DEPOSITOS ALLIANZ PHARMA SAS</t>
  </si>
  <si>
    <t>REVISOR FISCAL - T.P N°52027-T</t>
  </si>
  <si>
    <t>CAPITAL DE TRABAJO</t>
  </si>
  <si>
    <t xml:space="preserve">AC- PC </t>
  </si>
  <si>
    <t>=</t>
  </si>
  <si>
    <t>PATRIMONIO NETO</t>
  </si>
  <si>
    <t>AT-PT</t>
  </si>
  <si>
    <t>INDICE DE LIQUIDEZ</t>
  </si>
  <si>
    <t xml:space="preserve">AC / PC </t>
  </si>
  <si>
    <t>PC</t>
  </si>
  <si>
    <t>ENDEUDAMIENTO</t>
  </si>
  <si>
    <t>PASIVO TOTAL</t>
  </si>
  <si>
    <t>X 100</t>
  </si>
  <si>
    <t xml:space="preserve">ACTIVO TOTAL </t>
  </si>
  <si>
    <t>Cuentas por Cobrar a Socios y Accionistas</t>
  </si>
  <si>
    <t>Prima de Servicios</t>
  </si>
  <si>
    <t>FLUJO DE EFECTIVO</t>
  </si>
  <si>
    <t>(Cifras Expresadas en Pesos Colombianos)</t>
  </si>
  <si>
    <t>ACTIVIDADES DE OPERACIÓN</t>
  </si>
  <si>
    <t>PARTIDAS QUE NO AFECTAN EL EFECTIVO</t>
  </si>
  <si>
    <t xml:space="preserve">DEPRECIACION </t>
  </si>
  <si>
    <t>EFECTIVO GENERADO EN OPERACIÓN</t>
  </si>
  <si>
    <t>AUMENTO DE ACREEDORES COMERCIALES Y OTRAS CUENTAS POR PAGAR LARGO PLAZO</t>
  </si>
  <si>
    <t>AUMENTO DE INVENTARIOS</t>
  </si>
  <si>
    <t>AUMENTO DE DEUDORES Y OTRAS CUENTAS POR COBRAR A CORTO PLAZO</t>
  </si>
  <si>
    <t>DIMINUCION DE PASIVOS FINANCIEROS</t>
  </si>
  <si>
    <t>DISMINUCION  CUENTAS POR PAGAR COMERCIALES CORTO PLAZO</t>
  </si>
  <si>
    <t>DISMINUCION DE IMPUESTO DIFERIDO</t>
  </si>
  <si>
    <t>DISMINUCION DE  OTROS PASIVOS</t>
  </si>
  <si>
    <t>DISMINUCION DE IMPUESTOS  CORRIENTES POR PAGAR</t>
  </si>
  <si>
    <t>DISMINUCION DE BENEFICIO A LOS EMPLEADOS</t>
  </si>
  <si>
    <t>DISMINUCION DE ACTIVOS POR IMPUESTOS DIFERIDOS</t>
  </si>
  <si>
    <t>FLUJO DE EFECTIVO NETO ACTIV. OPERACIÓN</t>
  </si>
  <si>
    <t>ACTIVIDADES DE INVERSION</t>
  </si>
  <si>
    <t>AUMENTO  DE INVERSIONES</t>
  </si>
  <si>
    <t>ACTIVIDADES DE FINANCIACION</t>
  </si>
  <si>
    <t xml:space="preserve">MEJORA </t>
  </si>
  <si>
    <t>AUMENTO EFECTIVO</t>
  </si>
  <si>
    <t>EFECTIVO AÑO 2019</t>
  </si>
  <si>
    <t>EFECTIVO 31-XII-2020</t>
  </si>
  <si>
    <t>DISMINUCIÓN DE DEUDORES COMERCIALES Y OTRAS CUENTAS POR COBRAR A LARGO PLAZO</t>
  </si>
  <si>
    <t>AUMENTO DE OTROS ACTIVOS</t>
  </si>
  <si>
    <t>COMPRA  DE PROPIEDAD PLANTA Y EQUIPO</t>
  </si>
  <si>
    <t>Dividendos Y Participaciones</t>
  </si>
  <si>
    <t>Anticipo recibido de clientes</t>
  </si>
  <si>
    <t>Revisor Fiscal -T.P. No. 175292-T</t>
  </si>
  <si>
    <t>Revisor Fiscal: T.P. No. 175292-T</t>
  </si>
  <si>
    <t>Contador Público - T.P N° 52027-T</t>
  </si>
  <si>
    <t>Contador Público - T.P N° 52027T</t>
  </si>
  <si>
    <t>TOTAL 21</t>
  </si>
  <si>
    <t>TOTAL PROVEEDORES</t>
  </si>
  <si>
    <t>Provision Gastos por impuesto corriente</t>
  </si>
  <si>
    <t>Provision de De Renta y Complementarios</t>
  </si>
  <si>
    <t>Impuesto sobre las Ventas por pagar</t>
  </si>
  <si>
    <t>Ingresos recibidos para terceros</t>
  </si>
  <si>
    <t>Contador Publico TP: 175292-T</t>
  </si>
  <si>
    <t>Costos y Gastos por Pagar</t>
  </si>
  <si>
    <t>De Ventas</t>
  </si>
  <si>
    <t>FISCAL</t>
  </si>
  <si>
    <t>COMPRAS</t>
  </si>
  <si>
    <t>INVENTARIO INCIAL</t>
  </si>
  <si>
    <t>VALOR CONTABLE</t>
  </si>
  <si>
    <t>ART 64 E.T</t>
  </si>
  <si>
    <t>VALOR FISCAL</t>
  </si>
  <si>
    <t>DATOS INFORMATIVOS</t>
  </si>
  <si>
    <t>VARIACIÓN</t>
  </si>
  <si>
    <t>DEDUCCION DE INVENTARIOS POR VENCIDOS 2021</t>
  </si>
  <si>
    <t xml:space="preserve">AÑO </t>
  </si>
  <si>
    <t xml:space="preserve">NIVEL DE ENDEUDAMIENTO </t>
  </si>
  <si>
    <t xml:space="preserve">PASIVO TOTAL </t>
  </si>
  <si>
    <t>COBERTURA DE INTERESES</t>
  </si>
  <si>
    <t>UTILIDAD NETA</t>
  </si>
  <si>
    <t>GASTOS DE INTERESES</t>
  </si>
  <si>
    <t xml:space="preserve">RENTABILIDAD DEL ACTIVO </t>
  </si>
  <si>
    <t>RENTABILIDAD DEL PATRIMONIO</t>
  </si>
  <si>
    <t>UTILIDAD OPERACIONAL</t>
  </si>
  <si>
    <t>Efectivo y Equivalentes a Efectivo</t>
  </si>
  <si>
    <t>Cuentas Comerciales por Cobrar</t>
  </si>
  <si>
    <t>Inventario</t>
  </si>
  <si>
    <t>Activos No Financieros</t>
  </si>
  <si>
    <t>Propiedad, Planta y Equipo</t>
  </si>
  <si>
    <t>Activos Intangibles Distintos a la Plusvalia</t>
  </si>
  <si>
    <t>ACTIVO  NO CORRIENTE</t>
  </si>
  <si>
    <t>Cuentas Comerciales por Pagar</t>
  </si>
  <si>
    <t>Pasivos No Financieros Corrientes</t>
  </si>
  <si>
    <t>Otros Pasivo</t>
  </si>
  <si>
    <t>act</t>
  </si>
  <si>
    <t>pat</t>
  </si>
  <si>
    <t>2021</t>
  </si>
  <si>
    <t>2022</t>
  </si>
  <si>
    <t>Devuluciones, rebajas o descuentos</t>
  </si>
  <si>
    <t>ok</t>
  </si>
  <si>
    <t>Gastos pagados por Anticipado- Seguros</t>
  </si>
  <si>
    <t>Obligaciones financieras</t>
  </si>
  <si>
    <t xml:space="preserve"> CARLOS GIOVANNI GARCIA VIVAS</t>
  </si>
  <si>
    <t>NIT: 13508779-8</t>
  </si>
  <si>
    <t>JESUS EMIRO SANDOVAL LOZANO</t>
  </si>
  <si>
    <t>Contador Público TP 159176-T</t>
  </si>
  <si>
    <t>CARLOS GIOVANNI GARCIA VIVAS</t>
  </si>
  <si>
    <t>CC: 13.508.779</t>
  </si>
  <si>
    <t>Construcciones y edificaciones</t>
  </si>
  <si>
    <t>Capital de Personas Naturales</t>
  </si>
  <si>
    <t>DEL 01 DE ENERO AL 31 DE  DICIEMBRE DE 2021-2020</t>
  </si>
  <si>
    <t>A  31 DE DICIEMBRE   DE 2021 Y 31 DE DICIEMBRE DE 2020</t>
  </si>
  <si>
    <t>A  28 DE FEBRERO DE 2023</t>
  </si>
  <si>
    <t>DEL 01 DE ENERO AL 28  DE FEBRERO DE 2023</t>
  </si>
  <si>
    <t>CONCILIACION FISCAL</t>
  </si>
  <si>
    <t>NETA Y RENTA GRAVABLE AÑO</t>
  </si>
  <si>
    <t xml:space="preserve">UTILIDAD NETA ANTES DE IMPUESTOS </t>
  </si>
  <si>
    <t>Más: GASTOS NO DEDUCIBLES</t>
  </si>
  <si>
    <t>Impuesto de Industria y Comercio</t>
  </si>
  <si>
    <t xml:space="preserve">Otros Gastos No Deducibles </t>
  </si>
  <si>
    <t>Subtotal Utilidad</t>
  </si>
  <si>
    <t>Menos:  OTROS GASTOS FISCALES</t>
  </si>
  <si>
    <t xml:space="preserve">UTILIDAD NETA  CONSTITUTIVA DE RENTA GRAVABLE </t>
  </si>
  <si>
    <t xml:space="preserve">DETERMINACION DE IMPUESTO A LA RENTA </t>
  </si>
  <si>
    <t xml:space="preserve">IMPUESTO A LA RENTA </t>
  </si>
  <si>
    <t xml:space="preserve">TOTAL IMPUESTO A LA RENTA </t>
  </si>
  <si>
    <t>AUMENTO DE PASIVOS FINANCIEROS Y OTRAS CUENTAS POR PAGAR A LARGO PLAZO</t>
  </si>
  <si>
    <t>DISMINUCION DE OTROS ACTIVOS</t>
  </si>
  <si>
    <t>DISMINUCION DE ACTIVOS INTANGIBLES</t>
  </si>
  <si>
    <t>DISMINUCIÓN DE DEUDORES COMERCIALES Y OTRAS CUENTAS POR COBRAR CORTO PLAZO</t>
  </si>
  <si>
    <t>COMPRA DE PROPIEDAD PLANTA Y EQUIPO</t>
  </si>
  <si>
    <t>VENTA DE PROPIEDAD PLANTA Y EQUIPO</t>
  </si>
  <si>
    <t>FLUJO DE EFECTIVO NETO ACTIVIDADES DE INVERSION</t>
  </si>
  <si>
    <t>REPRESENTANTE LEGAL</t>
  </si>
  <si>
    <t>ESTADOS DE CAMBIOS EN EL PATRIMONIO</t>
  </si>
  <si>
    <t>(Cifra Expresada en Pesos Colombianos)</t>
  </si>
  <si>
    <t>DISMINUCIÓN</t>
  </si>
  <si>
    <t>____________________________________________</t>
  </si>
  <si>
    <t>_____________________________________</t>
  </si>
  <si>
    <t>EFECTIVO AÑO 2020</t>
  </si>
  <si>
    <t>EFECTIVO AÑO 2021</t>
  </si>
  <si>
    <t>20</t>
  </si>
  <si>
    <t>DISMINUCION DE PASIVOS FINANCIEROS</t>
  </si>
  <si>
    <t>IMPUESTO DE RENTA</t>
  </si>
  <si>
    <t>troqueles</t>
  </si>
  <si>
    <t>2023</t>
  </si>
  <si>
    <t xml:space="preserve">DEL 01 DE ENERO AL 31 DE  DICIEMBRE  DE 2023 </t>
  </si>
  <si>
    <t>EFECTIVO DICIEMBRE  2022</t>
  </si>
  <si>
    <t>EFECTIVO DICIEMBRE  2023</t>
  </si>
  <si>
    <t>ESTADO DEL RESULTADO INTEGRAL COMPARATIVO</t>
  </si>
  <si>
    <t>ESTADO DE SITUACION FINANCIERA COMPARATIVO</t>
  </si>
  <si>
    <t>A  31 DE DICIEMBRE DE 2023 -2022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</si>
</sst>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\ #,##0;[Red]\-&quot;$&quot;\ #,##0"/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  <numFmt numFmtId="168" formatCode="###,###,###,##0.00"/>
    <numFmt numFmtId="169" formatCode="_(* #,##0.00_);_(* \(#,##0.00\);_(* &quot;-&quot;_);_(@_)"/>
    <numFmt numFmtId="170" formatCode="_-* #,##0.000_-;\-* #,##0.000_-;_-* &quot;-&quot;??_-;_-@_-"/>
  </numFmts>
  <fonts count="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rgb="FF40257F"/>
      <name val="Arial"/>
      <family val="2"/>
    </font>
    <font>
      <b/>
      <sz val="11"/>
      <color rgb="FF40257F"/>
      <name val="Arial"/>
      <family val="2"/>
    </font>
    <font>
      <b/>
      <u val="singleAccounting"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singleAccounting"/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b/>
      <sz val="10"/>
      <color rgb="FFFF0000"/>
      <name val="Arial"/>
      <family val="2"/>
    </font>
    <font>
      <b/>
      <sz val="10"/>
      <name val="Bookman Old Style"/>
      <family val="1"/>
    </font>
    <font>
      <b/>
      <sz val="10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6"/>
      <name val="Baskerville Old Face"/>
      <family val="1"/>
    </font>
    <font>
      <sz val="12"/>
      <name val="Arial"/>
      <family val="2"/>
    </font>
    <font>
      <sz val="9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b/>
      <sz val="18"/>
      <color theme="1"/>
      <name val="Arial"/>
      <family val="2"/>
    </font>
    <font>
      <b/>
      <sz val="11"/>
      <name val="Bookman Old Style"/>
      <family val="1"/>
    </font>
    <font>
      <b/>
      <sz val="11"/>
      <color theme="1"/>
      <name val="Bookman Old Style"/>
      <family val="1"/>
    </font>
    <font>
      <b/>
      <sz val="12"/>
      <color rgb="FFFF0000"/>
      <name val="Arial"/>
      <family val="2"/>
    </font>
    <font>
      <b/>
      <u val="singleAccounting"/>
      <sz val="11"/>
      <name val="Arial"/>
      <family val="2"/>
    </font>
    <font>
      <b/>
      <u val="singleAccounting"/>
      <sz val="10"/>
      <name val="Arial"/>
      <family val="2"/>
    </font>
    <font>
      <sz val="11"/>
      <name val="Calibri"/>
      <family val="2"/>
      <scheme val="minor"/>
    </font>
    <font>
      <b/>
      <u/>
      <sz val="10"/>
      <name val="Arial"/>
      <family val="2"/>
    </font>
    <font>
      <sz val="10"/>
      <color theme="0" tint="-4.9989318521683403E-2"/>
      <name val="Arial"/>
      <family val="2"/>
    </font>
    <font>
      <b/>
      <sz val="12"/>
      <color theme="0" tint="-4.9989318521683403E-2"/>
      <name val="Arial"/>
      <family val="2"/>
    </font>
    <font>
      <b/>
      <sz val="10"/>
      <color theme="0" tint="-4.9989318521683403E-2"/>
      <name val="Arial"/>
      <family val="2"/>
    </font>
    <font>
      <b/>
      <sz val="11"/>
      <name val="Calibri"/>
      <family val="2"/>
      <scheme val="minor"/>
    </font>
    <font>
      <b/>
      <sz val="12"/>
      <color rgb="FF86660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0"/>
      <color theme="0"/>
      <name val="Calibri"/>
      <family val="2"/>
      <scheme val="minor"/>
    </font>
    <font>
      <b/>
      <u val="singleAccounting"/>
      <sz val="11"/>
      <color theme="0"/>
      <name val="Arial"/>
      <family val="2"/>
    </font>
    <font>
      <b/>
      <sz val="12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166" fontId="3" fillId="0" borderId="0" xfId="1" applyNumberFormat="1" applyFont="1"/>
    <xf numFmtId="166" fontId="4" fillId="0" borderId="0" xfId="1" applyNumberFormat="1" applyFont="1" applyBorder="1"/>
    <xf numFmtId="166" fontId="0" fillId="0" borderId="0" xfId="1" applyNumberFormat="1" applyFont="1"/>
    <xf numFmtId="3" fontId="9" fillId="0" borderId="0" xfId="0" applyNumberFormat="1" applyFont="1"/>
    <xf numFmtId="49" fontId="12" fillId="0" borderId="0" xfId="1" applyNumberFormat="1" applyFont="1" applyAlignment="1">
      <alignment horizontal="center"/>
    </xf>
    <xf numFmtId="49" fontId="12" fillId="0" borderId="0" xfId="1" applyNumberFormat="1" applyFont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67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left" wrapText="1"/>
    </xf>
    <xf numFmtId="166" fontId="7" fillId="0" borderId="0" xfId="1" applyNumberFormat="1" applyFont="1" applyBorder="1" applyAlignment="1">
      <alignment horizontal="left" wrapText="1"/>
    </xf>
    <xf numFmtId="0" fontId="7" fillId="0" borderId="0" xfId="0" applyFont="1"/>
    <xf numFmtId="166" fontId="7" fillId="0" borderId="0" xfId="1" applyNumberFormat="1" applyFont="1" applyBorder="1"/>
    <xf numFmtId="0" fontId="4" fillId="0" borderId="0" xfId="0" applyFont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4" fontId="14" fillId="0" borderId="0" xfId="2" applyFont="1"/>
    <xf numFmtId="0" fontId="13" fillId="0" borderId="0" xfId="0" applyFont="1"/>
    <xf numFmtId="49" fontId="15" fillId="0" borderId="0" xfId="1" applyNumberFormat="1" applyFont="1" applyAlignment="1">
      <alignment horizontal="center"/>
    </xf>
    <xf numFmtId="167" fontId="15" fillId="0" borderId="0" xfId="1" applyNumberFormat="1" applyFont="1" applyAlignment="1">
      <alignment horizontal="center"/>
    </xf>
    <xf numFmtId="0" fontId="14" fillId="0" borderId="0" xfId="0" applyFont="1"/>
    <xf numFmtId="167" fontId="14" fillId="0" borderId="0" xfId="1" applyNumberFormat="1" applyFont="1"/>
    <xf numFmtId="167" fontId="14" fillId="0" borderId="0" xfId="0" applyNumberFormat="1" applyFont="1"/>
    <xf numFmtId="167" fontId="13" fillId="0" borderId="3" xfId="1" applyNumberFormat="1" applyFont="1" applyBorder="1" applyAlignment="1">
      <alignment horizontal="center"/>
    </xf>
    <xf numFmtId="167" fontId="13" fillId="0" borderId="0" xfId="1" applyNumberFormat="1" applyFont="1" applyBorder="1" applyAlignment="1">
      <alignment horizontal="center"/>
    </xf>
    <xf numFmtId="167" fontId="13" fillId="0" borderId="0" xfId="0" applyNumberFormat="1" applyFont="1"/>
    <xf numFmtId="167" fontId="13" fillId="0" borderId="0" xfId="1" applyNumberFormat="1" applyFont="1" applyFill="1"/>
    <xf numFmtId="164" fontId="13" fillId="0" borderId="0" xfId="2" applyFont="1"/>
    <xf numFmtId="167" fontId="14" fillId="0" borderId="0" xfId="1" applyNumberFormat="1" applyFont="1" applyFill="1"/>
    <xf numFmtId="0" fontId="14" fillId="0" borderId="0" xfId="0" applyFont="1" applyAlignment="1">
      <alignment horizontal="center"/>
    </xf>
    <xf numFmtId="167" fontId="13" fillId="0" borderId="3" xfId="1" applyNumberFormat="1" applyFont="1" applyFill="1" applyBorder="1"/>
    <xf numFmtId="164" fontId="16" fillId="0" borderId="0" xfId="3" applyFont="1" applyFill="1" applyBorder="1"/>
    <xf numFmtId="164" fontId="7" fillId="0" borderId="0" xfId="3" applyFont="1" applyFill="1" applyBorder="1"/>
    <xf numFmtId="164" fontId="16" fillId="0" borderId="3" xfId="3" applyFont="1" applyFill="1" applyBorder="1"/>
    <xf numFmtId="164" fontId="13" fillId="0" borderId="0" xfId="0" applyNumberFormat="1" applyFont="1" applyAlignment="1">
      <alignment horizontal="center"/>
    </xf>
    <xf numFmtId="164" fontId="7" fillId="0" borderId="1" xfId="3" applyFont="1" applyFill="1" applyBorder="1"/>
    <xf numFmtId="164" fontId="14" fillId="0" borderId="1" xfId="2" applyFont="1" applyBorder="1"/>
    <xf numFmtId="165" fontId="13" fillId="0" borderId="0" xfId="0" applyNumberFormat="1" applyFont="1" applyAlignment="1">
      <alignment horizontal="center"/>
    </xf>
    <xf numFmtId="0" fontId="16" fillId="0" borderId="0" xfId="0" applyFont="1"/>
    <xf numFmtId="167" fontId="13" fillId="0" borderId="0" xfId="1" applyNumberFormat="1" applyFont="1" applyFill="1" applyBorder="1"/>
    <xf numFmtId="165" fontId="14" fillId="0" borderId="0" xfId="0" applyNumberFormat="1" applyFont="1"/>
    <xf numFmtId="167" fontId="14" fillId="0" borderId="0" xfId="1" applyNumberFormat="1" applyFont="1" applyFill="1" applyBorder="1"/>
    <xf numFmtId="167" fontId="13" fillId="0" borderId="4" xfId="0" applyNumberFormat="1" applyFont="1" applyBorder="1"/>
    <xf numFmtId="167" fontId="13" fillId="0" borderId="4" xfId="1" applyNumberFormat="1" applyFont="1" applyFill="1" applyBorder="1"/>
    <xf numFmtId="167" fontId="14" fillId="0" borderId="2" xfId="0" applyNumberFormat="1" applyFont="1" applyBorder="1"/>
    <xf numFmtId="41" fontId="17" fillId="0" borderId="0" xfId="2" applyNumberFormat="1" applyFont="1" applyAlignment="1">
      <alignment horizontal="center"/>
    </xf>
    <xf numFmtId="3" fontId="16" fillId="0" borderId="0" xfId="2" applyNumberFormat="1" applyFont="1" applyAlignment="1">
      <alignment horizontal="left"/>
    </xf>
    <xf numFmtId="3" fontId="16" fillId="0" borderId="0" xfId="2" applyNumberFormat="1" applyFont="1" applyAlignment="1">
      <alignment horizontal="center"/>
    </xf>
    <xf numFmtId="3" fontId="7" fillId="0" borderId="0" xfId="2" applyNumberFormat="1" applyFont="1"/>
    <xf numFmtId="166" fontId="7" fillId="0" borderId="0" xfId="1" applyNumberFormat="1" applyFont="1"/>
    <xf numFmtId="0" fontId="18" fillId="0" borderId="0" xfId="0" applyFont="1"/>
    <xf numFmtId="166" fontId="19" fillId="0" borderId="0" xfId="1" applyNumberFormat="1" applyFont="1" applyBorder="1" applyAlignment="1">
      <alignment horizontal="right"/>
    </xf>
    <xf numFmtId="166" fontId="16" fillId="0" borderId="0" xfId="1" applyNumberFormat="1" applyFont="1" applyBorder="1"/>
    <xf numFmtId="166" fontId="7" fillId="0" borderId="0" xfId="1" applyNumberFormat="1" applyFont="1" applyBorder="1" applyAlignment="1">
      <alignment horizontal="right"/>
    </xf>
    <xf numFmtId="166" fontId="16" fillId="0" borderId="0" xfId="1" applyNumberFormat="1" applyFont="1" applyBorder="1" applyAlignment="1">
      <alignment horizontal="right"/>
    </xf>
    <xf numFmtId="166" fontId="20" fillId="0" borderId="0" xfId="1" applyNumberFormat="1" applyFont="1" applyBorder="1" applyAlignment="1">
      <alignment horizontal="right"/>
    </xf>
    <xf numFmtId="166" fontId="13" fillId="0" borderId="0" xfId="1" applyNumberFormat="1" applyFont="1" applyBorder="1"/>
    <xf numFmtId="0" fontId="16" fillId="0" borderId="0" xfId="0" applyFont="1" applyAlignment="1">
      <alignment wrapText="1"/>
    </xf>
    <xf numFmtId="166" fontId="14" fillId="0" borderId="0" xfId="1" applyNumberFormat="1" applyFont="1" applyBorder="1"/>
    <xf numFmtId="164" fontId="14" fillId="0" borderId="0" xfId="2" applyFont="1" applyFill="1"/>
    <xf numFmtId="164" fontId="13" fillId="0" borderId="0" xfId="2" applyFont="1" applyFill="1"/>
    <xf numFmtId="3" fontId="22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3" fontId="24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24" fillId="0" borderId="0" xfId="0" applyNumberFormat="1" applyFont="1"/>
    <xf numFmtId="3" fontId="18" fillId="0" borderId="0" xfId="0" applyNumberFormat="1" applyFont="1"/>
    <xf numFmtId="3" fontId="24" fillId="0" borderId="1" xfId="0" applyNumberFormat="1" applyFont="1" applyBorder="1"/>
    <xf numFmtId="3" fontId="18" fillId="0" borderId="1" xfId="0" applyNumberFormat="1" applyFont="1" applyBorder="1"/>
    <xf numFmtId="3" fontId="22" fillId="0" borderId="0" xfId="0" applyNumberFormat="1" applyFont="1"/>
    <xf numFmtId="3" fontId="23" fillId="0" borderId="0" xfId="0" applyNumberFormat="1" applyFont="1"/>
    <xf numFmtId="0" fontId="23" fillId="0" borderId="0" xfId="0" applyFont="1"/>
    <xf numFmtId="3" fontId="23" fillId="0" borderId="1" xfId="0" applyNumberFormat="1" applyFont="1" applyBorder="1"/>
    <xf numFmtId="3" fontId="23" fillId="0" borderId="4" xfId="0" applyNumberFormat="1" applyFont="1" applyBorder="1"/>
    <xf numFmtId="3" fontId="22" fillId="0" borderId="4" xfId="0" applyNumberFormat="1" applyFont="1" applyBorder="1"/>
    <xf numFmtId="0" fontId="25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27" fillId="0" borderId="0" xfId="0" applyFont="1"/>
    <xf numFmtId="164" fontId="14" fillId="0" borderId="0" xfId="2" applyFont="1" applyBorder="1"/>
    <xf numFmtId="0" fontId="7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66" fontId="13" fillId="0" borderId="1" xfId="0" applyNumberFormat="1" applyFont="1" applyBorder="1" applyAlignment="1">
      <alignment horizontal="center"/>
    </xf>
    <xf numFmtId="49" fontId="15" fillId="0" borderId="1" xfId="1" applyNumberFormat="1" applyFont="1" applyBorder="1" applyAlignment="1">
      <alignment horizontal="center"/>
    </xf>
    <xf numFmtId="0" fontId="31" fillId="0" borderId="0" xfId="0" applyFont="1"/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3" fontId="4" fillId="4" borderId="17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/>
    </xf>
    <xf numFmtId="3" fontId="4" fillId="4" borderId="17" xfId="0" applyNumberFormat="1" applyFont="1" applyFill="1" applyBorder="1" applyAlignment="1">
      <alignment horizontal="center" vertical="center"/>
    </xf>
    <xf numFmtId="3" fontId="4" fillId="4" borderId="18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 wrapText="1"/>
    </xf>
    <xf numFmtId="3" fontId="4" fillId="4" borderId="20" xfId="0" applyNumberFormat="1" applyFont="1" applyFill="1" applyBorder="1" applyAlignment="1">
      <alignment horizontal="center" vertical="center" wrapText="1"/>
    </xf>
    <xf numFmtId="3" fontId="31" fillId="0" borderId="0" xfId="0" applyNumberFormat="1" applyFont="1"/>
    <xf numFmtId="0" fontId="4" fillId="0" borderId="21" xfId="0" quotePrefix="1" applyFont="1" applyBorder="1" applyAlignment="1">
      <alignment wrapText="1"/>
    </xf>
    <xf numFmtId="0" fontId="4" fillId="0" borderId="22" xfId="0" quotePrefix="1" applyFont="1" applyBorder="1" applyAlignment="1">
      <alignment horizontal="center"/>
    </xf>
    <xf numFmtId="0" fontId="4" fillId="0" borderId="5" xfId="0" quotePrefix="1" applyFont="1" applyBorder="1"/>
    <xf numFmtId="3" fontId="4" fillId="0" borderId="5" xfId="0" quotePrefix="1" applyNumberFormat="1" applyFont="1" applyBorder="1"/>
    <xf numFmtId="0" fontId="5" fillId="0" borderId="21" xfId="0" applyFont="1" applyBorder="1"/>
    <xf numFmtId="0" fontId="3" fillId="0" borderId="22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28" fillId="0" borderId="5" xfId="0" applyNumberFormat="1" applyFont="1" applyBorder="1"/>
    <xf numFmtId="49" fontId="3" fillId="0" borderId="5" xfId="0" applyNumberFormat="1" applyFont="1" applyBorder="1"/>
    <xf numFmtId="3" fontId="3" fillId="0" borderId="5" xfId="0" quotePrefix="1" applyNumberFormat="1" applyFont="1" applyBorder="1"/>
    <xf numFmtId="3" fontId="3" fillId="0" borderId="5" xfId="0" applyNumberFormat="1" applyFont="1" applyBorder="1"/>
    <xf numFmtId="3" fontId="3" fillId="0" borderId="11" xfId="0" applyNumberFormat="1" applyFont="1" applyBorder="1"/>
    <xf numFmtId="3" fontId="31" fillId="0" borderId="7" xfId="0" applyNumberFormat="1" applyFont="1" applyBorder="1"/>
    <xf numFmtId="3" fontId="29" fillId="0" borderId="5" xfId="0" applyNumberFormat="1" applyFont="1" applyBorder="1"/>
    <xf numFmtId="3" fontId="29" fillId="2" borderId="5" xfId="0" applyNumberFormat="1" applyFont="1" applyFill="1" applyBorder="1"/>
    <xf numFmtId="0" fontId="5" fillId="0" borderId="21" xfId="0" applyFont="1" applyBorder="1" applyAlignment="1">
      <alignment wrapText="1"/>
    </xf>
    <xf numFmtId="0" fontId="4" fillId="0" borderId="21" xfId="0" applyFont="1" applyBorder="1"/>
    <xf numFmtId="0" fontId="4" fillId="0" borderId="22" xfId="0" applyFont="1" applyBorder="1" applyAlignment="1">
      <alignment horizontal="center"/>
    </xf>
    <xf numFmtId="3" fontId="4" fillId="0" borderId="11" xfId="0" quotePrefix="1" applyNumberFormat="1" applyFont="1" applyBorder="1"/>
    <xf numFmtId="0" fontId="3" fillId="0" borderId="21" xfId="0" applyFont="1" applyBorder="1" applyAlignment="1">
      <alignment wrapText="1"/>
    </xf>
    <xf numFmtId="3" fontId="5" fillId="0" borderId="5" xfId="0" applyNumberFormat="1" applyFont="1" applyBorder="1"/>
    <xf numFmtId="0" fontId="3" fillId="0" borderId="5" xfId="0" quotePrefix="1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left" wrapText="1"/>
    </xf>
    <xf numFmtId="14" fontId="3" fillId="0" borderId="17" xfId="0" applyNumberFormat="1" applyFont="1" applyBorder="1"/>
    <xf numFmtId="3" fontId="3" fillId="0" borderId="23" xfId="0" quotePrefix="1" applyNumberFormat="1" applyFont="1" applyBorder="1"/>
    <xf numFmtId="3" fontId="3" fillId="0" borderId="24" xfId="0" applyNumberFormat="1" applyFont="1" applyBorder="1"/>
    <xf numFmtId="0" fontId="3" fillId="0" borderId="16" xfId="0" applyFont="1" applyBorder="1" applyAlignment="1">
      <alignment wrapText="1"/>
    </xf>
    <xf numFmtId="3" fontId="5" fillId="0" borderId="17" xfId="0" applyNumberFormat="1" applyFont="1" applyBorder="1"/>
    <xf numFmtId="49" fontId="3" fillId="0" borderId="17" xfId="0" applyNumberFormat="1" applyFont="1" applyBorder="1"/>
    <xf numFmtId="0" fontId="3" fillId="0" borderId="17" xfId="0" quotePrefix="1" applyFont="1" applyBorder="1" applyAlignment="1">
      <alignment horizontal="left"/>
    </xf>
    <xf numFmtId="3" fontId="3" fillId="0" borderId="17" xfId="0" applyNumberFormat="1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horizontal="center"/>
    </xf>
    <xf numFmtId="0" fontId="4" fillId="0" borderId="27" xfId="0" applyFont="1" applyBorder="1"/>
    <xf numFmtId="3" fontId="4" fillId="0" borderId="27" xfId="0" quotePrefix="1" applyNumberFormat="1" applyFont="1" applyBorder="1"/>
    <xf numFmtId="3" fontId="4" fillId="0" borderId="28" xfId="0" quotePrefix="1" applyNumberFormat="1" applyFont="1" applyBorder="1"/>
    <xf numFmtId="3" fontId="4" fillId="0" borderId="20" xfId="0" quotePrefix="1" applyNumberFormat="1" applyFont="1" applyBorder="1"/>
    <xf numFmtId="0" fontId="3" fillId="0" borderId="17" xfId="0" applyFont="1" applyBorder="1"/>
    <xf numFmtId="3" fontId="5" fillId="0" borderId="5" xfId="0" applyNumberFormat="1" applyFont="1" applyBorder="1" applyAlignment="1">
      <alignment horizontal="right"/>
    </xf>
    <xf numFmtId="3" fontId="5" fillId="0" borderId="17" xfId="0" applyNumberFormat="1" applyFont="1" applyBorder="1" applyAlignment="1">
      <alignment horizontal="right"/>
    </xf>
    <xf numFmtId="3" fontId="3" fillId="0" borderId="17" xfId="0" quotePrefix="1" applyNumberFormat="1" applyFont="1" applyBorder="1"/>
    <xf numFmtId="3" fontId="3" fillId="0" borderId="9" xfId="0" quotePrefix="1" applyNumberFormat="1" applyFont="1" applyBorder="1"/>
    <xf numFmtId="3" fontId="3" fillId="0" borderId="29" xfId="0" applyNumberFormat="1" applyFont="1" applyBorder="1"/>
    <xf numFmtId="3" fontId="3" fillId="0" borderId="30" xfId="0" applyNumberFormat="1" applyFont="1" applyBorder="1"/>
    <xf numFmtId="3" fontId="4" fillId="0" borderId="31" xfId="0" quotePrefix="1" applyNumberFormat="1" applyFont="1" applyBorder="1"/>
    <xf numFmtId="3" fontId="4" fillId="0" borderId="25" xfId="0" quotePrefix="1" applyNumberFormat="1" applyFont="1" applyBorder="1"/>
    <xf numFmtId="3" fontId="31" fillId="0" borderId="8" xfId="0" applyNumberFormat="1" applyFont="1" applyBorder="1"/>
    <xf numFmtId="3" fontId="3" fillId="0" borderId="20" xfId="0" applyNumberFormat="1" applyFont="1" applyBorder="1"/>
    <xf numFmtId="3" fontId="5" fillId="5" borderId="5" xfId="0" applyNumberFormat="1" applyFont="1" applyFill="1" applyBorder="1"/>
    <xf numFmtId="3" fontId="3" fillId="0" borderId="23" xfId="0" applyNumberFormat="1" applyFont="1" applyBorder="1"/>
    <xf numFmtId="3" fontId="3" fillId="0" borderId="21" xfId="0" applyNumberFormat="1" applyFont="1" applyBorder="1"/>
    <xf numFmtId="0" fontId="4" fillId="4" borderId="32" xfId="0" quotePrefix="1" applyFont="1" applyFill="1" applyBorder="1"/>
    <xf numFmtId="0" fontId="4" fillId="4" borderId="33" xfId="0" quotePrefix="1" applyFont="1" applyFill="1" applyBorder="1" applyAlignment="1">
      <alignment horizontal="center"/>
    </xf>
    <xf numFmtId="0" fontId="3" fillId="4" borderId="34" xfId="0" quotePrefix="1" applyFont="1" applyFill="1" applyBorder="1"/>
    <xf numFmtId="3" fontId="4" fillId="4" borderId="34" xfId="0" quotePrefix="1" applyNumberFormat="1" applyFont="1" applyFill="1" applyBorder="1"/>
    <xf numFmtId="0" fontId="26" fillId="0" borderId="0" xfId="0" quotePrefix="1" applyFont="1"/>
    <xf numFmtId="0" fontId="26" fillId="0" borderId="0" xfId="0" quotePrefix="1" applyFont="1" applyAlignment="1">
      <alignment horizontal="center"/>
    </xf>
    <xf numFmtId="3" fontId="32" fillId="0" borderId="0" xfId="0" quotePrefix="1" applyNumberFormat="1" applyFont="1"/>
    <xf numFmtId="3" fontId="26" fillId="0" borderId="0" xfId="0" quotePrefix="1" applyNumberFormat="1" applyFont="1"/>
    <xf numFmtId="49" fontId="26" fillId="0" borderId="0" xfId="0" quotePrefix="1" applyNumberFormat="1" applyFont="1"/>
    <xf numFmtId="49" fontId="26" fillId="0" borderId="0" xfId="0" quotePrefix="1" applyNumberFormat="1" applyFont="1" applyAlignment="1">
      <alignment horizontal="left"/>
    </xf>
    <xf numFmtId="3" fontId="26" fillId="0" borderId="0" xfId="0" applyNumberFormat="1" applyFont="1"/>
    <xf numFmtId="0" fontId="31" fillId="0" borderId="0" xfId="0" applyFont="1" applyAlignment="1">
      <alignment horizontal="center"/>
    </xf>
    <xf numFmtId="49" fontId="31" fillId="0" borderId="0" xfId="0" applyNumberFormat="1" applyFont="1"/>
    <xf numFmtId="49" fontId="31" fillId="0" borderId="0" xfId="0" applyNumberFormat="1" applyFont="1" applyAlignment="1">
      <alignment horizontal="left"/>
    </xf>
    <xf numFmtId="3" fontId="35" fillId="0" borderId="0" xfId="0" applyNumberFormat="1" applyFont="1" applyAlignment="1">
      <alignment horizontal="center"/>
    </xf>
    <xf numFmtId="3" fontId="35" fillId="0" borderId="0" xfId="0" applyNumberFormat="1" applyFont="1"/>
    <xf numFmtId="0" fontId="35" fillId="0" borderId="0" xfId="0" applyFont="1"/>
    <xf numFmtId="0" fontId="30" fillId="0" borderId="0" xfId="0" applyFont="1"/>
    <xf numFmtId="0" fontId="37" fillId="0" borderId="0" xfId="0" applyFont="1"/>
    <xf numFmtId="0" fontId="38" fillId="0" borderId="0" xfId="0" applyFont="1"/>
    <xf numFmtId="3" fontId="37" fillId="0" borderId="0" xfId="0" applyNumberFormat="1" applyFont="1" applyAlignment="1">
      <alignment wrapText="1"/>
    </xf>
    <xf numFmtId="3" fontId="37" fillId="0" borderId="0" xfId="0" applyNumberFormat="1" applyFont="1" applyAlignment="1">
      <alignment horizontal="right"/>
    </xf>
    <xf numFmtId="3" fontId="38" fillId="0" borderId="4" xfId="0" applyNumberFormat="1" applyFont="1" applyBorder="1" applyAlignment="1">
      <alignment horizontal="right"/>
    </xf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40" fillId="0" borderId="4" xfId="0" applyNumberFormat="1" applyFont="1" applyBorder="1"/>
    <xf numFmtId="0" fontId="39" fillId="0" borderId="0" xfId="0" applyFont="1"/>
    <xf numFmtId="0" fontId="38" fillId="0" borderId="0" xfId="0" applyFont="1" applyAlignment="1">
      <alignment horizontal="center"/>
    </xf>
    <xf numFmtId="49" fontId="38" fillId="0" borderId="0" xfId="0" applyNumberFormat="1" applyFont="1" applyAlignment="1">
      <alignment horizontal="center"/>
    </xf>
    <xf numFmtId="3" fontId="37" fillId="0" borderId="0" xfId="0" applyNumberFormat="1" applyFont="1"/>
    <xf numFmtId="3" fontId="42" fillId="0" borderId="0" xfId="0" applyNumberFormat="1" applyFont="1"/>
    <xf numFmtId="164" fontId="42" fillId="0" borderId="0" xfId="2" applyFont="1"/>
    <xf numFmtId="164" fontId="17" fillId="0" borderId="0" xfId="2" applyFont="1" applyFill="1"/>
    <xf numFmtId="41" fontId="17" fillId="0" borderId="0" xfId="2" applyNumberFormat="1" applyFont="1" applyFill="1" applyAlignment="1">
      <alignment horizontal="center"/>
    </xf>
    <xf numFmtId="3" fontId="16" fillId="0" borderId="0" xfId="2" applyNumberFormat="1" applyFont="1" applyFill="1" applyAlignment="1">
      <alignment horizontal="left"/>
    </xf>
    <xf numFmtId="3" fontId="16" fillId="0" borderId="0" xfId="2" applyNumberFormat="1" applyFont="1" applyFill="1" applyAlignment="1">
      <alignment horizontal="center"/>
    </xf>
    <xf numFmtId="3" fontId="7" fillId="0" borderId="0" xfId="2" applyNumberFormat="1" applyFont="1" applyFill="1"/>
    <xf numFmtId="0" fontId="42" fillId="0" borderId="0" xfId="0" applyFont="1"/>
    <xf numFmtId="0" fontId="41" fillId="0" borderId="0" xfId="0" applyFont="1"/>
    <xf numFmtId="3" fontId="0" fillId="2" borderId="0" xfId="0" applyNumberFormat="1" applyFill="1"/>
    <xf numFmtId="0" fontId="0" fillId="0" borderId="35" xfId="0" applyBorder="1"/>
    <xf numFmtId="3" fontId="0" fillId="0" borderId="36" xfId="0" applyNumberFormat="1" applyBorder="1"/>
    <xf numFmtId="3" fontId="0" fillId="0" borderId="37" xfId="0" applyNumberFormat="1" applyBorder="1"/>
    <xf numFmtId="3" fontId="30" fillId="0" borderId="0" xfId="0" applyNumberFormat="1" applyFont="1"/>
    <xf numFmtId="3" fontId="42" fillId="0" borderId="0" xfId="2" applyNumberFormat="1" applyFont="1"/>
    <xf numFmtId="9" fontId="0" fillId="0" borderId="0" xfId="0" applyNumberFormat="1"/>
    <xf numFmtId="164" fontId="0" fillId="0" borderId="0" xfId="2" applyFont="1"/>
    <xf numFmtId="3" fontId="24" fillId="2" borderId="0" xfId="0" applyNumberFormat="1" applyFont="1" applyFill="1"/>
    <xf numFmtId="9" fontId="0" fillId="0" borderId="0" xfId="5" applyFont="1"/>
    <xf numFmtId="3" fontId="0" fillId="0" borderId="1" xfId="0" applyNumberFormat="1" applyBorder="1"/>
    <xf numFmtId="164" fontId="7" fillId="6" borderId="0" xfId="3" applyFont="1" applyFill="1" applyBorder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18" fillId="0" borderId="0" xfId="2" applyFont="1" applyFill="1"/>
    <xf numFmtId="164" fontId="18" fillId="0" borderId="1" xfId="2" applyFont="1" applyFill="1" applyBorder="1"/>
    <xf numFmtId="0" fontId="44" fillId="0" borderId="0" xfId="0" applyFont="1"/>
    <xf numFmtId="164" fontId="30" fillId="0" borderId="0" xfId="2" applyFont="1"/>
    <xf numFmtId="3" fontId="24" fillId="6" borderId="0" xfId="0" applyNumberFormat="1" applyFont="1" applyFill="1"/>
    <xf numFmtId="164" fontId="0" fillId="0" borderId="0" xfId="2" applyFont="1" applyFill="1"/>
    <xf numFmtId="3" fontId="24" fillId="6" borderId="1" xfId="0" applyNumberFormat="1" applyFont="1" applyFill="1" applyBorder="1"/>
    <xf numFmtId="43" fontId="0" fillId="0" borderId="0" xfId="2" applyNumberFormat="1" applyFont="1"/>
    <xf numFmtId="0" fontId="0" fillId="0" borderId="12" xfId="0" applyBorder="1"/>
    <xf numFmtId="41" fontId="0" fillId="0" borderId="38" xfId="0" applyNumberFormat="1" applyBorder="1"/>
    <xf numFmtId="0" fontId="0" fillId="0" borderId="10" xfId="0" applyBorder="1"/>
    <xf numFmtId="167" fontId="0" fillId="0" borderId="7" xfId="0" applyNumberFormat="1" applyBorder="1"/>
    <xf numFmtId="9" fontId="0" fillId="0" borderId="7" xfId="5" applyFont="1" applyBorder="1"/>
    <xf numFmtId="164" fontId="0" fillId="0" borderId="39" xfId="2" applyFont="1" applyBorder="1"/>
    <xf numFmtId="3" fontId="0" fillId="0" borderId="7" xfId="0" applyNumberFormat="1" applyBorder="1"/>
    <xf numFmtId="0" fontId="0" fillId="0" borderId="14" xfId="0" applyBorder="1"/>
    <xf numFmtId="9" fontId="0" fillId="0" borderId="6" xfId="5" applyFont="1" applyBorder="1"/>
    <xf numFmtId="0" fontId="0" fillId="0" borderId="10" xfId="0" applyBorder="1" applyAlignment="1">
      <alignment wrapText="1"/>
    </xf>
    <xf numFmtId="164" fontId="42" fillId="0" borderId="0" xfId="2" applyFont="1" applyFill="1"/>
    <xf numFmtId="49" fontId="12" fillId="0" borderId="0" xfId="1" applyNumberFormat="1" applyFont="1" applyFill="1" applyAlignment="1">
      <alignment horizontal="center" wrapText="1"/>
    </xf>
    <xf numFmtId="167" fontId="13" fillId="0" borderId="3" xfId="1" applyNumberFormat="1" applyFont="1" applyFill="1" applyBorder="1" applyAlignment="1">
      <alignment horizontal="center"/>
    </xf>
    <xf numFmtId="167" fontId="13" fillId="0" borderId="0" xfId="1" applyNumberFormat="1" applyFont="1" applyFill="1" applyBorder="1" applyAlignment="1">
      <alignment horizontal="center"/>
    </xf>
    <xf numFmtId="164" fontId="14" fillId="0" borderId="0" xfId="2" applyFont="1" applyFill="1" applyBorder="1"/>
    <xf numFmtId="164" fontId="14" fillId="0" borderId="1" xfId="2" applyFont="1" applyFill="1" applyBorder="1"/>
    <xf numFmtId="167" fontId="42" fillId="0" borderId="0" xfId="0" applyNumberFormat="1" applyFont="1"/>
    <xf numFmtId="164" fontId="42" fillId="0" borderId="0" xfId="0" applyNumberFormat="1" applyFont="1"/>
    <xf numFmtId="167" fontId="17" fillId="0" borderId="0" xfId="1" applyNumberFormat="1" applyFont="1" applyFill="1" applyBorder="1"/>
    <xf numFmtId="0" fontId="17" fillId="0" borderId="0" xfId="0" applyFont="1"/>
    <xf numFmtId="0" fontId="36" fillId="0" borderId="0" xfId="0" applyFont="1"/>
    <xf numFmtId="0" fontId="45" fillId="0" borderId="0" xfId="0" applyFont="1"/>
    <xf numFmtId="0" fontId="30" fillId="0" borderId="0" xfId="0" applyFont="1" applyAlignment="1">
      <alignment wrapText="1"/>
    </xf>
    <xf numFmtId="3" fontId="44" fillId="0" borderId="0" xfId="0" applyNumberFormat="1" applyFont="1"/>
    <xf numFmtId="3" fontId="2" fillId="0" borderId="0" xfId="0" applyNumberFormat="1" applyFont="1"/>
    <xf numFmtId="168" fontId="0" fillId="0" borderId="0" xfId="0" applyNumberFormat="1"/>
    <xf numFmtId="165" fontId="30" fillId="0" borderId="0" xfId="1" applyFont="1"/>
    <xf numFmtId="165" fontId="30" fillId="0" borderId="0" xfId="1" applyFont="1" applyFill="1"/>
    <xf numFmtId="3" fontId="19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46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center"/>
    </xf>
    <xf numFmtId="3" fontId="46" fillId="0" borderId="0" xfId="0" applyNumberFormat="1" applyFont="1"/>
    <xf numFmtId="3" fontId="14" fillId="0" borderId="0" xfId="0" applyNumberFormat="1" applyFont="1"/>
    <xf numFmtId="3" fontId="46" fillId="0" borderId="1" xfId="0" applyNumberFormat="1" applyFont="1" applyBorder="1"/>
    <xf numFmtId="3" fontId="14" fillId="0" borderId="1" xfId="0" applyNumberFormat="1" applyFont="1" applyBorder="1"/>
    <xf numFmtId="3" fontId="13" fillId="0" borderId="0" xfId="0" applyNumberFormat="1" applyFont="1"/>
    <xf numFmtId="0" fontId="47" fillId="0" borderId="0" xfId="0" applyFont="1" applyAlignment="1">
      <alignment vertical="center"/>
    </xf>
    <xf numFmtId="3" fontId="19" fillId="0" borderId="0" xfId="0" applyNumberFormat="1" applyFont="1"/>
    <xf numFmtId="3" fontId="13" fillId="0" borderId="4" xfId="0" applyNumberFormat="1" applyFont="1" applyBorder="1"/>
    <xf numFmtId="3" fontId="19" fillId="0" borderId="4" xfId="0" applyNumberFormat="1" applyFont="1" applyBorder="1"/>
    <xf numFmtId="3" fontId="36" fillId="0" borderId="0" xfId="0" applyNumberFormat="1" applyFont="1" applyAlignment="1">
      <alignment horizontal="center"/>
    </xf>
    <xf numFmtId="3" fontId="36" fillId="0" borderId="0" xfId="0" applyNumberFormat="1" applyFont="1"/>
    <xf numFmtId="3" fontId="17" fillId="0" borderId="0" xfId="0" applyNumberFormat="1" applyFont="1"/>
    <xf numFmtId="0" fontId="43" fillId="0" borderId="0" xfId="0" applyFont="1"/>
    <xf numFmtId="0" fontId="20" fillId="0" borderId="0" xfId="0" applyFont="1"/>
    <xf numFmtId="164" fontId="17" fillId="0" borderId="0" xfId="2" applyFont="1"/>
    <xf numFmtId="9" fontId="17" fillId="0" borderId="0" xfId="5" applyFont="1"/>
    <xf numFmtId="0" fontId="13" fillId="0" borderId="0" xfId="0" applyFont="1" applyAlignment="1">
      <alignment wrapText="1"/>
    </xf>
    <xf numFmtId="43" fontId="17" fillId="0" borderId="0" xfId="0" applyNumberFormat="1" applyFont="1"/>
    <xf numFmtId="167" fontId="14" fillId="0" borderId="1" xfId="1" applyNumberFormat="1" applyFont="1" applyFill="1" applyBorder="1"/>
    <xf numFmtId="167" fontId="14" fillId="0" borderId="1" xfId="0" applyNumberFormat="1" applyFont="1" applyBorder="1"/>
    <xf numFmtId="165" fontId="42" fillId="0" borderId="0" xfId="1" applyFont="1" applyFill="1"/>
    <xf numFmtId="165" fontId="41" fillId="0" borderId="0" xfId="1" applyFont="1" applyFill="1"/>
    <xf numFmtId="165" fontId="17" fillId="0" borderId="0" xfId="1" applyFont="1" applyFill="1"/>
    <xf numFmtId="165" fontId="17" fillId="0" borderId="0" xfId="1" applyFont="1" applyFill="1" applyBorder="1"/>
    <xf numFmtId="165" fontId="17" fillId="0" borderId="0" xfId="1" applyFont="1"/>
    <xf numFmtId="164" fontId="17" fillId="0" borderId="0" xfId="0" applyNumberFormat="1" applyFont="1"/>
    <xf numFmtId="0" fontId="4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3" fontId="20" fillId="0" borderId="0" xfId="2" applyNumberFormat="1" applyFont="1" applyFill="1" applyAlignment="1">
      <alignment horizontal="left"/>
    </xf>
    <xf numFmtId="3" fontId="20" fillId="0" borderId="0" xfId="2" applyNumberFormat="1" applyFont="1" applyFill="1" applyAlignment="1">
      <alignment horizontal="center"/>
    </xf>
    <xf numFmtId="3" fontId="14" fillId="0" borderId="4" xfId="0" applyNumberFormat="1" applyFont="1" applyBorder="1"/>
    <xf numFmtId="0" fontId="0" fillId="2" borderId="0" xfId="0" applyFill="1"/>
    <xf numFmtId="3" fontId="0" fillId="0" borderId="0" xfId="0" applyNumberFormat="1" applyAlignment="1">
      <alignment horizontal="center"/>
    </xf>
    <xf numFmtId="0" fontId="0" fillId="0" borderId="1" xfId="0" applyBorder="1"/>
    <xf numFmtId="43" fontId="14" fillId="0" borderId="0" xfId="1" applyNumberFormat="1" applyFont="1" applyFill="1"/>
    <xf numFmtId="43" fontId="13" fillId="0" borderId="3" xfId="1" applyNumberFormat="1" applyFont="1" applyBorder="1" applyAlignment="1">
      <alignment horizontal="center"/>
    </xf>
    <xf numFmtId="43" fontId="13" fillId="0" borderId="0" xfId="1" applyNumberFormat="1" applyFont="1" applyBorder="1" applyAlignment="1">
      <alignment horizontal="center"/>
    </xf>
    <xf numFmtId="43" fontId="13" fillId="0" borderId="0" xfId="1" applyNumberFormat="1" applyFont="1" applyFill="1"/>
    <xf numFmtId="43" fontId="13" fillId="0" borderId="3" xfId="1" applyNumberFormat="1" applyFont="1" applyFill="1" applyBorder="1"/>
    <xf numFmtId="43" fontId="16" fillId="0" borderId="0" xfId="3" applyNumberFormat="1" applyFont="1" applyFill="1" applyBorder="1"/>
    <xf numFmtId="43" fontId="7" fillId="0" borderId="0" xfId="3" applyNumberFormat="1" applyFont="1" applyFill="1" applyBorder="1"/>
    <xf numFmtId="43" fontId="16" fillId="0" borderId="3" xfId="3" applyNumberFormat="1" applyFont="1" applyFill="1" applyBorder="1"/>
    <xf numFmtId="41" fontId="36" fillId="0" borderId="0" xfId="2" applyNumberFormat="1" applyFont="1" applyFill="1" applyAlignment="1">
      <alignment horizontal="center"/>
    </xf>
    <xf numFmtId="165" fontId="0" fillId="0" borderId="0" xfId="1" applyFont="1"/>
    <xf numFmtId="0" fontId="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166" fontId="52" fillId="0" borderId="0" xfId="1" applyNumberFormat="1" applyFont="1" applyAlignment="1">
      <alignment horizontal="center"/>
    </xf>
    <xf numFmtId="166" fontId="6" fillId="0" borderId="0" xfId="1" applyNumberFormat="1" applyFont="1"/>
    <xf numFmtId="166" fontId="5" fillId="0" borderId="0" xfId="1" applyNumberFormat="1" applyFont="1"/>
    <xf numFmtId="166" fontId="5" fillId="0" borderId="1" xfId="1" applyNumberFormat="1" applyFont="1" applyBorder="1"/>
    <xf numFmtId="166" fontId="6" fillId="0" borderId="0" xfId="1" applyNumberFormat="1" applyFont="1" applyFill="1"/>
    <xf numFmtId="3" fontId="5" fillId="0" borderId="0" xfId="0" applyNumberFormat="1" applyFont="1"/>
    <xf numFmtId="3" fontId="6" fillId="0" borderId="0" xfId="0" applyNumberFormat="1" applyFont="1"/>
    <xf numFmtId="3" fontId="6" fillId="0" borderId="4" xfId="0" applyNumberFormat="1" applyFont="1" applyBorder="1"/>
    <xf numFmtId="3" fontId="3" fillId="0" borderId="0" xfId="0" applyNumberFormat="1" applyFont="1"/>
    <xf numFmtId="0" fontId="3" fillId="0" borderId="0" xfId="0" applyFont="1" applyAlignment="1">
      <alignment horizontal="center"/>
    </xf>
    <xf numFmtId="166" fontId="5" fillId="0" borderId="0" xfId="1" applyNumberFormat="1" applyFont="1" applyFill="1" applyAlignment="1">
      <alignment horizontal="center"/>
    </xf>
    <xf numFmtId="3" fontId="4" fillId="7" borderId="0" xfId="0" applyNumberFormat="1" applyFont="1" applyFill="1" applyAlignment="1">
      <alignment horizontal="right"/>
    </xf>
    <xf numFmtId="43" fontId="30" fillId="0" borderId="0" xfId="0" applyNumberFormat="1" applyFont="1"/>
    <xf numFmtId="0" fontId="3" fillId="0" borderId="0" xfId="0" applyFont="1" applyAlignment="1">
      <alignment wrapText="1"/>
    </xf>
    <xf numFmtId="166" fontId="5" fillId="0" borderId="0" xfId="1" applyNumberFormat="1" applyFont="1" applyFill="1"/>
    <xf numFmtId="166" fontId="5" fillId="0" borderId="0" xfId="1" applyNumberFormat="1" applyFont="1" applyFill="1" applyBorder="1"/>
    <xf numFmtId="166" fontId="5" fillId="2" borderId="0" xfId="1" applyNumberFormat="1" applyFont="1" applyFill="1"/>
    <xf numFmtId="3" fontId="6" fillId="2" borderId="1" xfId="0" applyNumberFormat="1" applyFont="1" applyFill="1" applyBorder="1"/>
    <xf numFmtId="166" fontId="5" fillId="2" borderId="0" xfId="1" applyNumberFormat="1" applyFont="1" applyFill="1" applyBorder="1"/>
    <xf numFmtId="166" fontId="5" fillId="2" borderId="1" xfId="1" applyNumberFormat="1" applyFont="1" applyFill="1" applyBorder="1"/>
    <xf numFmtId="3" fontId="13" fillId="0" borderId="1" xfId="0" applyNumberFormat="1" applyFont="1" applyBorder="1"/>
    <xf numFmtId="164" fontId="17" fillId="0" borderId="0" xfId="2" applyFont="1" applyFill="1" applyBorder="1"/>
    <xf numFmtId="0" fontId="48" fillId="0" borderId="0" xfId="0" applyFont="1"/>
    <xf numFmtId="41" fontId="36" fillId="0" borderId="0" xfId="2" applyNumberFormat="1" applyFont="1" applyAlignment="1">
      <alignment horizontal="center"/>
    </xf>
    <xf numFmtId="165" fontId="42" fillId="0" borderId="0" xfId="1" applyFont="1"/>
    <xf numFmtId="167" fontId="20" fillId="0" borderId="0" xfId="1" applyNumberFormat="1" applyFont="1" applyFill="1" applyBorder="1"/>
    <xf numFmtId="165" fontId="36" fillId="0" borderId="0" xfId="1" applyFont="1" applyBorder="1"/>
    <xf numFmtId="165" fontId="36" fillId="0" borderId="0" xfId="1" applyFont="1" applyFill="1" applyBorder="1"/>
    <xf numFmtId="0" fontId="53" fillId="0" borderId="0" xfId="0" applyFont="1"/>
    <xf numFmtId="9" fontId="36" fillId="0" borderId="0" xfId="5" applyFont="1" applyBorder="1"/>
    <xf numFmtId="164" fontId="36" fillId="0" borderId="0" xfId="2" applyFont="1" applyBorder="1"/>
    <xf numFmtId="43" fontId="36" fillId="0" borderId="0" xfId="0" applyNumberFormat="1" applyFont="1"/>
    <xf numFmtId="49" fontId="54" fillId="0" borderId="0" xfId="1" applyNumberFormat="1" applyFont="1" applyBorder="1" applyAlignment="1">
      <alignment horizontal="center"/>
    </xf>
    <xf numFmtId="49" fontId="55" fillId="0" borderId="0" xfId="1" applyNumberFormat="1" applyFont="1" applyBorder="1" applyAlignment="1">
      <alignment horizontal="center"/>
    </xf>
    <xf numFmtId="166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41" fontId="7" fillId="0" borderId="0" xfId="2" applyNumberFormat="1" applyFont="1" applyBorder="1" applyAlignment="1">
      <alignment horizontal="center"/>
    </xf>
    <xf numFmtId="166" fontId="3" fillId="0" borderId="0" xfId="1" applyNumberFormat="1" applyFont="1" applyBorder="1"/>
    <xf numFmtId="166" fontId="56" fillId="0" borderId="0" xfId="1" applyNumberFormat="1" applyFont="1" applyBorder="1"/>
    <xf numFmtId="0" fontId="5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41" fontId="7" fillId="0" borderId="0" xfId="2" applyNumberFormat="1" applyFont="1" applyFill="1" applyAlignment="1">
      <alignment horizontal="center"/>
    </xf>
    <xf numFmtId="3" fontId="17" fillId="0" borderId="0" xfId="0" applyNumberFormat="1" applyFont="1" applyAlignment="1">
      <alignment horizontal="center"/>
    </xf>
    <xf numFmtId="3" fontId="58" fillId="0" borderId="0" xfId="0" applyNumberFormat="1" applyFont="1"/>
    <xf numFmtId="4" fontId="58" fillId="0" borderId="0" xfId="0" applyNumberFormat="1" applyFont="1"/>
    <xf numFmtId="0" fontId="58" fillId="0" borderId="0" xfId="0" applyFont="1"/>
    <xf numFmtId="164" fontId="58" fillId="0" borderId="0" xfId="2" applyFont="1" applyFill="1" applyBorder="1"/>
    <xf numFmtId="9" fontId="58" fillId="0" borderId="0" xfId="5" applyFont="1" applyFill="1" applyBorder="1"/>
    <xf numFmtId="0" fontId="59" fillId="0" borderId="0" xfId="0" applyFont="1"/>
    <xf numFmtId="0" fontId="60" fillId="0" borderId="0" xfId="0" applyFont="1"/>
    <xf numFmtId="3" fontId="58" fillId="0" borderId="1" xfId="0" applyNumberFormat="1" applyFont="1" applyBorder="1"/>
    <xf numFmtId="164" fontId="58" fillId="0" borderId="0" xfId="0" applyNumberFormat="1" applyFont="1"/>
    <xf numFmtId="164" fontId="58" fillId="0" borderId="0" xfId="2" applyFont="1" applyBorder="1"/>
    <xf numFmtId="3" fontId="60" fillId="0" borderId="0" xfId="0" applyNumberFormat="1" applyFont="1"/>
    <xf numFmtId="165" fontId="56" fillId="0" borderId="0" xfId="1" applyFont="1" applyFill="1"/>
    <xf numFmtId="0" fontId="0" fillId="0" borderId="5" xfId="0" applyBorder="1"/>
    <xf numFmtId="165" fontId="61" fillId="0" borderId="5" xfId="1" applyFont="1" applyFill="1" applyBorder="1"/>
    <xf numFmtId="165" fontId="0" fillId="0" borderId="5" xfId="1" applyFont="1" applyBorder="1"/>
    <xf numFmtId="0" fontId="2" fillId="0" borderId="5" xfId="0" applyFont="1" applyBorder="1"/>
    <xf numFmtId="165" fontId="0" fillId="0" borderId="5" xfId="0" applyNumberFormat="1" applyBorder="1"/>
    <xf numFmtId="0" fontId="42" fillId="0" borderId="5" xfId="0" applyFont="1" applyBorder="1" applyAlignment="1">
      <alignment horizontal="center"/>
    </xf>
    <xf numFmtId="43" fontId="17" fillId="0" borderId="5" xfId="1" applyNumberFormat="1" applyFont="1" applyFill="1" applyBorder="1" applyAlignment="1">
      <alignment horizontal="center"/>
    </xf>
    <xf numFmtId="9" fontId="56" fillId="0" borderId="5" xfId="5" applyFont="1" applyBorder="1" applyAlignment="1">
      <alignment horizontal="center"/>
    </xf>
    <xf numFmtId="49" fontId="54" fillId="0" borderId="0" xfId="1" applyNumberFormat="1" applyFont="1" applyAlignment="1">
      <alignment horizontal="center" wrapText="1"/>
    </xf>
    <xf numFmtId="43" fontId="0" fillId="0" borderId="5" xfId="0" applyNumberFormat="1" applyBorder="1"/>
    <xf numFmtId="0" fontId="61" fillId="0" borderId="5" xfId="0" applyFont="1" applyBorder="1" applyAlignment="1">
      <alignment horizontal="center"/>
    </xf>
    <xf numFmtId="0" fontId="29" fillId="8" borderId="43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3" fontId="28" fillId="0" borderId="15" xfId="0" applyNumberFormat="1" applyFont="1" applyBorder="1" applyAlignment="1">
      <alignment vertical="center"/>
    </xf>
    <xf numFmtId="166" fontId="28" fillId="0" borderId="15" xfId="1" applyNumberFormat="1" applyFont="1" applyBorder="1" applyAlignment="1">
      <alignment vertical="center"/>
    </xf>
    <xf numFmtId="166" fontId="28" fillId="0" borderId="15" xfId="0" applyNumberFormat="1" applyFont="1" applyBorder="1" applyAlignment="1">
      <alignment vertical="center"/>
    </xf>
    <xf numFmtId="167" fontId="28" fillId="0" borderId="15" xfId="0" applyNumberFormat="1" applyFont="1" applyBorder="1" applyAlignment="1">
      <alignment vertical="center"/>
    </xf>
    <xf numFmtId="167" fontId="28" fillId="0" borderId="15" xfId="1" applyNumberFormat="1" applyFont="1" applyBorder="1" applyAlignment="1">
      <alignment vertical="center"/>
    </xf>
    <xf numFmtId="166" fontId="0" fillId="0" borderId="0" xfId="0" applyNumberFormat="1"/>
    <xf numFmtId="43" fontId="0" fillId="0" borderId="0" xfId="0" applyNumberFormat="1"/>
    <xf numFmtId="0" fontId="28" fillId="9" borderId="40" xfId="0" applyFont="1" applyFill="1" applyBorder="1" applyAlignment="1">
      <alignment horizontal="center" vertical="center"/>
    </xf>
    <xf numFmtId="0" fontId="28" fillId="9" borderId="49" xfId="0" applyFont="1" applyFill="1" applyBorder="1" applyAlignment="1">
      <alignment horizontal="center" vertical="center"/>
    </xf>
    <xf numFmtId="0" fontId="29" fillId="9" borderId="49" xfId="0" applyFont="1" applyFill="1" applyBorder="1" applyAlignment="1">
      <alignment horizontal="center" vertical="center"/>
    </xf>
    <xf numFmtId="0" fontId="0" fillId="9" borderId="49" xfId="0" applyFill="1" applyBorder="1" applyAlignment="1">
      <alignment vertical="center"/>
    </xf>
    <xf numFmtId="0" fontId="0" fillId="0" borderId="6" xfId="0" applyBorder="1"/>
    <xf numFmtId="10" fontId="28" fillId="0" borderId="43" xfId="5" applyNumberFormat="1" applyFont="1" applyBorder="1" applyAlignment="1">
      <alignment horizontal="center" vertical="center"/>
    </xf>
    <xf numFmtId="10" fontId="28" fillId="0" borderId="6" xfId="0" applyNumberFormat="1" applyFont="1" applyBorder="1" applyAlignment="1">
      <alignment horizontal="center" vertical="center"/>
    </xf>
    <xf numFmtId="0" fontId="29" fillId="9" borderId="40" xfId="0" applyFont="1" applyFill="1" applyBorder="1" applyAlignment="1">
      <alignment horizontal="center" vertical="center"/>
    </xf>
    <xf numFmtId="0" fontId="28" fillId="0" borderId="43" xfId="0" applyFont="1" applyBorder="1" applyAlignment="1">
      <alignment vertical="center"/>
    </xf>
    <xf numFmtId="0" fontId="28" fillId="9" borderId="49" xfId="0" applyFont="1" applyFill="1" applyBorder="1" applyAlignment="1">
      <alignment vertical="center"/>
    </xf>
    <xf numFmtId="0" fontId="29" fillId="9" borderId="49" xfId="0" applyFont="1" applyFill="1" applyBorder="1" applyAlignment="1">
      <alignment vertical="center"/>
    </xf>
    <xf numFmtId="9" fontId="28" fillId="0" borderId="6" xfId="0" applyNumberFormat="1" applyFont="1" applyBorder="1" applyAlignment="1">
      <alignment horizontal="center" vertical="center"/>
    </xf>
    <xf numFmtId="4" fontId="0" fillId="0" borderId="0" xfId="0" applyNumberFormat="1"/>
    <xf numFmtId="169" fontId="7" fillId="0" borderId="0" xfId="3" applyNumberFormat="1" applyFont="1" applyFill="1" applyBorder="1"/>
    <xf numFmtId="4" fontId="0" fillId="0" borderId="1" xfId="0" applyNumberFormat="1" applyBorder="1"/>
    <xf numFmtId="4" fontId="46" fillId="0" borderId="0" xfId="0" applyNumberFormat="1" applyFont="1"/>
    <xf numFmtId="4" fontId="14" fillId="0" borderId="0" xfId="0" applyNumberFormat="1" applyFont="1"/>
    <xf numFmtId="4" fontId="46" fillId="0" borderId="1" xfId="0" applyNumberFormat="1" applyFont="1" applyBorder="1"/>
    <xf numFmtId="4" fontId="14" fillId="0" borderId="1" xfId="0" applyNumberFormat="1" applyFont="1" applyBorder="1"/>
    <xf numFmtId="4" fontId="13" fillId="0" borderId="0" xfId="0" applyNumberFormat="1" applyFont="1"/>
    <xf numFmtId="169" fontId="14" fillId="0" borderId="0" xfId="2" applyNumberFormat="1" applyFont="1" applyFill="1"/>
    <xf numFmtId="169" fontId="7" fillId="0" borderId="0" xfId="2" applyNumberFormat="1" applyFont="1" applyFill="1" applyBorder="1" applyAlignment="1">
      <alignment horizontal="center"/>
    </xf>
    <xf numFmtId="169" fontId="0" fillId="0" borderId="0" xfId="2" applyNumberFormat="1" applyFont="1"/>
    <xf numFmtId="169" fontId="46" fillId="0" borderId="0" xfId="2" applyNumberFormat="1" applyFont="1" applyFill="1" applyBorder="1"/>
    <xf numFmtId="169" fontId="14" fillId="0" borderId="0" xfId="2" applyNumberFormat="1" applyFont="1" applyFill="1" applyBorder="1"/>
    <xf numFmtId="169" fontId="47" fillId="0" borderId="0" xfId="2" applyNumberFormat="1" applyFont="1" applyAlignment="1">
      <alignment vertical="center"/>
    </xf>
    <xf numFmtId="169" fontId="46" fillId="0" borderId="1" xfId="2" applyNumberFormat="1" applyFont="1" applyFill="1" applyBorder="1"/>
    <xf numFmtId="169" fontId="14" fillId="0" borderId="1" xfId="2" applyNumberFormat="1" applyFont="1" applyFill="1" applyBorder="1"/>
    <xf numFmtId="169" fontId="16" fillId="0" borderId="0" xfId="2" applyNumberFormat="1" applyFont="1" applyFill="1" applyBorder="1" applyAlignment="1">
      <alignment horizontal="center"/>
    </xf>
    <xf numFmtId="169" fontId="19" fillId="0" borderId="0" xfId="2" applyNumberFormat="1" applyFont="1" applyFill="1"/>
    <xf numFmtId="169" fontId="13" fillId="0" borderId="0" xfId="2" applyNumberFormat="1" applyFont="1" applyFill="1" applyBorder="1"/>
    <xf numFmtId="41" fontId="17" fillId="0" borderId="0" xfId="2" applyNumberFormat="1" applyFont="1" applyBorder="1" applyAlignment="1">
      <alignment horizontal="center"/>
    </xf>
    <xf numFmtId="3" fontId="43" fillId="0" borderId="0" xfId="0" applyNumberFormat="1" applyFont="1"/>
    <xf numFmtId="169" fontId="13" fillId="0" borderId="0" xfId="2" applyNumberFormat="1" applyFont="1"/>
    <xf numFmtId="170" fontId="13" fillId="0" borderId="3" xfId="1" applyNumberFormat="1" applyFont="1" applyFill="1" applyBorder="1"/>
    <xf numFmtId="43" fontId="13" fillId="0" borderId="4" xfId="0" applyNumberFormat="1" applyFont="1" applyBorder="1"/>
    <xf numFmtId="43" fontId="13" fillId="0" borderId="4" xfId="1" applyNumberFormat="1" applyFont="1" applyFill="1" applyBorder="1"/>
    <xf numFmtId="4" fontId="19" fillId="0" borderId="4" xfId="0" applyNumberFormat="1" applyFont="1" applyBorder="1"/>
    <xf numFmtId="43" fontId="13" fillId="0" borderId="3" xfId="1" applyNumberFormat="1" applyFont="1" applyFill="1" applyBorder="1" applyAlignment="1">
      <alignment horizontal="center"/>
    </xf>
    <xf numFmtId="169" fontId="16" fillId="0" borderId="3" xfId="3" applyNumberFormat="1" applyFont="1" applyFill="1" applyBorder="1"/>
    <xf numFmtId="169" fontId="13" fillId="0" borderId="0" xfId="2" applyNumberFormat="1" applyFont="1" applyFill="1"/>
    <xf numFmtId="4" fontId="19" fillId="0" borderId="0" xfId="0" applyNumberFormat="1" applyFont="1"/>
    <xf numFmtId="49" fontId="12" fillId="0" borderId="0" xfId="1" applyNumberFormat="1" applyFont="1" applyBorder="1" applyAlignment="1">
      <alignment horizontal="center" wrapText="1"/>
    </xf>
    <xf numFmtId="0" fontId="13" fillId="0" borderId="48" xfId="0" applyFont="1" applyBorder="1" applyAlignment="1">
      <alignment vertical="center" wrapText="1"/>
    </xf>
    <xf numFmtId="0" fontId="13" fillId="0" borderId="50" xfId="0" applyFont="1" applyBorder="1" applyAlignment="1">
      <alignment vertical="center" wrapText="1"/>
    </xf>
    <xf numFmtId="0" fontId="13" fillId="0" borderId="40" xfId="0" applyFont="1" applyBorder="1" applyAlignment="1">
      <alignment vertical="center"/>
    </xf>
    <xf numFmtId="3" fontId="13" fillId="0" borderId="43" xfId="0" applyNumberFormat="1" applyFont="1" applyBorder="1" applyAlignment="1">
      <alignment horizontal="right" vertical="center"/>
    </xf>
    <xf numFmtId="0" fontId="13" fillId="0" borderId="49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164" fontId="1" fillId="0" borderId="36" xfId="2" applyFont="1" applyBorder="1"/>
    <xf numFmtId="164" fontId="1" fillId="0" borderId="35" xfId="2" applyFont="1" applyBorder="1"/>
    <xf numFmtId="3" fontId="14" fillId="0" borderId="6" xfId="0" applyNumberFormat="1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6" fontId="14" fillId="0" borderId="6" xfId="0" applyNumberFormat="1" applyFont="1" applyBorder="1" applyAlignment="1">
      <alignment horizontal="right" vertical="center"/>
    </xf>
    <xf numFmtId="49" fontId="13" fillId="0" borderId="0" xfId="1" applyNumberFormat="1" applyFont="1" applyFill="1" applyAlignment="1">
      <alignment horizontal="center"/>
    </xf>
    <xf numFmtId="166" fontId="13" fillId="0" borderId="0" xfId="1" applyNumberFormat="1" applyFont="1" applyFill="1"/>
    <xf numFmtId="166" fontId="14" fillId="0" borderId="0" xfId="1" applyNumberFormat="1" applyFont="1" applyFill="1"/>
    <xf numFmtId="166" fontId="14" fillId="0" borderId="1" xfId="1" applyNumberFormat="1" applyFont="1" applyFill="1" applyBorder="1"/>
    <xf numFmtId="0" fontId="7" fillId="0" borderId="0" xfId="0" applyFont="1" applyAlignment="1">
      <alignment wrapText="1"/>
    </xf>
    <xf numFmtId="166" fontId="14" fillId="0" borderId="0" xfId="1" applyNumberFormat="1" applyFont="1" applyFill="1" applyBorder="1"/>
    <xf numFmtId="166" fontId="17" fillId="0" borderId="0" xfId="1" applyNumberFormat="1" applyFont="1" applyFill="1" applyBorder="1"/>
    <xf numFmtId="3" fontId="20" fillId="0" borderId="0" xfId="0" applyNumberFormat="1" applyFont="1"/>
    <xf numFmtId="166" fontId="13" fillId="0" borderId="0" xfId="1" applyNumberFormat="1" applyFont="1" applyFill="1" applyAlignment="1">
      <alignment horizontal="right"/>
    </xf>
    <xf numFmtId="3" fontId="13" fillId="0" borderId="1" xfId="0" applyNumberFormat="1" applyFont="1" applyBorder="1" applyAlignment="1">
      <alignment horizontal="right"/>
    </xf>
    <xf numFmtId="41" fontId="7" fillId="0" borderId="0" xfId="2" applyNumberFormat="1" applyFont="1" applyAlignment="1">
      <alignment horizontal="left"/>
    </xf>
    <xf numFmtId="41" fontId="7" fillId="0" borderId="0" xfId="2" applyNumberFormat="1" applyFont="1" applyAlignment="1">
      <alignment horizontal="center"/>
    </xf>
    <xf numFmtId="41" fontId="7" fillId="0" borderId="0" xfId="2" applyNumberFormat="1" applyFont="1" applyAlignment="1"/>
    <xf numFmtId="41" fontId="17" fillId="0" borderId="0" xfId="2" applyNumberFormat="1" applyFont="1" applyAlignment="1"/>
    <xf numFmtId="164" fontId="30" fillId="0" borderId="0" xfId="2" applyFont="1" applyBorder="1"/>
    <xf numFmtId="41" fontId="16" fillId="0" borderId="0" xfId="2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166" fontId="1" fillId="0" borderId="0" xfId="1" applyNumberFormat="1" applyFont="1"/>
    <xf numFmtId="0" fontId="26" fillId="0" borderId="5" xfId="0" applyFont="1" applyBorder="1"/>
    <xf numFmtId="3" fontId="64" fillId="0" borderId="5" xfId="0" applyNumberFormat="1" applyFont="1" applyBorder="1"/>
    <xf numFmtId="0" fontId="32" fillId="0" borderId="5" xfId="0" applyFont="1" applyBorder="1" applyAlignment="1">
      <alignment wrapText="1"/>
    </xf>
    <xf numFmtId="0" fontId="32" fillId="0" borderId="5" xfId="0" applyFont="1" applyBorder="1"/>
    <xf numFmtId="3" fontId="26" fillId="0" borderId="5" xfId="0" applyNumberFormat="1" applyFont="1" applyBorder="1" applyAlignment="1">
      <alignment wrapText="1"/>
    </xf>
    <xf numFmtId="3" fontId="26" fillId="0" borderId="5" xfId="0" applyNumberFormat="1" applyFont="1" applyBorder="1" applyAlignment="1">
      <alignment horizontal="right"/>
    </xf>
    <xf numFmtId="3" fontId="48" fillId="0" borderId="5" xfId="0" applyNumberFormat="1" applyFont="1" applyBorder="1"/>
    <xf numFmtId="3" fontId="32" fillId="0" borderId="5" xfId="0" applyNumberFormat="1" applyFont="1" applyBorder="1" applyAlignment="1">
      <alignment horizontal="right"/>
    </xf>
    <xf numFmtId="0" fontId="56" fillId="0" borderId="0" xfId="0" applyFont="1"/>
    <xf numFmtId="3" fontId="16" fillId="0" borderId="0" xfId="0" applyNumberFormat="1" applyFont="1" applyAlignment="1">
      <alignment horizontal="left"/>
    </xf>
    <xf numFmtId="0" fontId="48" fillId="10" borderId="5" xfId="0" applyFont="1" applyFill="1" applyBorder="1" applyAlignment="1">
      <alignment horizontal="center"/>
    </xf>
    <xf numFmtId="49" fontId="48" fillId="10" borderId="5" xfId="0" applyNumberFormat="1" applyFont="1" applyFill="1" applyBorder="1" applyAlignment="1">
      <alignment horizontal="center"/>
    </xf>
    <xf numFmtId="4" fontId="42" fillId="0" borderId="0" xfId="0" applyNumberFormat="1" applyFont="1"/>
    <xf numFmtId="166" fontId="65" fillId="0" borderId="0" xfId="1" applyNumberFormat="1" applyFont="1" applyFill="1" applyBorder="1"/>
    <xf numFmtId="166" fontId="42" fillId="0" borderId="0" xfId="0" applyNumberFormat="1" applyFont="1"/>
    <xf numFmtId="3" fontId="17" fillId="0" borderId="0" xfId="2" applyNumberFormat="1" applyFont="1" applyFill="1"/>
    <xf numFmtId="164" fontId="36" fillId="0" borderId="0" xfId="2" applyFont="1" applyFill="1"/>
    <xf numFmtId="41" fontId="36" fillId="0" borderId="0" xfId="2" applyNumberFormat="1" applyFont="1" applyBorder="1" applyAlignment="1">
      <alignment horizontal="center"/>
    </xf>
    <xf numFmtId="3" fontId="20" fillId="0" borderId="0" xfId="2" applyNumberFormat="1" applyFont="1" applyAlignment="1">
      <alignment horizontal="left"/>
    </xf>
    <xf numFmtId="4" fontId="17" fillId="0" borderId="0" xfId="0" applyNumberFormat="1" applyFont="1"/>
    <xf numFmtId="166" fontId="36" fillId="0" borderId="0" xfId="1" applyNumberFormat="1" applyFont="1" applyBorder="1"/>
    <xf numFmtId="164" fontId="0" fillId="0" borderId="1" xfId="2" applyFont="1" applyBorder="1"/>
    <xf numFmtId="164" fontId="19" fillId="0" borderId="0" xfId="2" applyFont="1" applyFill="1"/>
    <xf numFmtId="0" fontId="16" fillId="0" borderId="0" xfId="0" applyFont="1" applyAlignment="1">
      <alignment horizontal="left" vertical="top"/>
    </xf>
    <xf numFmtId="43" fontId="42" fillId="0" borderId="0" xfId="0" applyNumberFormat="1" applyFont="1"/>
    <xf numFmtId="164" fontId="42" fillId="0" borderId="0" xfId="2" applyFont="1" applyBorder="1"/>
    <xf numFmtId="167" fontId="14" fillId="0" borderId="0" xfId="1" applyNumberFormat="1" applyFont="1" applyFill="1" applyAlignment="1">
      <alignment horizontal="right"/>
    </xf>
    <xf numFmtId="166" fontId="14" fillId="0" borderId="0" xfId="1" applyNumberFormat="1" applyFont="1" applyFill="1" applyAlignment="1">
      <alignment horizontal="right"/>
    </xf>
    <xf numFmtId="167" fontId="7" fillId="0" borderId="0" xfId="3" applyNumberFormat="1" applyFont="1" applyFill="1" applyBorder="1"/>
    <xf numFmtId="167" fontId="16" fillId="0" borderId="3" xfId="3" applyNumberFormat="1" applyFont="1" applyFill="1" applyBorder="1"/>
    <xf numFmtId="0" fontId="6" fillId="0" borderId="0" xfId="0" applyFont="1"/>
    <xf numFmtId="49" fontId="54" fillId="0" borderId="0" xfId="1" applyNumberFormat="1" applyFont="1" applyFill="1" applyBorder="1" applyAlignment="1">
      <alignment horizontal="center"/>
    </xf>
    <xf numFmtId="49" fontId="12" fillId="0" borderId="0" xfId="1" applyNumberFormat="1" applyFont="1" applyFill="1" applyBorder="1" applyAlignment="1">
      <alignment horizontal="center" wrapText="1"/>
    </xf>
    <xf numFmtId="49" fontId="66" fillId="0" borderId="0" xfId="1" applyNumberFormat="1" applyFont="1" applyAlignment="1">
      <alignment horizontal="center" wrapText="1"/>
    </xf>
    <xf numFmtId="0" fontId="41" fillId="0" borderId="5" xfId="0" applyFont="1" applyBorder="1"/>
    <xf numFmtId="0" fontId="41" fillId="0" borderId="5" xfId="0" applyFont="1" applyBorder="1" applyAlignment="1">
      <alignment horizontal="center"/>
    </xf>
    <xf numFmtId="43" fontId="17" fillId="0" borderId="0" xfId="1" applyNumberFormat="1" applyFont="1" applyFill="1"/>
    <xf numFmtId="165" fontId="41" fillId="0" borderId="5" xfId="1" applyFont="1" applyFill="1" applyBorder="1"/>
    <xf numFmtId="165" fontId="42" fillId="0" borderId="5" xfId="1" applyFont="1" applyBorder="1"/>
    <xf numFmtId="0" fontId="42" fillId="0" borderId="5" xfId="0" applyFont="1" applyBorder="1"/>
    <xf numFmtId="43" fontId="43" fillId="0" borderId="3" xfId="1" applyNumberFormat="1" applyFont="1" applyBorder="1" applyAlignment="1">
      <alignment horizontal="center"/>
    </xf>
    <xf numFmtId="165" fontId="42" fillId="0" borderId="5" xfId="0" applyNumberFormat="1" applyFont="1" applyBorder="1"/>
    <xf numFmtId="9" fontId="42" fillId="0" borderId="5" xfId="5" applyFont="1" applyBorder="1" applyAlignment="1">
      <alignment horizontal="center"/>
    </xf>
    <xf numFmtId="43" fontId="42" fillId="0" borderId="5" xfId="0" applyNumberFormat="1" applyFont="1" applyBorder="1"/>
    <xf numFmtId="43" fontId="43" fillId="0" borderId="0" xfId="1" applyNumberFormat="1" applyFont="1" applyBorder="1" applyAlignment="1">
      <alignment horizontal="center"/>
    </xf>
    <xf numFmtId="43" fontId="43" fillId="0" borderId="0" xfId="1" applyNumberFormat="1" applyFont="1" applyFill="1"/>
    <xf numFmtId="43" fontId="43" fillId="0" borderId="3" xfId="1" applyNumberFormat="1" applyFont="1" applyFill="1" applyBorder="1"/>
    <xf numFmtId="43" fontId="43" fillId="0" borderId="0" xfId="3" applyNumberFormat="1" applyFont="1" applyFill="1" applyBorder="1"/>
    <xf numFmtId="43" fontId="17" fillId="0" borderId="0" xfId="3" applyNumberFormat="1" applyFont="1" applyFill="1" applyBorder="1"/>
    <xf numFmtId="43" fontId="43" fillId="0" borderId="3" xfId="3" applyNumberFormat="1" applyFont="1" applyFill="1" applyBorder="1"/>
    <xf numFmtId="164" fontId="17" fillId="0" borderId="0" xfId="3" applyFont="1" applyFill="1" applyBorder="1"/>
    <xf numFmtId="164" fontId="43" fillId="0" borderId="0" xfId="2" applyFont="1"/>
    <xf numFmtId="167" fontId="43" fillId="0" borderId="3" xfId="1" applyNumberFormat="1" applyFont="1" applyFill="1" applyBorder="1"/>
    <xf numFmtId="167" fontId="43" fillId="0" borderId="0" xfId="1" applyNumberFormat="1" applyFont="1" applyFill="1" applyBorder="1"/>
    <xf numFmtId="167" fontId="43" fillId="0" borderId="4" xfId="0" applyNumberFormat="1" applyFont="1" applyBorder="1"/>
    <xf numFmtId="167" fontId="43" fillId="0" borderId="4" xfId="1" applyNumberFormat="1" applyFont="1" applyFill="1" applyBorder="1"/>
    <xf numFmtId="3" fontId="43" fillId="0" borderId="0" xfId="2" applyNumberFormat="1" applyFont="1" applyAlignment="1">
      <alignment horizontal="left"/>
    </xf>
    <xf numFmtId="41" fontId="17" fillId="0" borderId="0" xfId="2" applyNumberFormat="1" applyFont="1" applyBorder="1" applyAlignment="1">
      <alignment horizontal="left"/>
    </xf>
    <xf numFmtId="41" fontId="43" fillId="0" borderId="0" xfId="2" applyNumberFormat="1" applyFont="1" applyBorder="1" applyAlignment="1">
      <alignment vertical="top"/>
    </xf>
    <xf numFmtId="41" fontId="43" fillId="0" borderId="0" xfId="2" applyNumberFormat="1" applyFont="1" applyBorder="1" applyAlignment="1">
      <alignment horizontal="left"/>
    </xf>
    <xf numFmtId="0" fontId="43" fillId="0" borderId="0" xfId="0" applyFont="1" applyAlignment="1">
      <alignment horizontal="left"/>
    </xf>
    <xf numFmtId="3" fontId="43" fillId="0" borderId="0" xfId="0" applyNumberFormat="1" applyFont="1" applyAlignment="1">
      <alignment horizontal="left"/>
    </xf>
    <xf numFmtId="0" fontId="17" fillId="0" borderId="0" xfId="0" applyFont="1" applyAlignment="1">
      <alignment horizontal="center"/>
    </xf>
    <xf numFmtId="41" fontId="43" fillId="0" borderId="0" xfId="2" applyNumberFormat="1" applyFont="1" applyAlignment="1">
      <alignment horizontal="left"/>
    </xf>
    <xf numFmtId="9" fontId="17" fillId="0" borderId="0" xfId="5" applyFont="1" applyFill="1" applyBorder="1"/>
    <xf numFmtId="0" fontId="67" fillId="0" borderId="0" xfId="0" applyFont="1"/>
    <xf numFmtId="49" fontId="16" fillId="0" borderId="0" xfId="1" applyNumberFormat="1" applyFont="1" applyFill="1" applyAlignment="1">
      <alignment horizontal="center"/>
    </xf>
    <xf numFmtId="166" fontId="16" fillId="0" borderId="0" xfId="1" applyNumberFormat="1" applyFont="1" applyFill="1"/>
    <xf numFmtId="166" fontId="26" fillId="0" borderId="5" xfId="1" applyNumberFormat="1" applyFont="1" applyBorder="1"/>
    <xf numFmtId="166" fontId="42" fillId="0" borderId="0" xfId="1" applyNumberFormat="1" applyFont="1"/>
    <xf numFmtId="0" fontId="48" fillId="0" borderId="0" xfId="0" applyFont="1" applyAlignment="1">
      <alignment horizontal="center"/>
    </xf>
    <xf numFmtId="3" fontId="16" fillId="0" borderId="0" xfId="2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66" fontId="36" fillId="0" borderId="0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1" fontId="17" fillId="0" borderId="0" xfId="2" applyNumberFormat="1" applyFont="1" applyBorder="1" applyAlignment="1">
      <alignment horizontal="left"/>
    </xf>
    <xf numFmtId="0" fontId="43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41" fontId="7" fillId="0" borderId="0" xfId="2" applyNumberFormat="1" applyFont="1" applyAlignment="1">
      <alignment horizontal="left"/>
    </xf>
    <xf numFmtId="0" fontId="41" fillId="0" borderId="0" xfId="0" applyFont="1" applyAlignment="1">
      <alignment horizontal="center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48" xfId="0" applyFont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3" fontId="13" fillId="0" borderId="48" xfId="0" applyNumberFormat="1" applyFont="1" applyBorder="1" applyAlignment="1">
      <alignment horizontal="right" vertical="center"/>
    </xf>
    <xf numFmtId="3" fontId="13" fillId="0" borderId="49" xfId="0" applyNumberFormat="1" applyFont="1" applyBorder="1" applyAlignment="1">
      <alignment horizontal="right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8" xfId="0" applyFont="1" applyBorder="1" applyAlignment="1">
      <alignment vertical="center" wrapText="1"/>
    </xf>
    <xf numFmtId="0" fontId="13" fillId="0" borderId="49" xfId="0" applyFont="1" applyBorder="1" applyAlignment="1">
      <alignment vertical="center" wrapText="1"/>
    </xf>
    <xf numFmtId="6" fontId="13" fillId="0" borderId="48" xfId="0" applyNumberFormat="1" applyFont="1" applyBorder="1" applyAlignment="1">
      <alignment horizontal="center" vertical="center"/>
    </xf>
    <xf numFmtId="6" fontId="13" fillId="0" borderId="49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20" fillId="0" borderId="0" xfId="2" applyNumberFormat="1" applyFont="1" applyFill="1" applyAlignment="1">
      <alignment horizontal="center"/>
    </xf>
    <xf numFmtId="0" fontId="29" fillId="8" borderId="41" xfId="0" applyFont="1" applyFill="1" applyBorder="1" applyAlignment="1">
      <alignment horizontal="center" vertical="center"/>
    </xf>
    <xf numFmtId="0" fontId="29" fillId="8" borderId="42" xfId="0" applyFont="1" applyFill="1" applyBorder="1" applyAlignment="1">
      <alignment horizontal="center" vertical="center"/>
    </xf>
    <xf numFmtId="0" fontId="29" fillId="8" borderId="43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9" fontId="28" fillId="0" borderId="48" xfId="0" applyNumberFormat="1" applyFont="1" applyBorder="1" applyAlignment="1">
      <alignment horizontal="center" vertical="center"/>
    </xf>
    <xf numFmtId="9" fontId="28" fillId="0" borderId="46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9" fillId="0" borderId="45" xfId="0" applyFont="1" applyBorder="1" applyAlignment="1">
      <alignment horizontal="center" vertical="center"/>
    </xf>
    <xf numFmtId="2" fontId="28" fillId="9" borderId="48" xfId="0" applyNumberFormat="1" applyFont="1" applyFill="1" applyBorder="1" applyAlignment="1">
      <alignment horizontal="center" vertical="center"/>
    </xf>
    <xf numFmtId="2" fontId="28" fillId="9" borderId="4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28" fillId="0" borderId="48" xfId="0" applyNumberFormat="1" applyFont="1" applyBorder="1" applyAlignment="1">
      <alignment horizontal="center" vertical="center"/>
    </xf>
    <xf numFmtId="2" fontId="28" fillId="0" borderId="4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" fontId="16" fillId="0" borderId="0" xfId="1" applyNumberFormat="1" applyFont="1" applyFill="1" applyBorder="1" applyAlignment="1">
      <alignment horizontal="center"/>
    </xf>
  </cellXfs>
  <cellStyles count="7">
    <cellStyle name="Millares" xfId="1" builtinId="3"/>
    <cellStyle name="Millares [0]" xfId="2" builtinId="6"/>
    <cellStyle name="Millares [0] 2" xfId="3" xr:uid="{00000000-0005-0000-0000-000002000000}"/>
    <cellStyle name="Millares [0] 3" xfId="6" xr:uid="{00000000-0005-0000-0000-000003000000}"/>
    <cellStyle name="Normal" xfId="0" builtinId="0"/>
    <cellStyle name="Normal 2" xfId="4" xr:uid="{00000000-0005-0000-0000-000005000000}"/>
    <cellStyle name="Porcentaje" xfId="5" builtinId="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13</xdr:row>
      <xdr:rowOff>144780</xdr:rowOff>
    </xdr:from>
    <xdr:to>
      <xdr:col>0</xdr:col>
      <xdr:colOff>3220443</xdr:colOff>
      <xdr:row>24</xdr:row>
      <xdr:rowOff>168729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5B9B5C35-4685-442E-86E6-7798593C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30480" y="2461260"/>
          <a:ext cx="3189963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122465</xdr:colOff>
      <xdr:row>13</xdr:row>
      <xdr:rowOff>169302</xdr:rowOff>
    </xdr:from>
    <xdr:to>
      <xdr:col>3</xdr:col>
      <xdr:colOff>627834</xdr:colOff>
      <xdr:row>24</xdr:row>
      <xdr:rowOff>138794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031AAA78-A77B-4E57-B063-47B3C1DE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589565" y="2485782"/>
          <a:ext cx="2684689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35</xdr:row>
      <xdr:rowOff>30480</xdr:rowOff>
    </xdr:from>
    <xdr:to>
      <xdr:col>0</xdr:col>
      <xdr:colOff>3243303</xdr:colOff>
      <xdr:row>46</xdr:row>
      <xdr:rowOff>23949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AC8BC213-DDEE-4274-987F-5981EB63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53340" y="5417820"/>
          <a:ext cx="3189963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3612425</xdr:colOff>
      <xdr:row>35</xdr:row>
      <xdr:rowOff>55002</xdr:rowOff>
    </xdr:from>
    <xdr:to>
      <xdr:col>2</xdr:col>
      <xdr:colOff>818334</xdr:colOff>
      <xdr:row>45</xdr:row>
      <xdr:rowOff>176894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6A77938A-C023-41E0-8EA6-BADC11ACC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612425" y="5442342"/>
          <a:ext cx="2684689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180</xdr:row>
      <xdr:rowOff>93549</xdr:rowOff>
    </xdr:from>
    <xdr:to>
      <xdr:col>0</xdr:col>
      <xdr:colOff>3189963</xdr:colOff>
      <xdr:row>190</xdr:row>
      <xdr:rowOff>31976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23A1D2E7-FA86-454E-84CD-7EF17B4E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0" y="18208058"/>
          <a:ext cx="3189963" cy="2056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238942</xdr:colOff>
      <xdr:row>180</xdr:row>
      <xdr:rowOff>143584</xdr:rowOff>
    </xdr:from>
    <xdr:to>
      <xdr:col>3</xdr:col>
      <xdr:colOff>0</xdr:colOff>
      <xdr:row>190</xdr:row>
      <xdr:rowOff>27554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DB141FDC-9B7B-434F-A7DF-67FF733F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470638" y="18258093"/>
          <a:ext cx="1385411" cy="2001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22314</xdr:colOff>
      <xdr:row>102</xdr:row>
      <xdr:rowOff>68036</xdr:rowOff>
    </xdr:from>
    <xdr:to>
      <xdr:col>3</xdr:col>
      <xdr:colOff>48616</xdr:colOff>
      <xdr:row>111</xdr:row>
      <xdr:rowOff>96611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B53F206F-7B01-4806-8231-7821AB75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22314" y="7735661"/>
          <a:ext cx="3632195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166007</xdr:colOff>
      <xdr:row>102</xdr:row>
      <xdr:rowOff>146986</xdr:rowOff>
    </xdr:from>
    <xdr:to>
      <xdr:col>6</xdr:col>
      <xdr:colOff>197304</xdr:colOff>
      <xdr:row>111</xdr:row>
      <xdr:rowOff>121104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4C81D97E-AD36-4EA6-9560-DAC50F923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771900" y="7814611"/>
          <a:ext cx="1725386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cuments\Dtos%20Zaida%20Idalid\Informacion%20Contable\Renova\CARLOS%20GIOVANNI%20GARCIA%20VIVAS\ESTADOS%20FINANCIEROS%20FEBRERO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ISTRIBUCIONES%20GELVEZ%20SAS\RENTA%202019\RENTA%202019\INFORMACION%20GIRON\CERTIFICADOS%20GIRON\REPORTE%20CERTIFICAD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tos%20Zaida%20Idalid\Informacion%20Contable\Gelvez%20Distribuciones%20SAS\2019\ANALISIS%20PARA%20SUP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tos%20Zaida%20Idalid\Informacion%20Contable%202018\Gelvez%20Distribuciones%20SAS\Control%20de%20Detalle%20PPY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ADO NIIF"/>
      <sheetName val="FLUJO EFECTIVO"/>
      <sheetName val="PYG 2022-2021"/>
      <sheetName val="ESTADO NIIF  2022-2021"/>
      <sheetName val="PYG 2023 FEB"/>
      <sheetName val="ESTADO NIIF  FEB"/>
      <sheetName val="INDICADORES "/>
      <sheetName val="INDICADORES PREVIOS"/>
      <sheetName val="PYG NIIF"/>
      <sheetName val="ESTADO DE PATR"/>
      <sheetName val="PYG FISCAL"/>
      <sheetName val="ESTADO FISCAL"/>
      <sheetName val="Hoja1"/>
      <sheetName val="BALANCES"/>
      <sheetName val="ER"/>
      <sheetName val="Hoja2"/>
      <sheetName val="CONTROL DE DETALLE"/>
      <sheetName val="PYG 2023 FEB (2)"/>
    </sheetNames>
    <sheetDataSet>
      <sheetData sheetId="0"/>
      <sheetData sheetId="1"/>
      <sheetData sheetId="2">
        <row r="107">
          <cell r="D107" t="str">
            <v>JESUS EMIRO SANDOVAL LOZANO</v>
          </cell>
        </row>
      </sheetData>
      <sheetData sheetId="3">
        <row r="175">
          <cell r="A175" t="str">
            <v>CARLOS GIOVANNI GARCIA VIVAS</v>
          </cell>
        </row>
        <row r="176">
          <cell r="A176" t="str">
            <v>CC: 13.508.779</v>
          </cell>
          <cell r="B176" t="str">
            <v>Contador Público TP 159176-T</v>
          </cell>
        </row>
      </sheetData>
      <sheetData sheetId="4">
        <row r="99">
          <cell r="D99">
            <v>1133100</v>
          </cell>
        </row>
      </sheetData>
      <sheetData sheetId="5"/>
      <sheetData sheetId="6"/>
      <sheetData sheetId="7"/>
      <sheetData sheetId="8">
        <row r="5">
          <cell r="A5" t="str">
            <v>(Cifras expresadas  en  pesos colombianos)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9">
          <cell r="C9">
            <v>4083772153.1700001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>
        <row r="98">
          <cell r="C98">
            <v>81044162.340000004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VA BIMESTRAL"/>
      <sheetName val="RETENCION"/>
      <sheetName val="JUEGO DE INV"/>
      <sheetName val="Hoja1"/>
      <sheetName val="SS"/>
      <sheetName val="PPYE"/>
      <sheetName val="RETENCIONES 1355"/>
      <sheetName val="COMPA PAT"/>
    </sheetNames>
    <sheetDataSet>
      <sheetData sheetId="0">
        <row r="12">
          <cell r="H12">
            <v>67126988000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DA UTIL DE ACTIVOS"/>
      <sheetName val="Deterioro PPYE 2016 NIIF "/>
      <sheetName val="Balance de Comprobación"/>
      <sheetName val="Deterioro PPYE 2017 NIIF "/>
      <sheetName val="Deterioro PPYE 2016 NIIF"/>
      <sheetName val="Deterioro PPYE 2015 NIIF "/>
      <sheetName val="C.A 2016"/>
      <sheetName val="C.A 2017"/>
      <sheetName val="Deterioro PPYE 2014"/>
      <sheetName val="Tabla de Depreciación"/>
      <sheetName val="Hoja1"/>
      <sheetName val="Tabla de amortizacion Leasing"/>
    </sheetNames>
    <sheetDataSet>
      <sheetData sheetId="0"/>
      <sheetData sheetId="1"/>
      <sheetData sheetId="2"/>
      <sheetData sheetId="3"/>
      <sheetData sheetId="4">
        <row r="8">
          <cell r="AD8">
            <v>9626480</v>
          </cell>
        </row>
        <row r="9">
          <cell r="AD9">
            <v>16405649</v>
          </cell>
        </row>
        <row r="10">
          <cell r="AD10">
            <v>50162068</v>
          </cell>
        </row>
        <row r="11">
          <cell r="AD11">
            <v>42027159</v>
          </cell>
        </row>
        <row r="12">
          <cell r="AD12">
            <v>43417440</v>
          </cell>
        </row>
        <row r="13">
          <cell r="AD13">
            <v>18962560</v>
          </cell>
        </row>
        <row r="15">
          <cell r="AD15">
            <v>1653658.7999999996</v>
          </cell>
        </row>
        <row r="22">
          <cell r="AD22">
            <v>40562580.800000012</v>
          </cell>
        </row>
      </sheetData>
      <sheetData sheetId="5">
        <row r="6">
          <cell r="AD6">
            <v>0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4"/>
  <sheetViews>
    <sheetView zoomScale="96" zoomScaleNormal="96" workbookViewId="0">
      <selection activeCell="H17" sqref="H17"/>
    </sheetView>
  </sheetViews>
  <sheetFormatPr baseColWidth="10" defaultColWidth="11.453125" defaultRowHeight="12.5" x14ac:dyDescent="0.25"/>
  <cols>
    <col min="1" max="1" width="48.453125" style="26" customWidth="1"/>
    <col min="2" max="2" width="5.7265625" style="35" customWidth="1"/>
    <col min="3" max="3" width="13" style="251" bestFit="1" customWidth="1"/>
    <col min="4" max="4" width="13" style="252" customWidth="1"/>
    <col min="5" max="5" width="15.26953125" style="26" customWidth="1"/>
    <col min="6" max="6" width="7.54296875" style="26" customWidth="1"/>
    <col min="7" max="7" width="18.81640625" style="238" customWidth="1"/>
    <col min="8" max="8" width="17.7265625" style="238" customWidth="1"/>
    <col min="9" max="9" width="12" style="238" bestFit="1" customWidth="1"/>
    <col min="10" max="10" width="15.453125" style="238" bestFit="1" customWidth="1"/>
    <col min="11" max="13" width="11.54296875" style="238" bestFit="1" customWidth="1"/>
    <col min="14" max="14" width="11.453125" style="238"/>
    <col min="15" max="17" width="11.453125" style="239"/>
    <col min="18" max="16384" width="11.453125" style="26"/>
  </cols>
  <sheetData>
    <row r="1" spans="1:7" ht="17.149999999999999" customHeight="1" x14ac:dyDescent="0.35">
      <c r="A1" s="522" t="str">
        <f>'PYG NIIF'!A1:E1</f>
        <v>DEPOSITO ALLIANZ PHARMA SAS</v>
      </c>
      <c r="B1" s="522"/>
      <c r="C1" s="522"/>
      <c r="D1" s="522"/>
      <c r="E1" s="522"/>
    </row>
    <row r="2" spans="1:7" ht="17.149999999999999" customHeight="1" x14ac:dyDescent="0.35">
      <c r="A2" s="522" t="s">
        <v>92</v>
      </c>
      <c r="B2" s="522"/>
      <c r="C2" s="522"/>
      <c r="D2" s="522"/>
      <c r="E2" s="522"/>
    </row>
    <row r="3" spans="1:7" ht="17.149999999999999" customHeight="1" x14ac:dyDescent="0.35">
      <c r="A3" s="522" t="s">
        <v>287</v>
      </c>
      <c r="B3" s="522"/>
      <c r="C3" s="522"/>
      <c r="D3" s="522"/>
      <c r="E3" s="522"/>
    </row>
    <row r="4" spans="1:7" ht="17.149999999999999" customHeight="1" x14ac:dyDescent="0.35">
      <c r="A4" s="522" t="str">
        <f>'PYG NIIF'!A5:E5</f>
        <v>(Cifras expresadas  en  pesos colombianos)</v>
      </c>
      <c r="B4" s="522"/>
      <c r="C4" s="522"/>
      <c r="D4" s="522"/>
      <c r="E4" s="522"/>
    </row>
    <row r="5" spans="1:7" ht="17.149999999999999" customHeight="1" x14ac:dyDescent="0.3">
      <c r="A5" s="13"/>
      <c r="B5" s="13"/>
      <c r="C5" s="13"/>
      <c r="D5" s="13"/>
      <c r="E5" s="13"/>
    </row>
    <row r="6" spans="1:7" ht="17.149999999999999" customHeight="1" x14ac:dyDescent="0.3">
      <c r="A6" s="23"/>
      <c r="B6" s="13" t="s">
        <v>146</v>
      </c>
      <c r="C6" s="247">
        <v>2020</v>
      </c>
      <c r="D6" s="248">
        <v>2019</v>
      </c>
      <c r="E6" s="13" t="s">
        <v>102</v>
      </c>
    </row>
    <row r="7" spans="1:7" ht="17.149999999999999" customHeight="1" x14ac:dyDescent="0.3">
      <c r="A7" s="23" t="s">
        <v>41</v>
      </c>
      <c r="B7" s="13"/>
      <c r="C7" s="249"/>
      <c r="D7" s="250"/>
    </row>
    <row r="8" spans="1:7" ht="17.149999999999999" customHeight="1" x14ac:dyDescent="0.3">
      <c r="A8" s="23" t="s">
        <v>38</v>
      </c>
      <c r="B8" s="13"/>
    </row>
    <row r="9" spans="1:7" ht="17.149999999999999" customHeight="1" x14ac:dyDescent="0.3">
      <c r="A9" s="23" t="s">
        <v>39</v>
      </c>
      <c r="B9" s="277">
        <v>6</v>
      </c>
    </row>
    <row r="10" spans="1:7" ht="17.149999999999999" customHeight="1" x14ac:dyDescent="0.25">
      <c r="A10" s="26" t="s">
        <v>280</v>
      </c>
      <c r="C10" s="251">
        <v>11372954</v>
      </c>
      <c r="D10" s="251">
        <v>12541236</v>
      </c>
      <c r="E10" s="252">
        <f>+C10-D10</f>
        <v>-1168282</v>
      </c>
    </row>
    <row r="11" spans="1:7" ht="17.149999999999999" customHeight="1" x14ac:dyDescent="0.25">
      <c r="A11" s="26" t="s">
        <v>281</v>
      </c>
      <c r="C11" s="253">
        <f>187705401+86174009.12</f>
        <v>273879410.12</v>
      </c>
      <c r="D11" s="253">
        <v>93493424</v>
      </c>
      <c r="E11" s="254">
        <f>+C11-D11</f>
        <v>180385986.12</v>
      </c>
    </row>
    <row r="12" spans="1:7" ht="17.149999999999999" hidden="1" customHeight="1" x14ac:dyDescent="0.25">
      <c r="A12" s="26" t="s">
        <v>117</v>
      </c>
      <c r="C12" s="251">
        <v>0</v>
      </c>
      <c r="E12" s="252">
        <f>+C12-D12</f>
        <v>0</v>
      </c>
    </row>
    <row r="13" spans="1:7" ht="17.149999999999999" hidden="1" customHeight="1" x14ac:dyDescent="0.25">
      <c r="A13" s="26" t="s">
        <v>2</v>
      </c>
      <c r="C13" s="251">
        <v>0</v>
      </c>
      <c r="E13" s="252">
        <f>+C13-D13</f>
        <v>0</v>
      </c>
    </row>
    <row r="14" spans="1:7" ht="17.149999999999999" customHeight="1" x14ac:dyDescent="0.3">
      <c r="A14" s="23" t="s">
        <v>3</v>
      </c>
      <c r="B14" s="13"/>
      <c r="C14" s="255">
        <f>SUM(C10:C13)</f>
        <v>285252364.12</v>
      </c>
      <c r="D14" s="255">
        <f>SUM(D10:D13)</f>
        <v>106034660</v>
      </c>
      <c r="E14" s="255">
        <f>SUM(E10:E13)</f>
        <v>179217704.12</v>
      </c>
    </row>
    <row r="15" spans="1:7" ht="17.149999999999999" customHeight="1" x14ac:dyDescent="0.25">
      <c r="E15" s="252"/>
    </row>
    <row r="16" spans="1:7" ht="17.149999999999999" customHeight="1" x14ac:dyDescent="0.25">
      <c r="G16" s="238">
        <v>874</v>
      </c>
    </row>
    <row r="17" spans="1:13" ht="38.25" customHeight="1" x14ac:dyDescent="0.3">
      <c r="A17" s="267" t="s">
        <v>42</v>
      </c>
      <c r="B17" s="91">
        <v>7</v>
      </c>
    </row>
    <row r="18" spans="1:13" ht="17.149999999999999" customHeight="1" x14ac:dyDescent="0.25">
      <c r="A18" s="26" t="s">
        <v>282</v>
      </c>
      <c r="B18" s="35" t="s">
        <v>116</v>
      </c>
      <c r="C18" s="251">
        <v>7580000</v>
      </c>
      <c r="D18" s="252">
        <v>30500000</v>
      </c>
      <c r="E18" s="252">
        <f t="shared" ref="E18:E24" si="0">+C18-D18</f>
        <v>-22920000</v>
      </c>
      <c r="G18" s="238">
        <v>888888874</v>
      </c>
      <c r="H18" s="238">
        <v>874</v>
      </c>
      <c r="I18" s="190">
        <v>874</v>
      </c>
      <c r="J18" s="262">
        <v>87486</v>
      </c>
      <c r="M18" s="190">
        <v>-49890.454957699403</v>
      </c>
    </row>
    <row r="19" spans="1:13" ht="17.149999999999999" customHeight="1" x14ac:dyDescent="0.25">
      <c r="A19" s="256" t="s">
        <v>283</v>
      </c>
      <c r="B19" s="35" t="s">
        <v>116</v>
      </c>
      <c r="C19" s="251">
        <v>24576654.309999999</v>
      </c>
      <c r="D19" s="252">
        <v>121000</v>
      </c>
      <c r="E19" s="252">
        <f t="shared" si="0"/>
        <v>24455654.309999999</v>
      </c>
      <c r="H19" s="238">
        <v>874</v>
      </c>
      <c r="I19" s="190">
        <v>0</v>
      </c>
      <c r="J19" s="262">
        <f>C19-I19</f>
        <v>24576654.309999999</v>
      </c>
    </row>
    <row r="20" spans="1:13" ht="17.149999999999999" customHeight="1" x14ac:dyDescent="0.25">
      <c r="A20" s="256" t="s">
        <v>284</v>
      </c>
      <c r="C20" s="251">
        <v>2658000</v>
      </c>
      <c r="D20" s="252">
        <v>6265808</v>
      </c>
      <c r="E20" s="252">
        <f t="shared" si="0"/>
        <v>-3607808</v>
      </c>
      <c r="I20" s="190">
        <v>63872.932000000001</v>
      </c>
      <c r="J20" s="262">
        <f>C20-I20</f>
        <v>2594127.068</v>
      </c>
    </row>
    <row r="21" spans="1:13" ht="17.149999999999999" customHeight="1" x14ac:dyDescent="0.25">
      <c r="A21" s="256" t="s">
        <v>285</v>
      </c>
      <c r="C21" s="251">
        <v>497134</v>
      </c>
      <c r="D21" s="252">
        <v>4561237</v>
      </c>
      <c r="E21" s="252">
        <f t="shared" si="0"/>
        <v>-4064103</v>
      </c>
      <c r="I21" s="190">
        <v>373207.75400000002</v>
      </c>
      <c r="J21" s="262">
        <f>C21-I21</f>
        <v>123926.24599999998</v>
      </c>
    </row>
    <row r="22" spans="1:13" ht="17.149999999999999" customHeight="1" x14ac:dyDescent="0.25">
      <c r="A22" s="26" t="s">
        <v>294</v>
      </c>
      <c r="C22" s="251">
        <v>258000</v>
      </c>
      <c r="D22" s="252">
        <v>0</v>
      </c>
      <c r="E22" s="252">
        <f t="shared" si="0"/>
        <v>258000</v>
      </c>
      <c r="I22" s="190">
        <v>0</v>
      </c>
      <c r="J22" s="262">
        <f>C22-I22</f>
        <v>258000</v>
      </c>
    </row>
    <row r="23" spans="1:13" ht="17.149999999999999" customHeight="1" x14ac:dyDescent="0.25">
      <c r="A23" s="26" t="s">
        <v>295</v>
      </c>
      <c r="C23" s="253">
        <v>-120614</v>
      </c>
      <c r="D23" s="254">
        <v>0</v>
      </c>
      <c r="E23" s="254">
        <f t="shared" si="0"/>
        <v>-120614</v>
      </c>
      <c r="I23" s="190">
        <v>-89129</v>
      </c>
      <c r="J23" s="262">
        <f>C23-I23</f>
        <v>-31485</v>
      </c>
      <c r="L23" s="238">
        <f>J23/J18</f>
        <v>-0.35988615321308554</v>
      </c>
    </row>
    <row r="24" spans="1:13" ht="17.149999999999999" customHeight="1" x14ac:dyDescent="0.3">
      <c r="A24" s="23" t="s">
        <v>93</v>
      </c>
      <c r="B24" s="13"/>
      <c r="C24" s="257">
        <f>SUM(C18:C23)</f>
        <v>35449174.310000002</v>
      </c>
      <c r="D24" s="257">
        <f>SUM(D18:D23)</f>
        <v>41448045</v>
      </c>
      <c r="E24" s="255">
        <f t="shared" si="0"/>
        <v>-5998870.6899999976</v>
      </c>
      <c r="G24" s="238" t="s">
        <v>260</v>
      </c>
      <c r="H24" s="238">
        <f>E24*-1</f>
        <v>5998870.6899999976</v>
      </c>
      <c r="I24" s="276">
        <f>SUM(I18:I23)</f>
        <v>348825.68599999999</v>
      </c>
      <c r="J24" s="238">
        <v>4925056.0520000001</v>
      </c>
    </row>
    <row r="25" spans="1:13" ht="17.149999999999999" customHeight="1" x14ac:dyDescent="0.3">
      <c r="A25" s="23"/>
      <c r="B25" s="13"/>
      <c r="C25" s="257"/>
      <c r="D25" s="255"/>
      <c r="E25" s="252"/>
    </row>
    <row r="26" spans="1:13" ht="17.149999999999999" customHeight="1" x14ac:dyDescent="0.3">
      <c r="A26" s="23" t="s">
        <v>122</v>
      </c>
      <c r="B26" s="91">
        <v>8</v>
      </c>
      <c r="C26" s="257"/>
      <c r="D26" s="255"/>
      <c r="E26" s="252"/>
    </row>
    <row r="27" spans="1:13" ht="17.149999999999999" customHeight="1" x14ac:dyDescent="0.25">
      <c r="A27" s="256" t="s">
        <v>286</v>
      </c>
      <c r="C27" s="253">
        <v>631514587</v>
      </c>
      <c r="D27" s="253">
        <v>401033226</v>
      </c>
      <c r="E27" s="254">
        <f>+C27-D27</f>
        <v>230481361</v>
      </c>
      <c r="I27" s="238" t="s">
        <v>327</v>
      </c>
      <c r="K27" s="190">
        <f>C18*5%</f>
        <v>379000</v>
      </c>
    </row>
    <row r="28" spans="1:13" ht="17.149999999999999" hidden="1" customHeight="1" x14ac:dyDescent="0.25">
      <c r="A28" s="26" t="s">
        <v>123</v>
      </c>
      <c r="C28" s="253">
        <v>0</v>
      </c>
      <c r="D28" s="254">
        <v>0</v>
      </c>
      <c r="E28" s="252">
        <f>+C28-D28</f>
        <v>0</v>
      </c>
    </row>
    <row r="29" spans="1:13" ht="17.149999999999999" customHeight="1" x14ac:dyDescent="0.3">
      <c r="A29" s="23" t="s">
        <v>124</v>
      </c>
      <c r="B29" s="13"/>
      <c r="C29" s="255">
        <f>SUM(C27:C28)</f>
        <v>631514587</v>
      </c>
      <c r="D29" s="255">
        <f>SUM(D27:D28)</f>
        <v>401033226</v>
      </c>
      <c r="E29" s="255">
        <f>+C29-D29</f>
        <v>230481361</v>
      </c>
      <c r="H29" s="238">
        <f>E29*-1</f>
        <v>-230481361</v>
      </c>
    </row>
    <row r="30" spans="1:13" ht="17.149999999999999" customHeight="1" x14ac:dyDescent="0.3">
      <c r="A30" s="23"/>
      <c r="B30" s="13"/>
      <c r="C30" s="257"/>
      <c r="D30" s="255"/>
      <c r="E30" s="252"/>
    </row>
    <row r="31" spans="1:13" ht="17.149999999999999" customHeight="1" x14ac:dyDescent="0.3">
      <c r="A31" s="23"/>
      <c r="B31" s="13"/>
      <c r="C31" s="257"/>
      <c r="D31" s="255"/>
      <c r="E31" s="252"/>
    </row>
    <row r="32" spans="1:13" ht="17.149999999999999" customHeight="1" x14ac:dyDescent="0.3">
      <c r="A32" s="23" t="s">
        <v>16</v>
      </c>
      <c r="B32" s="13"/>
      <c r="C32" s="255">
        <f>+C29+C24+C14</f>
        <v>952216125.42999995</v>
      </c>
      <c r="D32" s="255">
        <f>+D29+D24+D14</f>
        <v>548515931</v>
      </c>
      <c r="E32" s="255">
        <f>+C32-D32</f>
        <v>403700194.42999995</v>
      </c>
    </row>
    <row r="33" spans="1:8" ht="17.149999999999999" customHeight="1" x14ac:dyDescent="0.3">
      <c r="A33" s="23"/>
      <c r="B33" s="13"/>
      <c r="C33" s="257"/>
      <c r="D33" s="255"/>
      <c r="E33" s="252"/>
    </row>
    <row r="34" spans="1:8" ht="17.149999999999999" customHeight="1" x14ac:dyDescent="0.3">
      <c r="A34" s="23" t="s">
        <v>94</v>
      </c>
      <c r="B34" s="13"/>
      <c r="E34" s="252"/>
    </row>
    <row r="35" spans="1:8" ht="17.149999999999999" customHeight="1" x14ac:dyDescent="0.3">
      <c r="A35" s="23" t="s">
        <v>9</v>
      </c>
      <c r="B35" s="91">
        <v>9</v>
      </c>
      <c r="E35" s="252"/>
    </row>
    <row r="36" spans="1:8" ht="17.149999999999999" hidden="1" customHeight="1" x14ac:dyDescent="0.25">
      <c r="A36" s="26" t="s">
        <v>125</v>
      </c>
      <c r="C36" s="252">
        <v>0</v>
      </c>
      <c r="D36" s="252">
        <v>0</v>
      </c>
      <c r="E36" s="252">
        <f t="shared" ref="E36:E43" si="1">+C36-D36</f>
        <v>0</v>
      </c>
    </row>
    <row r="37" spans="1:8" ht="17.149999999999999" hidden="1" customHeight="1" x14ac:dyDescent="0.25">
      <c r="A37" s="26" t="s">
        <v>126</v>
      </c>
      <c r="C37" s="252">
        <v>0</v>
      </c>
      <c r="D37" s="252">
        <v>0</v>
      </c>
      <c r="E37" s="252">
        <f t="shared" si="1"/>
        <v>0</v>
      </c>
    </row>
    <row r="38" spans="1:8" ht="17.149999999999999" customHeight="1" x14ac:dyDescent="0.25">
      <c r="A38" s="26" t="s">
        <v>296</v>
      </c>
      <c r="C38" s="65">
        <v>2000000</v>
      </c>
      <c r="D38" s="65">
        <v>0</v>
      </c>
      <c r="E38" s="252">
        <f t="shared" si="1"/>
        <v>2000000</v>
      </c>
    </row>
    <row r="39" spans="1:8" ht="17.149999999999999" customHeight="1" x14ac:dyDescent="0.25">
      <c r="A39" s="256" t="s">
        <v>289</v>
      </c>
      <c r="C39" s="65">
        <f>13813700+120652</f>
        <v>13934352</v>
      </c>
      <c r="D39" s="65">
        <v>2563410</v>
      </c>
      <c r="E39" s="252">
        <f t="shared" si="1"/>
        <v>11370942</v>
      </c>
    </row>
    <row r="40" spans="1:8" ht="17.149999999999999" customHeight="1" x14ac:dyDescent="0.25">
      <c r="A40" s="26" t="s">
        <v>288</v>
      </c>
      <c r="C40" s="65">
        <v>51673301</v>
      </c>
      <c r="D40" s="65">
        <v>8389696</v>
      </c>
      <c r="E40" s="252">
        <f t="shared" si="1"/>
        <v>43283605</v>
      </c>
    </row>
    <row r="41" spans="1:8" ht="17.149999999999999" hidden="1" customHeight="1" x14ac:dyDescent="0.25">
      <c r="A41" s="26" t="s">
        <v>297</v>
      </c>
      <c r="C41" s="65"/>
      <c r="E41" s="252">
        <f t="shared" si="1"/>
        <v>0</v>
      </c>
    </row>
    <row r="42" spans="1:8" ht="17.149999999999999" customHeight="1" x14ac:dyDescent="0.25">
      <c r="A42" s="26" t="s">
        <v>298</v>
      </c>
      <c r="C42" s="234">
        <v>-4710313</v>
      </c>
      <c r="D42" s="234">
        <v>0</v>
      </c>
      <c r="E42" s="254">
        <f t="shared" si="1"/>
        <v>-4710313</v>
      </c>
    </row>
    <row r="43" spans="1:8" ht="17.149999999999999" customHeight="1" x14ac:dyDescent="0.3">
      <c r="A43" s="23" t="s">
        <v>12</v>
      </c>
      <c r="B43" s="13"/>
      <c r="C43" s="257">
        <f>SUM(C36:C42)</f>
        <v>62897340</v>
      </c>
      <c r="D43" s="257">
        <f>SUM(D36:D42)</f>
        <v>10953106</v>
      </c>
      <c r="E43" s="255">
        <f t="shared" si="1"/>
        <v>51944234</v>
      </c>
      <c r="H43" s="262"/>
    </row>
    <row r="44" spans="1:8" ht="17.149999999999999" customHeight="1" x14ac:dyDescent="0.3">
      <c r="A44" s="23"/>
      <c r="B44" s="13"/>
      <c r="C44" s="257"/>
      <c r="D44" s="255"/>
      <c r="E44" s="252"/>
    </row>
    <row r="45" spans="1:8" ht="17.149999999999999" hidden="1" customHeight="1" x14ac:dyDescent="0.3">
      <c r="A45" s="23" t="s">
        <v>128</v>
      </c>
      <c r="B45" s="91">
        <v>11</v>
      </c>
      <c r="C45" s="257"/>
      <c r="D45" s="255"/>
      <c r="E45" s="252"/>
    </row>
    <row r="46" spans="1:8" ht="17.149999999999999" hidden="1" customHeight="1" x14ac:dyDescent="0.25">
      <c r="A46" s="26" t="s">
        <v>299</v>
      </c>
      <c r="C46" s="252"/>
      <c r="E46" s="252"/>
    </row>
    <row r="47" spans="1:8" ht="17.149999999999999" hidden="1" customHeight="1" x14ac:dyDescent="0.25">
      <c r="A47" s="26" t="s">
        <v>300</v>
      </c>
      <c r="C47" s="252"/>
      <c r="E47" s="252"/>
    </row>
    <row r="48" spans="1:8" ht="17.149999999999999" hidden="1" customHeight="1" x14ac:dyDescent="0.25">
      <c r="A48" s="26" t="s">
        <v>301</v>
      </c>
      <c r="C48" s="253"/>
      <c r="D48" s="254"/>
      <c r="E48" s="252"/>
    </row>
    <row r="49" spans="1:8" ht="17.149999999999999" hidden="1" customHeight="1" x14ac:dyDescent="0.3">
      <c r="A49" s="23" t="s">
        <v>132</v>
      </c>
      <c r="C49" s="255">
        <f>SUM(C46:C48)</f>
        <v>0</v>
      </c>
      <c r="D49" s="255">
        <f>SUM(D46:D48)</f>
        <v>0</v>
      </c>
      <c r="E49" s="252"/>
    </row>
    <row r="50" spans="1:8" ht="17.149999999999999" hidden="1" customHeight="1" x14ac:dyDescent="0.3">
      <c r="A50" s="23"/>
      <c r="C50" s="255"/>
      <c r="D50" s="255"/>
      <c r="E50" s="252"/>
    </row>
    <row r="51" spans="1:8" ht="17.149999999999999" hidden="1" customHeight="1" x14ac:dyDescent="0.3">
      <c r="A51" s="23" t="s">
        <v>42</v>
      </c>
      <c r="B51" s="91">
        <v>12</v>
      </c>
      <c r="C51" s="257"/>
      <c r="D51" s="255"/>
      <c r="E51" s="252"/>
    </row>
    <row r="52" spans="1:8" ht="17.149999999999999" hidden="1" customHeight="1" x14ac:dyDescent="0.25">
      <c r="A52" s="26" t="s">
        <v>282</v>
      </c>
      <c r="C52" s="251">
        <v>0</v>
      </c>
      <c r="E52" s="252"/>
    </row>
    <row r="53" spans="1:8" ht="17.149999999999999" hidden="1" customHeight="1" x14ac:dyDescent="0.25">
      <c r="A53" s="26" t="s">
        <v>295</v>
      </c>
      <c r="C53" s="253">
        <v>0</v>
      </c>
      <c r="D53" s="254"/>
      <c r="E53" s="252"/>
    </row>
    <row r="54" spans="1:8" ht="17.149999999999999" hidden="1" customHeight="1" x14ac:dyDescent="0.3">
      <c r="A54" s="23" t="s">
        <v>93</v>
      </c>
      <c r="B54" s="13"/>
      <c r="C54" s="255">
        <f>SUM(C52:C53)</f>
        <v>0</v>
      </c>
      <c r="D54" s="255">
        <f>SUM(D52:D53)</f>
        <v>0</v>
      </c>
      <c r="E54" s="252"/>
    </row>
    <row r="55" spans="1:8" ht="17.149999999999999" hidden="1" customHeight="1" x14ac:dyDescent="0.3">
      <c r="A55" s="23"/>
      <c r="B55" s="13"/>
      <c r="C55" s="255"/>
      <c r="D55" s="255"/>
      <c r="E55" s="252"/>
    </row>
    <row r="56" spans="1:8" ht="17.149999999999999" hidden="1" customHeight="1" x14ac:dyDescent="0.3">
      <c r="A56" s="23" t="s">
        <v>43</v>
      </c>
      <c r="B56" s="13"/>
      <c r="E56" s="252"/>
    </row>
    <row r="57" spans="1:8" ht="17.149999999999999" hidden="1" customHeight="1" x14ac:dyDescent="0.3">
      <c r="A57" s="23" t="s">
        <v>13</v>
      </c>
      <c r="B57" s="91">
        <v>13</v>
      </c>
      <c r="E57" s="252"/>
    </row>
    <row r="58" spans="1:8" ht="17.149999999999999" hidden="1" customHeight="1" x14ac:dyDescent="0.25">
      <c r="A58" s="26" t="s">
        <v>302</v>
      </c>
      <c r="C58" s="253">
        <v>0</v>
      </c>
      <c r="D58" s="254"/>
      <c r="E58" s="252"/>
      <c r="F58" s="252"/>
    </row>
    <row r="59" spans="1:8" ht="17.149999999999999" hidden="1" customHeight="1" x14ac:dyDescent="0.3">
      <c r="A59" s="23" t="s">
        <v>14</v>
      </c>
      <c r="B59" s="13"/>
      <c r="C59" s="257">
        <f>SUM(C58)</f>
        <v>0</v>
      </c>
      <c r="D59" s="257">
        <f>SUM(D58)</f>
        <v>0</v>
      </c>
      <c r="E59" s="252"/>
    </row>
    <row r="60" spans="1:8" ht="17.149999999999999" hidden="1" customHeight="1" x14ac:dyDescent="0.25">
      <c r="E60" s="252"/>
    </row>
    <row r="61" spans="1:8" ht="17.149999999999999" hidden="1" customHeight="1" x14ac:dyDescent="0.25">
      <c r="E61" s="252"/>
    </row>
    <row r="62" spans="1:8" ht="17.149999999999999" customHeight="1" x14ac:dyDescent="0.25">
      <c r="E62" s="252"/>
    </row>
    <row r="63" spans="1:8" ht="26" x14ac:dyDescent="0.3">
      <c r="A63" s="267" t="s">
        <v>42</v>
      </c>
      <c r="B63" s="91">
        <v>7</v>
      </c>
      <c r="E63" s="252"/>
      <c r="H63" s="238">
        <v>777</v>
      </c>
    </row>
    <row r="64" spans="1:8" ht="17.149999999999999" customHeight="1" x14ac:dyDescent="0.25">
      <c r="A64" s="26" t="s">
        <v>282</v>
      </c>
      <c r="B64" s="35" t="s">
        <v>116</v>
      </c>
      <c r="C64" s="253">
        <v>3500000</v>
      </c>
      <c r="D64" s="254">
        <v>19899000</v>
      </c>
      <c r="E64" s="254">
        <f>+C64-D64</f>
        <v>-16399000</v>
      </c>
    </row>
    <row r="65" spans="1:8" ht="17.149999999999999" customHeight="1" x14ac:dyDescent="0.3">
      <c r="A65" s="23" t="s">
        <v>93</v>
      </c>
      <c r="C65" s="257">
        <f>+C64</f>
        <v>3500000</v>
      </c>
      <c r="D65" s="257">
        <f>+D64</f>
        <v>19899000</v>
      </c>
      <c r="E65" s="255">
        <f>+C65-D65</f>
        <v>-16399000</v>
      </c>
    </row>
    <row r="66" spans="1:8" ht="17.149999999999999" customHeight="1" x14ac:dyDescent="0.25">
      <c r="E66" s="252"/>
    </row>
    <row r="67" spans="1:8" ht="17.149999999999999" customHeight="1" x14ac:dyDescent="0.25">
      <c r="E67" s="252"/>
    </row>
    <row r="68" spans="1:8" ht="17.149999999999999" customHeight="1" x14ac:dyDescent="0.3">
      <c r="A68" s="23" t="s">
        <v>40</v>
      </c>
      <c r="B68" s="91">
        <v>10</v>
      </c>
      <c r="E68" s="252"/>
    </row>
    <row r="69" spans="1:8" ht="17.149999999999999" customHeight="1" x14ac:dyDescent="0.25">
      <c r="A69" s="26" t="s">
        <v>290</v>
      </c>
      <c r="C69" s="251">
        <f>195000+26194055</f>
        <v>26389055</v>
      </c>
      <c r="D69" s="252">
        <v>2423307</v>
      </c>
      <c r="E69" s="252">
        <f>+C69-D69</f>
        <v>23965748</v>
      </c>
    </row>
    <row r="70" spans="1:8" ht="17.149999999999999" customHeight="1" x14ac:dyDescent="0.25">
      <c r="A70" s="26" t="s">
        <v>303</v>
      </c>
      <c r="C70" s="253">
        <v>-1853499</v>
      </c>
      <c r="D70" s="254">
        <v>0</v>
      </c>
      <c r="E70" s="254">
        <f>+C70-D70</f>
        <v>-1853499</v>
      </c>
    </row>
    <row r="71" spans="1:8" ht="17.149999999999999" customHeight="1" x14ac:dyDescent="0.3">
      <c r="A71" s="23" t="s">
        <v>95</v>
      </c>
      <c r="B71" s="13"/>
      <c r="C71" s="255">
        <f>SUM(C69:C70)</f>
        <v>24535556</v>
      </c>
      <c r="D71" s="255">
        <f>SUM(D69:D70)</f>
        <v>2423307</v>
      </c>
      <c r="E71" s="255">
        <f>+C71-D71</f>
        <v>22112249</v>
      </c>
      <c r="G71" s="262">
        <f>C71-195000</f>
        <v>24340556</v>
      </c>
    </row>
    <row r="72" spans="1:8" ht="17.149999999999999" customHeight="1" x14ac:dyDescent="0.25">
      <c r="E72" s="252"/>
    </row>
    <row r="73" spans="1:8" ht="17.149999999999999" hidden="1" customHeight="1" x14ac:dyDescent="0.3">
      <c r="A73" s="23" t="s">
        <v>98</v>
      </c>
      <c r="B73" s="91">
        <v>12</v>
      </c>
      <c r="E73" s="252"/>
    </row>
    <row r="74" spans="1:8" ht="17.149999999999999" hidden="1" customHeight="1" x14ac:dyDescent="0.25">
      <c r="A74" s="26" t="s">
        <v>304</v>
      </c>
      <c r="C74" s="253"/>
      <c r="D74" s="254"/>
      <c r="E74" s="252"/>
      <c r="H74" s="238" t="s">
        <v>245</v>
      </c>
    </row>
    <row r="75" spans="1:8" ht="17.149999999999999" hidden="1" customHeight="1" x14ac:dyDescent="0.3">
      <c r="A75" s="23" t="s">
        <v>44</v>
      </c>
      <c r="B75" s="13"/>
      <c r="C75" s="257">
        <f>SUM(C74)</f>
        <v>0</v>
      </c>
      <c r="D75" s="257">
        <f>SUM(D74)</f>
        <v>0</v>
      </c>
      <c r="E75" s="252"/>
    </row>
    <row r="76" spans="1:8" ht="17.149999999999999" hidden="1" customHeight="1" x14ac:dyDescent="0.3">
      <c r="A76" s="23"/>
      <c r="B76" s="13"/>
      <c r="C76" s="257"/>
      <c r="D76" s="255"/>
      <c r="E76" s="252"/>
    </row>
    <row r="77" spans="1:8" ht="17.149999999999999" hidden="1" customHeight="1" x14ac:dyDescent="0.3">
      <c r="A77" s="23" t="s">
        <v>129</v>
      </c>
      <c r="B77" s="91">
        <v>16</v>
      </c>
      <c r="C77" s="257"/>
      <c r="D77" s="255"/>
      <c r="E77" s="252"/>
    </row>
    <row r="78" spans="1:8" ht="17.149999999999999" hidden="1" customHeight="1" x14ac:dyDescent="0.25">
      <c r="A78" s="26" t="s">
        <v>305</v>
      </c>
      <c r="C78" s="253">
        <v>0</v>
      </c>
      <c r="D78" s="254"/>
      <c r="E78" s="252"/>
    </row>
    <row r="79" spans="1:8" ht="17.149999999999999" hidden="1" customHeight="1" x14ac:dyDescent="0.3">
      <c r="A79" s="23" t="s">
        <v>131</v>
      </c>
      <c r="B79" s="13"/>
      <c r="C79" s="255">
        <f>SUM(C78)</f>
        <v>0</v>
      </c>
      <c r="D79" s="255">
        <f>SUM(D78)</f>
        <v>0</v>
      </c>
      <c r="E79" s="252"/>
    </row>
    <row r="80" spans="1:8" ht="17.149999999999999" customHeight="1" x14ac:dyDescent="0.3">
      <c r="A80" s="23"/>
      <c r="B80" s="13"/>
      <c r="C80" s="255"/>
      <c r="D80" s="255"/>
      <c r="E80" s="252"/>
    </row>
    <row r="81" spans="1:16384" ht="17.149999999999999" customHeight="1" x14ac:dyDescent="0.3">
      <c r="A81" s="23" t="s">
        <v>17</v>
      </c>
      <c r="B81" s="13"/>
      <c r="C81" s="254">
        <f>+C43+C65+C71</f>
        <v>90932896</v>
      </c>
      <c r="D81" s="254">
        <f>+D43+D65+D71</f>
        <v>33275413</v>
      </c>
      <c r="E81" s="254">
        <f>+C81-D81</f>
        <v>57657483</v>
      </c>
    </row>
    <row r="82" spans="1:16384" ht="17.149999999999999" customHeight="1" thickBot="1" x14ac:dyDescent="0.35">
      <c r="A82" s="23" t="s">
        <v>18</v>
      </c>
      <c r="B82" s="13"/>
      <c r="C82" s="281">
        <f>+C81+C32</f>
        <v>1043149021.4299999</v>
      </c>
      <c r="D82" s="281">
        <f>+D81+D32</f>
        <v>581791344</v>
      </c>
      <c r="E82" s="281">
        <f>+C82-D82</f>
        <v>461357677.42999995</v>
      </c>
      <c r="G82" s="275">
        <v>2166533529.6900001</v>
      </c>
      <c r="H82" s="268">
        <f>G82-C82</f>
        <v>1123384508.2600002</v>
      </c>
    </row>
    <row r="83" spans="1:16384" ht="17.149999999999999" customHeight="1" thickTop="1" x14ac:dyDescent="0.25">
      <c r="E83" s="252"/>
    </row>
    <row r="84" spans="1:16384" ht="17.149999999999999" customHeight="1" x14ac:dyDescent="0.35">
      <c r="A84" s="522" t="s">
        <v>332</v>
      </c>
      <c r="B84" s="522"/>
      <c r="C84" s="522"/>
      <c r="D84" s="522"/>
      <c r="E84" s="522"/>
    </row>
    <row r="85" spans="1:16384" ht="17.149999999999999" customHeight="1" x14ac:dyDescent="0.35">
      <c r="A85" s="522" t="s">
        <v>92</v>
      </c>
      <c r="B85" s="522"/>
      <c r="C85" s="522"/>
      <c r="D85" s="522"/>
      <c r="E85" s="522"/>
      <c r="F85" s="522"/>
      <c r="G85" s="522"/>
      <c r="H85" s="522"/>
      <c r="I85" s="522"/>
      <c r="J85" s="522"/>
      <c r="K85" s="522"/>
      <c r="L85" s="522"/>
      <c r="M85" s="522"/>
      <c r="N85" s="522"/>
      <c r="O85" s="522"/>
      <c r="P85" s="522"/>
      <c r="Q85" s="522"/>
      <c r="R85" s="522"/>
      <c r="S85" s="522"/>
      <c r="T85" s="522"/>
      <c r="U85" s="522"/>
      <c r="V85" s="522"/>
      <c r="W85" s="522"/>
      <c r="X85" s="522"/>
      <c r="Y85" s="522"/>
      <c r="Z85" s="522"/>
      <c r="AA85" s="522"/>
      <c r="AB85" s="522"/>
      <c r="AC85" s="522"/>
      <c r="AD85" s="522"/>
      <c r="AE85" s="522"/>
      <c r="AF85" s="522"/>
      <c r="AG85" s="522"/>
      <c r="AH85" s="522"/>
      <c r="AI85" s="522"/>
      <c r="AJ85" s="522"/>
      <c r="AK85" s="522"/>
      <c r="AL85" s="522"/>
      <c r="AM85" s="522"/>
      <c r="AN85" s="522"/>
      <c r="AO85" s="522"/>
      <c r="AP85" s="522"/>
      <c r="AQ85" s="522"/>
      <c r="AR85" s="522"/>
      <c r="AS85" s="522"/>
      <c r="AT85" s="522"/>
      <c r="AU85" s="522"/>
      <c r="AV85" s="522"/>
      <c r="AW85" s="522"/>
      <c r="AX85" s="522"/>
      <c r="AY85" s="522"/>
      <c r="AZ85" s="522"/>
      <c r="BA85" s="522"/>
      <c r="BB85" s="522"/>
      <c r="BC85" s="522"/>
      <c r="BD85" s="522"/>
      <c r="BE85" s="522"/>
      <c r="BF85" s="522"/>
      <c r="BG85" s="522"/>
      <c r="BH85" s="522"/>
      <c r="BI85" s="522"/>
      <c r="BJ85" s="522"/>
      <c r="BK85" s="522"/>
      <c r="BL85" s="522"/>
      <c r="BM85" s="522"/>
      <c r="BN85" s="522"/>
      <c r="BO85" s="522"/>
      <c r="BP85" s="522"/>
      <c r="BQ85" s="522"/>
      <c r="BR85" s="522"/>
      <c r="BS85" s="522"/>
      <c r="BT85" s="522"/>
      <c r="BU85" s="522"/>
      <c r="BV85" s="522"/>
      <c r="BW85" s="522"/>
      <c r="BX85" s="522"/>
      <c r="BY85" s="522"/>
      <c r="BZ85" s="522"/>
      <c r="CA85" s="522"/>
      <c r="CB85" s="522"/>
      <c r="CC85" s="522"/>
      <c r="CD85" s="522"/>
      <c r="CE85" s="522"/>
      <c r="CF85" s="522"/>
      <c r="CG85" s="522"/>
      <c r="CH85" s="522"/>
      <c r="CI85" s="522"/>
      <c r="CJ85" s="522"/>
      <c r="CK85" s="522"/>
      <c r="CL85" s="522"/>
      <c r="CM85" s="522"/>
      <c r="CN85" s="522"/>
      <c r="CO85" s="522"/>
      <c r="CP85" s="522"/>
      <c r="CQ85" s="522"/>
      <c r="CR85" s="522"/>
      <c r="CS85" s="522"/>
      <c r="CT85" s="522"/>
      <c r="CU85" s="522"/>
      <c r="CV85" s="522"/>
      <c r="CW85" s="522"/>
      <c r="CX85" s="522"/>
      <c r="CY85" s="522"/>
      <c r="CZ85" s="522"/>
      <c r="DA85" s="522"/>
      <c r="DB85" s="522"/>
      <c r="DC85" s="522"/>
      <c r="DD85" s="522"/>
      <c r="DE85" s="522"/>
      <c r="DF85" s="522"/>
      <c r="DG85" s="522"/>
      <c r="DH85" s="522"/>
      <c r="DI85" s="522"/>
      <c r="DJ85" s="522"/>
      <c r="DK85" s="522"/>
      <c r="DL85" s="522"/>
      <c r="DM85" s="522"/>
      <c r="DN85" s="522"/>
      <c r="DO85" s="522"/>
      <c r="DP85" s="522"/>
      <c r="DQ85" s="522"/>
      <c r="DR85" s="522"/>
      <c r="DS85" s="522"/>
      <c r="DT85" s="522"/>
      <c r="DU85" s="522"/>
      <c r="DV85" s="522"/>
      <c r="DW85" s="522"/>
      <c r="DX85" s="522"/>
      <c r="DY85" s="522"/>
      <c r="DZ85" s="522"/>
      <c r="EA85" s="522"/>
      <c r="EB85" s="522"/>
      <c r="EC85" s="522"/>
      <c r="ED85" s="522"/>
      <c r="EE85" s="522"/>
      <c r="EF85" s="522"/>
      <c r="EG85" s="522"/>
      <c r="EH85" s="522"/>
      <c r="EI85" s="522"/>
      <c r="EJ85" s="522"/>
      <c r="EK85" s="522"/>
      <c r="EL85" s="522"/>
      <c r="EM85" s="522"/>
      <c r="EN85" s="522"/>
      <c r="EO85" s="522"/>
      <c r="EP85" s="522"/>
      <c r="EQ85" s="522"/>
      <c r="ER85" s="522"/>
      <c r="ES85" s="522"/>
      <c r="ET85" s="522"/>
      <c r="EU85" s="522"/>
      <c r="EV85" s="522"/>
      <c r="EW85" s="522"/>
      <c r="EX85" s="522"/>
      <c r="EY85" s="522"/>
      <c r="EZ85" s="522"/>
      <c r="FA85" s="522"/>
      <c r="FB85" s="522"/>
      <c r="FC85" s="522"/>
      <c r="FD85" s="522"/>
      <c r="FE85" s="522"/>
      <c r="FF85" s="522"/>
      <c r="FG85" s="522"/>
      <c r="FH85" s="522"/>
      <c r="FI85" s="522"/>
      <c r="FJ85" s="522"/>
      <c r="FK85" s="522"/>
      <c r="FL85" s="522"/>
      <c r="FM85" s="522"/>
      <c r="FN85" s="522"/>
      <c r="FO85" s="522"/>
      <c r="FP85" s="522"/>
      <c r="FQ85" s="522"/>
      <c r="FR85" s="522"/>
      <c r="FS85" s="522"/>
      <c r="FT85" s="522"/>
      <c r="FU85" s="522"/>
      <c r="FV85" s="522"/>
      <c r="FW85" s="522"/>
      <c r="FX85" s="522"/>
      <c r="FY85" s="522"/>
      <c r="FZ85" s="522"/>
      <c r="GA85" s="522"/>
      <c r="GB85" s="522"/>
      <c r="GC85" s="522"/>
      <c r="GD85" s="522"/>
      <c r="GE85" s="522"/>
      <c r="GF85" s="522"/>
      <c r="GG85" s="522"/>
      <c r="GH85" s="522"/>
      <c r="GI85" s="522"/>
      <c r="GJ85" s="522"/>
      <c r="GK85" s="522"/>
      <c r="GL85" s="522"/>
      <c r="GM85" s="522"/>
      <c r="GN85" s="522"/>
      <c r="GO85" s="522"/>
      <c r="GP85" s="522"/>
      <c r="GQ85" s="522"/>
      <c r="GR85" s="522"/>
      <c r="GS85" s="522"/>
      <c r="GT85" s="522"/>
      <c r="GU85" s="522"/>
      <c r="GV85" s="522"/>
      <c r="GW85" s="522"/>
      <c r="GX85" s="522"/>
      <c r="GY85" s="522"/>
      <c r="GZ85" s="522"/>
      <c r="HA85" s="522"/>
      <c r="HB85" s="522"/>
      <c r="HC85" s="522"/>
      <c r="HD85" s="522"/>
      <c r="HE85" s="522"/>
      <c r="HF85" s="522"/>
      <c r="HG85" s="522"/>
      <c r="HH85" s="522"/>
      <c r="HI85" s="522"/>
      <c r="HJ85" s="522"/>
      <c r="HK85" s="522"/>
      <c r="HL85" s="522"/>
      <c r="HM85" s="522"/>
      <c r="HN85" s="522"/>
      <c r="HO85" s="522"/>
      <c r="HP85" s="522"/>
      <c r="HQ85" s="522"/>
      <c r="HR85" s="522"/>
      <c r="HS85" s="522"/>
      <c r="HT85" s="522"/>
      <c r="HU85" s="522"/>
      <c r="HV85" s="522"/>
      <c r="HW85" s="522"/>
      <c r="HX85" s="522"/>
      <c r="HY85" s="522"/>
      <c r="HZ85" s="522"/>
      <c r="IA85" s="522"/>
      <c r="IB85" s="522"/>
      <c r="IC85" s="522"/>
      <c r="ID85" s="522"/>
      <c r="IE85" s="522"/>
      <c r="IF85" s="522"/>
      <c r="IG85" s="522"/>
      <c r="IH85" s="522"/>
      <c r="II85" s="522"/>
      <c r="IJ85" s="522"/>
      <c r="IK85" s="522"/>
      <c r="IL85" s="522"/>
      <c r="IM85" s="522"/>
      <c r="IN85" s="522"/>
      <c r="IO85" s="522"/>
      <c r="IP85" s="522"/>
      <c r="IQ85" s="522"/>
      <c r="IR85" s="522"/>
      <c r="IS85" s="522"/>
      <c r="IT85" s="522"/>
      <c r="IU85" s="522"/>
      <c r="IV85" s="522"/>
      <c r="IW85" s="522"/>
      <c r="IX85" s="522"/>
      <c r="IY85" s="522"/>
      <c r="IZ85" s="522"/>
      <c r="JA85" s="522"/>
      <c r="JB85" s="522"/>
      <c r="JC85" s="522"/>
      <c r="JD85" s="522"/>
      <c r="JE85" s="522"/>
      <c r="JF85" s="522"/>
      <c r="JG85" s="522"/>
      <c r="JH85" s="522"/>
      <c r="JI85" s="522"/>
      <c r="JJ85" s="522"/>
      <c r="JK85" s="522"/>
      <c r="JL85" s="522"/>
      <c r="JM85" s="522"/>
      <c r="JN85" s="522"/>
      <c r="JO85" s="522"/>
      <c r="JP85" s="522"/>
      <c r="JQ85" s="522"/>
      <c r="JR85" s="522"/>
      <c r="JS85" s="522"/>
      <c r="JT85" s="522"/>
      <c r="JU85" s="522"/>
      <c r="JV85" s="522"/>
      <c r="JW85" s="522"/>
      <c r="JX85" s="522"/>
      <c r="JY85" s="522"/>
      <c r="JZ85" s="522"/>
      <c r="KA85" s="522"/>
      <c r="KB85" s="522"/>
      <c r="KC85" s="522"/>
      <c r="KD85" s="522"/>
      <c r="KE85" s="522"/>
      <c r="KF85" s="522"/>
      <c r="KG85" s="522"/>
      <c r="KH85" s="522"/>
      <c r="KI85" s="522"/>
      <c r="KJ85" s="522"/>
      <c r="KK85" s="522"/>
      <c r="KL85" s="522"/>
      <c r="KM85" s="522"/>
      <c r="KN85" s="522"/>
      <c r="KO85" s="522"/>
      <c r="KP85" s="522"/>
      <c r="KQ85" s="522"/>
      <c r="KR85" s="522"/>
      <c r="KS85" s="522"/>
      <c r="KT85" s="522"/>
      <c r="KU85" s="522"/>
      <c r="KV85" s="522"/>
      <c r="KW85" s="522"/>
      <c r="KX85" s="522"/>
      <c r="KY85" s="522"/>
      <c r="KZ85" s="522"/>
      <c r="LA85" s="522"/>
      <c r="LB85" s="522"/>
      <c r="LC85" s="522"/>
      <c r="LD85" s="522"/>
      <c r="LE85" s="522"/>
      <c r="LF85" s="522"/>
      <c r="LG85" s="522"/>
      <c r="LH85" s="522"/>
      <c r="LI85" s="522"/>
      <c r="LJ85" s="522"/>
      <c r="LK85" s="522"/>
      <c r="LL85" s="522"/>
      <c r="LM85" s="522"/>
      <c r="LN85" s="522"/>
      <c r="LO85" s="522"/>
      <c r="LP85" s="522"/>
      <c r="LQ85" s="522"/>
      <c r="LR85" s="522"/>
      <c r="LS85" s="522"/>
      <c r="LT85" s="522"/>
      <c r="LU85" s="522"/>
      <c r="LV85" s="522"/>
      <c r="LW85" s="522"/>
      <c r="LX85" s="522"/>
      <c r="LY85" s="522"/>
      <c r="LZ85" s="522"/>
      <c r="MA85" s="522"/>
      <c r="MB85" s="522"/>
      <c r="MC85" s="522"/>
      <c r="MD85" s="522"/>
      <c r="ME85" s="522"/>
      <c r="MF85" s="522"/>
      <c r="MG85" s="522"/>
      <c r="MH85" s="522"/>
      <c r="MI85" s="522"/>
      <c r="MJ85" s="522"/>
      <c r="MK85" s="522"/>
      <c r="ML85" s="522"/>
      <c r="MM85" s="522"/>
      <c r="MN85" s="522"/>
      <c r="MO85" s="522"/>
      <c r="MP85" s="522"/>
      <c r="MQ85" s="522"/>
      <c r="MR85" s="522"/>
      <c r="MS85" s="522"/>
      <c r="MT85" s="522"/>
      <c r="MU85" s="522"/>
      <c r="MV85" s="522"/>
      <c r="MW85" s="522"/>
      <c r="MX85" s="522"/>
      <c r="MY85" s="522"/>
      <c r="MZ85" s="522"/>
      <c r="NA85" s="522"/>
      <c r="NB85" s="522"/>
      <c r="NC85" s="522"/>
      <c r="ND85" s="522"/>
      <c r="NE85" s="522"/>
      <c r="NF85" s="522"/>
      <c r="NG85" s="522"/>
      <c r="NH85" s="522"/>
      <c r="NI85" s="522"/>
      <c r="NJ85" s="522"/>
      <c r="NK85" s="522"/>
      <c r="NL85" s="522"/>
      <c r="NM85" s="522"/>
      <c r="NN85" s="522"/>
      <c r="NO85" s="522"/>
      <c r="NP85" s="522"/>
      <c r="NQ85" s="522"/>
      <c r="NR85" s="522"/>
      <c r="NS85" s="522"/>
      <c r="NT85" s="522"/>
      <c r="NU85" s="522"/>
      <c r="NV85" s="522"/>
      <c r="NW85" s="522"/>
      <c r="NX85" s="522"/>
      <c r="NY85" s="522"/>
      <c r="NZ85" s="522"/>
      <c r="OA85" s="522"/>
      <c r="OB85" s="522"/>
      <c r="OC85" s="522"/>
      <c r="OD85" s="522"/>
      <c r="OE85" s="522"/>
      <c r="OF85" s="522"/>
      <c r="OG85" s="522"/>
      <c r="OH85" s="522"/>
      <c r="OI85" s="522"/>
      <c r="OJ85" s="522"/>
      <c r="OK85" s="522"/>
      <c r="OL85" s="522"/>
      <c r="OM85" s="522"/>
      <c r="ON85" s="522"/>
      <c r="OO85" s="522"/>
      <c r="OP85" s="522"/>
      <c r="OQ85" s="522"/>
      <c r="OR85" s="522"/>
      <c r="OS85" s="522"/>
      <c r="OT85" s="522"/>
      <c r="OU85" s="522"/>
      <c r="OV85" s="522"/>
      <c r="OW85" s="522"/>
      <c r="OX85" s="522"/>
      <c r="OY85" s="522"/>
      <c r="OZ85" s="522"/>
      <c r="PA85" s="522"/>
      <c r="PB85" s="522"/>
      <c r="PC85" s="522"/>
      <c r="PD85" s="522"/>
      <c r="PE85" s="522"/>
      <c r="PF85" s="522"/>
      <c r="PG85" s="522"/>
      <c r="PH85" s="522"/>
      <c r="PI85" s="522"/>
      <c r="PJ85" s="522"/>
      <c r="PK85" s="522"/>
      <c r="PL85" s="522"/>
      <c r="PM85" s="522"/>
      <c r="PN85" s="522"/>
      <c r="PO85" s="522"/>
      <c r="PP85" s="522"/>
      <c r="PQ85" s="522"/>
      <c r="PR85" s="522"/>
      <c r="PS85" s="522"/>
      <c r="PT85" s="522"/>
      <c r="PU85" s="522"/>
      <c r="PV85" s="522"/>
      <c r="PW85" s="522"/>
      <c r="PX85" s="522"/>
      <c r="PY85" s="522"/>
      <c r="PZ85" s="522"/>
      <c r="QA85" s="522"/>
      <c r="QB85" s="522"/>
      <c r="QC85" s="522"/>
      <c r="QD85" s="522"/>
      <c r="QE85" s="522"/>
      <c r="QF85" s="522"/>
      <c r="QG85" s="522"/>
      <c r="QH85" s="522"/>
      <c r="QI85" s="522"/>
      <c r="QJ85" s="522"/>
      <c r="QK85" s="522"/>
      <c r="QL85" s="522"/>
      <c r="QM85" s="522"/>
      <c r="QN85" s="522"/>
      <c r="QO85" s="522"/>
      <c r="QP85" s="522"/>
      <c r="QQ85" s="522"/>
      <c r="QR85" s="522"/>
      <c r="QS85" s="522"/>
      <c r="QT85" s="522"/>
      <c r="QU85" s="522"/>
      <c r="QV85" s="522"/>
      <c r="QW85" s="522"/>
      <c r="QX85" s="522"/>
      <c r="QY85" s="522"/>
      <c r="QZ85" s="522"/>
      <c r="RA85" s="522"/>
      <c r="RB85" s="522"/>
      <c r="RC85" s="522"/>
      <c r="RD85" s="522"/>
      <c r="RE85" s="522"/>
      <c r="RF85" s="522"/>
      <c r="RG85" s="522"/>
      <c r="RH85" s="522"/>
      <c r="RI85" s="522"/>
      <c r="RJ85" s="522"/>
      <c r="RK85" s="522"/>
      <c r="RL85" s="522"/>
      <c r="RM85" s="522"/>
      <c r="RN85" s="522"/>
      <c r="RO85" s="522"/>
      <c r="RP85" s="522"/>
      <c r="RQ85" s="522"/>
      <c r="RR85" s="522"/>
      <c r="RS85" s="522"/>
      <c r="RT85" s="522"/>
      <c r="RU85" s="522"/>
      <c r="RV85" s="522"/>
      <c r="RW85" s="522"/>
      <c r="RX85" s="522"/>
      <c r="RY85" s="522"/>
      <c r="RZ85" s="522"/>
      <c r="SA85" s="522"/>
      <c r="SB85" s="522"/>
      <c r="SC85" s="522"/>
      <c r="SD85" s="522"/>
      <c r="SE85" s="522"/>
      <c r="SF85" s="522"/>
      <c r="SG85" s="522"/>
      <c r="SH85" s="522"/>
      <c r="SI85" s="522"/>
      <c r="SJ85" s="522"/>
      <c r="SK85" s="522"/>
      <c r="SL85" s="522"/>
      <c r="SM85" s="522"/>
      <c r="SN85" s="522"/>
      <c r="SO85" s="522"/>
      <c r="SP85" s="522"/>
      <c r="SQ85" s="522"/>
      <c r="SR85" s="522"/>
      <c r="SS85" s="522"/>
      <c r="ST85" s="522"/>
      <c r="SU85" s="522"/>
      <c r="SV85" s="522"/>
      <c r="SW85" s="522"/>
      <c r="SX85" s="522"/>
      <c r="SY85" s="522"/>
      <c r="SZ85" s="522"/>
      <c r="TA85" s="522"/>
      <c r="TB85" s="522"/>
      <c r="TC85" s="522"/>
      <c r="TD85" s="522"/>
      <c r="TE85" s="522"/>
      <c r="TF85" s="522"/>
      <c r="TG85" s="522"/>
      <c r="TH85" s="522"/>
      <c r="TI85" s="522"/>
      <c r="TJ85" s="522"/>
      <c r="TK85" s="522"/>
      <c r="TL85" s="522"/>
      <c r="TM85" s="522"/>
      <c r="TN85" s="522"/>
      <c r="TO85" s="522"/>
      <c r="TP85" s="522"/>
      <c r="TQ85" s="522"/>
      <c r="TR85" s="522"/>
      <c r="TS85" s="522"/>
      <c r="TT85" s="522"/>
      <c r="TU85" s="522"/>
      <c r="TV85" s="522"/>
      <c r="TW85" s="522"/>
      <c r="TX85" s="522"/>
      <c r="TY85" s="522"/>
      <c r="TZ85" s="522"/>
      <c r="UA85" s="522"/>
      <c r="UB85" s="522"/>
      <c r="UC85" s="522"/>
      <c r="UD85" s="522"/>
      <c r="UE85" s="522"/>
      <c r="UF85" s="522"/>
      <c r="UG85" s="522"/>
      <c r="UH85" s="522"/>
      <c r="UI85" s="522"/>
      <c r="UJ85" s="522"/>
      <c r="UK85" s="522"/>
      <c r="UL85" s="522"/>
      <c r="UM85" s="522"/>
      <c r="UN85" s="522"/>
      <c r="UO85" s="522"/>
      <c r="UP85" s="522"/>
      <c r="UQ85" s="522"/>
      <c r="UR85" s="522"/>
      <c r="US85" s="522"/>
      <c r="UT85" s="522"/>
      <c r="UU85" s="522"/>
      <c r="UV85" s="522"/>
      <c r="UW85" s="522"/>
      <c r="UX85" s="522"/>
      <c r="UY85" s="522"/>
      <c r="UZ85" s="522"/>
      <c r="VA85" s="522"/>
      <c r="VB85" s="522"/>
      <c r="VC85" s="522"/>
      <c r="VD85" s="522"/>
      <c r="VE85" s="522"/>
      <c r="VF85" s="522"/>
      <c r="VG85" s="522"/>
      <c r="VH85" s="522"/>
      <c r="VI85" s="522"/>
      <c r="VJ85" s="522"/>
      <c r="VK85" s="522"/>
      <c r="VL85" s="522"/>
      <c r="VM85" s="522"/>
      <c r="VN85" s="522"/>
      <c r="VO85" s="522"/>
      <c r="VP85" s="522"/>
      <c r="VQ85" s="522"/>
      <c r="VR85" s="522"/>
      <c r="VS85" s="522"/>
      <c r="VT85" s="522"/>
      <c r="VU85" s="522"/>
      <c r="VV85" s="522"/>
      <c r="VW85" s="522"/>
      <c r="VX85" s="522"/>
      <c r="VY85" s="522"/>
      <c r="VZ85" s="522"/>
      <c r="WA85" s="522"/>
      <c r="WB85" s="522"/>
      <c r="WC85" s="522"/>
      <c r="WD85" s="522"/>
      <c r="WE85" s="522"/>
      <c r="WF85" s="522"/>
      <c r="WG85" s="522"/>
      <c r="WH85" s="522"/>
      <c r="WI85" s="522"/>
      <c r="WJ85" s="522"/>
      <c r="WK85" s="522"/>
      <c r="WL85" s="522"/>
      <c r="WM85" s="522"/>
      <c r="WN85" s="522"/>
      <c r="WO85" s="522"/>
      <c r="WP85" s="522"/>
      <c r="WQ85" s="522"/>
      <c r="WR85" s="522"/>
      <c r="WS85" s="522"/>
      <c r="WT85" s="522"/>
      <c r="WU85" s="522"/>
      <c r="WV85" s="522"/>
      <c r="WW85" s="522"/>
      <c r="WX85" s="522"/>
      <c r="WY85" s="522"/>
      <c r="WZ85" s="522"/>
      <c r="XA85" s="522"/>
      <c r="XB85" s="522"/>
      <c r="XC85" s="522"/>
      <c r="XD85" s="522"/>
      <c r="XE85" s="522"/>
      <c r="XF85" s="522"/>
      <c r="XG85" s="522"/>
      <c r="XH85" s="522"/>
      <c r="XI85" s="522"/>
      <c r="XJ85" s="522"/>
      <c r="XK85" s="522"/>
      <c r="XL85" s="522"/>
      <c r="XM85" s="522"/>
      <c r="XN85" s="522"/>
      <c r="XO85" s="522"/>
      <c r="XP85" s="522"/>
      <c r="XQ85" s="522"/>
      <c r="XR85" s="522"/>
      <c r="XS85" s="522"/>
      <c r="XT85" s="522"/>
      <c r="XU85" s="522"/>
      <c r="XV85" s="522"/>
      <c r="XW85" s="522"/>
      <c r="XX85" s="522"/>
      <c r="XY85" s="522"/>
      <c r="XZ85" s="522"/>
      <c r="YA85" s="522"/>
      <c r="YB85" s="522"/>
      <c r="YC85" s="522"/>
      <c r="YD85" s="522"/>
      <c r="YE85" s="522"/>
      <c r="YF85" s="522"/>
      <c r="YG85" s="522"/>
      <c r="YH85" s="522"/>
      <c r="YI85" s="522"/>
      <c r="YJ85" s="522"/>
      <c r="YK85" s="522"/>
      <c r="YL85" s="522"/>
      <c r="YM85" s="522"/>
      <c r="YN85" s="522"/>
      <c r="YO85" s="522"/>
      <c r="YP85" s="522"/>
      <c r="YQ85" s="522"/>
      <c r="YR85" s="522"/>
      <c r="YS85" s="522"/>
      <c r="YT85" s="522"/>
      <c r="YU85" s="522"/>
      <c r="YV85" s="522"/>
      <c r="YW85" s="522"/>
      <c r="YX85" s="522"/>
      <c r="YY85" s="522"/>
      <c r="YZ85" s="522"/>
      <c r="ZA85" s="522"/>
      <c r="ZB85" s="522"/>
      <c r="ZC85" s="522"/>
      <c r="ZD85" s="522"/>
      <c r="ZE85" s="522"/>
      <c r="ZF85" s="522"/>
      <c r="ZG85" s="522"/>
      <c r="ZH85" s="522"/>
      <c r="ZI85" s="522"/>
      <c r="ZJ85" s="522"/>
      <c r="ZK85" s="522"/>
      <c r="ZL85" s="522"/>
      <c r="ZM85" s="522"/>
      <c r="ZN85" s="522"/>
      <c r="ZO85" s="522"/>
      <c r="ZP85" s="522"/>
      <c r="ZQ85" s="522"/>
      <c r="ZR85" s="522"/>
      <c r="ZS85" s="522"/>
      <c r="ZT85" s="522"/>
      <c r="ZU85" s="522"/>
      <c r="ZV85" s="522"/>
      <c r="ZW85" s="522"/>
      <c r="ZX85" s="522"/>
      <c r="ZY85" s="522"/>
      <c r="ZZ85" s="522"/>
      <c r="AAA85" s="522"/>
      <c r="AAB85" s="522"/>
      <c r="AAC85" s="522"/>
      <c r="AAD85" s="522"/>
      <c r="AAE85" s="522"/>
      <c r="AAF85" s="522"/>
      <c r="AAG85" s="522"/>
      <c r="AAH85" s="522"/>
      <c r="AAI85" s="522"/>
      <c r="AAJ85" s="522"/>
      <c r="AAK85" s="522"/>
      <c r="AAL85" s="522"/>
      <c r="AAM85" s="522"/>
      <c r="AAN85" s="522"/>
      <c r="AAO85" s="522"/>
      <c r="AAP85" s="522"/>
      <c r="AAQ85" s="522"/>
      <c r="AAR85" s="522"/>
      <c r="AAS85" s="522"/>
      <c r="AAT85" s="522"/>
      <c r="AAU85" s="522"/>
      <c r="AAV85" s="522"/>
      <c r="AAW85" s="522"/>
      <c r="AAX85" s="522"/>
      <c r="AAY85" s="522"/>
      <c r="AAZ85" s="522"/>
      <c r="ABA85" s="522"/>
      <c r="ABB85" s="522"/>
      <c r="ABC85" s="522"/>
      <c r="ABD85" s="522"/>
      <c r="ABE85" s="522"/>
      <c r="ABF85" s="522"/>
      <c r="ABG85" s="522"/>
      <c r="ABH85" s="522"/>
      <c r="ABI85" s="522"/>
      <c r="ABJ85" s="522"/>
      <c r="ABK85" s="522"/>
      <c r="ABL85" s="522"/>
      <c r="ABM85" s="522"/>
      <c r="ABN85" s="522"/>
      <c r="ABO85" s="522"/>
      <c r="ABP85" s="522"/>
      <c r="ABQ85" s="522"/>
      <c r="ABR85" s="522"/>
      <c r="ABS85" s="522"/>
      <c r="ABT85" s="522"/>
      <c r="ABU85" s="522"/>
      <c r="ABV85" s="522"/>
      <c r="ABW85" s="522"/>
      <c r="ABX85" s="522"/>
      <c r="ABY85" s="522"/>
      <c r="ABZ85" s="522"/>
      <c r="ACA85" s="522"/>
      <c r="ACB85" s="522"/>
      <c r="ACC85" s="522"/>
      <c r="ACD85" s="522"/>
      <c r="ACE85" s="522"/>
      <c r="ACF85" s="522"/>
      <c r="ACG85" s="522"/>
      <c r="ACH85" s="522"/>
      <c r="ACI85" s="522"/>
      <c r="ACJ85" s="522"/>
      <c r="ACK85" s="522"/>
      <c r="ACL85" s="522"/>
      <c r="ACM85" s="522"/>
      <c r="ACN85" s="522"/>
      <c r="ACO85" s="522"/>
      <c r="ACP85" s="522"/>
      <c r="ACQ85" s="522"/>
      <c r="ACR85" s="522"/>
      <c r="ACS85" s="522"/>
      <c r="ACT85" s="522"/>
      <c r="ACU85" s="522"/>
      <c r="ACV85" s="522"/>
      <c r="ACW85" s="522"/>
      <c r="ACX85" s="522"/>
      <c r="ACY85" s="522"/>
      <c r="ACZ85" s="522"/>
      <c r="ADA85" s="522"/>
      <c r="ADB85" s="522"/>
      <c r="ADC85" s="522"/>
      <c r="ADD85" s="522"/>
      <c r="ADE85" s="522"/>
      <c r="ADF85" s="522"/>
      <c r="ADG85" s="522"/>
      <c r="ADH85" s="522"/>
      <c r="ADI85" s="522"/>
      <c r="ADJ85" s="522"/>
      <c r="ADK85" s="522"/>
      <c r="ADL85" s="522"/>
      <c r="ADM85" s="522"/>
      <c r="ADN85" s="522"/>
      <c r="ADO85" s="522"/>
      <c r="ADP85" s="522"/>
      <c r="ADQ85" s="522"/>
      <c r="ADR85" s="522"/>
      <c r="ADS85" s="522"/>
      <c r="ADT85" s="522"/>
      <c r="ADU85" s="522"/>
      <c r="ADV85" s="522"/>
      <c r="ADW85" s="522"/>
      <c r="ADX85" s="522"/>
      <c r="ADY85" s="522"/>
      <c r="ADZ85" s="522"/>
      <c r="AEA85" s="522"/>
      <c r="AEB85" s="522"/>
      <c r="AEC85" s="522"/>
      <c r="AED85" s="522"/>
      <c r="AEE85" s="522"/>
      <c r="AEF85" s="522"/>
      <c r="AEG85" s="522"/>
      <c r="AEH85" s="522"/>
      <c r="AEI85" s="522"/>
      <c r="AEJ85" s="522"/>
      <c r="AEK85" s="522"/>
      <c r="AEL85" s="522"/>
      <c r="AEM85" s="522"/>
      <c r="AEN85" s="522"/>
      <c r="AEO85" s="522"/>
      <c r="AEP85" s="522"/>
      <c r="AEQ85" s="522"/>
      <c r="AER85" s="522"/>
      <c r="AES85" s="522"/>
      <c r="AET85" s="522"/>
      <c r="AEU85" s="522"/>
      <c r="AEV85" s="522"/>
      <c r="AEW85" s="522"/>
      <c r="AEX85" s="522"/>
      <c r="AEY85" s="522"/>
      <c r="AEZ85" s="522"/>
      <c r="AFA85" s="522"/>
      <c r="AFB85" s="522"/>
      <c r="AFC85" s="522"/>
      <c r="AFD85" s="522"/>
      <c r="AFE85" s="522"/>
      <c r="AFF85" s="522"/>
      <c r="AFG85" s="522"/>
      <c r="AFH85" s="522"/>
      <c r="AFI85" s="522"/>
      <c r="AFJ85" s="522"/>
      <c r="AFK85" s="522"/>
      <c r="AFL85" s="522"/>
      <c r="AFM85" s="522"/>
      <c r="AFN85" s="522"/>
      <c r="AFO85" s="522"/>
      <c r="AFP85" s="522"/>
      <c r="AFQ85" s="522"/>
      <c r="AFR85" s="522"/>
      <c r="AFS85" s="522"/>
      <c r="AFT85" s="522"/>
      <c r="AFU85" s="522"/>
      <c r="AFV85" s="522"/>
      <c r="AFW85" s="522"/>
      <c r="AFX85" s="522"/>
      <c r="AFY85" s="522"/>
      <c r="AFZ85" s="522"/>
      <c r="AGA85" s="522"/>
      <c r="AGB85" s="522"/>
      <c r="AGC85" s="522"/>
      <c r="AGD85" s="522"/>
      <c r="AGE85" s="522"/>
      <c r="AGF85" s="522"/>
      <c r="AGG85" s="522"/>
      <c r="AGH85" s="522"/>
      <c r="AGI85" s="522"/>
      <c r="AGJ85" s="522"/>
      <c r="AGK85" s="522"/>
      <c r="AGL85" s="522"/>
      <c r="AGM85" s="522"/>
      <c r="AGN85" s="522"/>
      <c r="AGO85" s="522"/>
      <c r="AGP85" s="522"/>
      <c r="AGQ85" s="522"/>
      <c r="AGR85" s="522"/>
      <c r="AGS85" s="522"/>
      <c r="AGT85" s="522"/>
      <c r="AGU85" s="522"/>
      <c r="AGV85" s="522"/>
      <c r="AGW85" s="522"/>
      <c r="AGX85" s="522"/>
      <c r="AGY85" s="522"/>
      <c r="AGZ85" s="522"/>
      <c r="AHA85" s="522"/>
      <c r="AHB85" s="522"/>
      <c r="AHC85" s="522"/>
      <c r="AHD85" s="522"/>
      <c r="AHE85" s="522"/>
      <c r="AHF85" s="522"/>
      <c r="AHG85" s="522"/>
      <c r="AHH85" s="522"/>
      <c r="AHI85" s="522"/>
      <c r="AHJ85" s="522"/>
      <c r="AHK85" s="522"/>
      <c r="AHL85" s="522"/>
      <c r="AHM85" s="522"/>
      <c r="AHN85" s="522"/>
      <c r="AHO85" s="522"/>
      <c r="AHP85" s="522"/>
      <c r="AHQ85" s="522"/>
      <c r="AHR85" s="522"/>
      <c r="AHS85" s="522"/>
      <c r="AHT85" s="522"/>
      <c r="AHU85" s="522"/>
      <c r="AHV85" s="522"/>
      <c r="AHW85" s="522"/>
      <c r="AHX85" s="522"/>
      <c r="AHY85" s="522"/>
      <c r="AHZ85" s="522"/>
      <c r="AIA85" s="522"/>
      <c r="AIB85" s="522"/>
      <c r="AIC85" s="522"/>
      <c r="AID85" s="522"/>
      <c r="AIE85" s="522"/>
      <c r="AIF85" s="522"/>
      <c r="AIG85" s="522"/>
      <c r="AIH85" s="522"/>
      <c r="AII85" s="522"/>
      <c r="AIJ85" s="522"/>
      <c r="AIK85" s="522"/>
      <c r="AIL85" s="522"/>
      <c r="AIM85" s="522"/>
      <c r="AIN85" s="522"/>
      <c r="AIO85" s="522"/>
      <c r="AIP85" s="522"/>
      <c r="AIQ85" s="522"/>
      <c r="AIR85" s="522"/>
      <c r="AIS85" s="522"/>
      <c r="AIT85" s="522"/>
      <c r="AIU85" s="522"/>
      <c r="AIV85" s="522"/>
      <c r="AIW85" s="522"/>
      <c r="AIX85" s="522"/>
      <c r="AIY85" s="522"/>
      <c r="AIZ85" s="522"/>
      <c r="AJA85" s="522"/>
      <c r="AJB85" s="522"/>
      <c r="AJC85" s="522"/>
      <c r="AJD85" s="522"/>
      <c r="AJE85" s="522"/>
      <c r="AJF85" s="522"/>
      <c r="AJG85" s="522"/>
      <c r="AJH85" s="522"/>
      <c r="AJI85" s="522"/>
      <c r="AJJ85" s="522"/>
      <c r="AJK85" s="522"/>
      <c r="AJL85" s="522"/>
      <c r="AJM85" s="522"/>
      <c r="AJN85" s="522"/>
      <c r="AJO85" s="522"/>
      <c r="AJP85" s="522"/>
      <c r="AJQ85" s="522"/>
      <c r="AJR85" s="522"/>
      <c r="AJS85" s="522"/>
      <c r="AJT85" s="522"/>
      <c r="AJU85" s="522"/>
      <c r="AJV85" s="522"/>
      <c r="AJW85" s="522"/>
      <c r="AJX85" s="522"/>
      <c r="AJY85" s="522"/>
      <c r="AJZ85" s="522"/>
      <c r="AKA85" s="522"/>
      <c r="AKB85" s="522"/>
      <c r="AKC85" s="522"/>
      <c r="AKD85" s="522"/>
      <c r="AKE85" s="522"/>
      <c r="AKF85" s="522"/>
      <c r="AKG85" s="522"/>
      <c r="AKH85" s="522"/>
      <c r="AKI85" s="522"/>
      <c r="AKJ85" s="522"/>
      <c r="AKK85" s="522"/>
      <c r="AKL85" s="522"/>
      <c r="AKM85" s="522"/>
      <c r="AKN85" s="522"/>
      <c r="AKO85" s="522"/>
      <c r="AKP85" s="522"/>
      <c r="AKQ85" s="522"/>
      <c r="AKR85" s="522"/>
      <c r="AKS85" s="522"/>
      <c r="AKT85" s="522"/>
      <c r="AKU85" s="522"/>
      <c r="AKV85" s="522"/>
      <c r="AKW85" s="522"/>
      <c r="AKX85" s="522"/>
      <c r="AKY85" s="522"/>
      <c r="AKZ85" s="522"/>
      <c r="ALA85" s="522"/>
      <c r="ALB85" s="522"/>
      <c r="ALC85" s="522"/>
      <c r="ALD85" s="522"/>
      <c r="ALE85" s="522"/>
      <c r="ALF85" s="522"/>
      <c r="ALG85" s="522"/>
      <c r="ALH85" s="522"/>
      <c r="ALI85" s="522"/>
      <c r="ALJ85" s="522"/>
      <c r="ALK85" s="522"/>
      <c r="ALL85" s="522"/>
      <c r="ALM85" s="522"/>
      <c r="ALN85" s="522"/>
      <c r="ALO85" s="522"/>
      <c r="ALP85" s="522"/>
      <c r="ALQ85" s="522"/>
      <c r="ALR85" s="522"/>
      <c r="ALS85" s="522"/>
      <c r="ALT85" s="522"/>
      <c r="ALU85" s="522"/>
      <c r="ALV85" s="522"/>
      <c r="ALW85" s="522"/>
      <c r="ALX85" s="522"/>
      <c r="ALY85" s="522"/>
      <c r="ALZ85" s="522"/>
      <c r="AMA85" s="522"/>
      <c r="AMB85" s="522"/>
      <c r="AMC85" s="522"/>
      <c r="AMD85" s="522"/>
      <c r="AME85" s="522"/>
      <c r="AMF85" s="522"/>
      <c r="AMG85" s="522"/>
      <c r="AMH85" s="522"/>
      <c r="AMI85" s="522"/>
      <c r="AMJ85" s="522"/>
      <c r="AMK85" s="522"/>
      <c r="AML85" s="522"/>
      <c r="AMM85" s="522"/>
      <c r="AMN85" s="522"/>
      <c r="AMO85" s="522"/>
      <c r="AMP85" s="522"/>
      <c r="AMQ85" s="522"/>
      <c r="AMR85" s="522"/>
      <c r="AMS85" s="522"/>
      <c r="AMT85" s="522"/>
      <c r="AMU85" s="522"/>
      <c r="AMV85" s="522"/>
      <c r="AMW85" s="522"/>
      <c r="AMX85" s="522"/>
      <c r="AMY85" s="522"/>
      <c r="AMZ85" s="522"/>
      <c r="ANA85" s="522"/>
      <c r="ANB85" s="522"/>
      <c r="ANC85" s="522"/>
      <c r="AND85" s="522"/>
      <c r="ANE85" s="522"/>
      <c r="ANF85" s="522"/>
      <c r="ANG85" s="522"/>
      <c r="ANH85" s="522"/>
      <c r="ANI85" s="522"/>
      <c r="ANJ85" s="522"/>
      <c r="ANK85" s="522"/>
      <c r="ANL85" s="522"/>
      <c r="ANM85" s="522"/>
      <c r="ANN85" s="522"/>
      <c r="ANO85" s="522"/>
      <c r="ANP85" s="522"/>
      <c r="ANQ85" s="522"/>
      <c r="ANR85" s="522"/>
      <c r="ANS85" s="522"/>
      <c r="ANT85" s="522"/>
      <c r="ANU85" s="522"/>
      <c r="ANV85" s="522"/>
      <c r="ANW85" s="522"/>
      <c r="ANX85" s="522"/>
      <c r="ANY85" s="522"/>
      <c r="ANZ85" s="522"/>
      <c r="AOA85" s="522"/>
      <c r="AOB85" s="522"/>
      <c r="AOC85" s="522"/>
      <c r="AOD85" s="522"/>
      <c r="AOE85" s="522"/>
      <c r="AOF85" s="522"/>
      <c r="AOG85" s="522"/>
      <c r="AOH85" s="522"/>
      <c r="AOI85" s="522"/>
      <c r="AOJ85" s="522"/>
      <c r="AOK85" s="522"/>
      <c r="AOL85" s="522"/>
      <c r="AOM85" s="522"/>
      <c r="AON85" s="522"/>
      <c r="AOO85" s="522"/>
      <c r="AOP85" s="522"/>
      <c r="AOQ85" s="522"/>
      <c r="AOR85" s="522"/>
      <c r="AOS85" s="522"/>
      <c r="AOT85" s="522"/>
      <c r="AOU85" s="522"/>
      <c r="AOV85" s="522"/>
      <c r="AOW85" s="522"/>
      <c r="AOX85" s="522"/>
      <c r="AOY85" s="522"/>
      <c r="AOZ85" s="522"/>
      <c r="APA85" s="522"/>
      <c r="APB85" s="522"/>
      <c r="APC85" s="522"/>
      <c r="APD85" s="522"/>
      <c r="APE85" s="522"/>
      <c r="APF85" s="522"/>
      <c r="APG85" s="522"/>
      <c r="APH85" s="522"/>
      <c r="API85" s="522"/>
      <c r="APJ85" s="522"/>
      <c r="APK85" s="522"/>
      <c r="APL85" s="522"/>
      <c r="APM85" s="522"/>
      <c r="APN85" s="522"/>
      <c r="APO85" s="522"/>
      <c r="APP85" s="522"/>
      <c r="APQ85" s="522"/>
      <c r="APR85" s="522"/>
      <c r="APS85" s="522"/>
      <c r="APT85" s="522"/>
      <c r="APU85" s="522"/>
      <c r="APV85" s="522"/>
      <c r="APW85" s="522"/>
      <c r="APX85" s="522"/>
      <c r="APY85" s="522"/>
      <c r="APZ85" s="522"/>
      <c r="AQA85" s="522"/>
      <c r="AQB85" s="522"/>
      <c r="AQC85" s="522"/>
      <c r="AQD85" s="522"/>
      <c r="AQE85" s="522"/>
      <c r="AQF85" s="522"/>
      <c r="AQG85" s="522"/>
      <c r="AQH85" s="522"/>
      <c r="AQI85" s="522"/>
      <c r="AQJ85" s="522"/>
      <c r="AQK85" s="522"/>
      <c r="AQL85" s="522"/>
      <c r="AQM85" s="522"/>
      <c r="AQN85" s="522"/>
      <c r="AQO85" s="522"/>
      <c r="AQP85" s="522"/>
      <c r="AQQ85" s="522"/>
      <c r="AQR85" s="522"/>
      <c r="AQS85" s="522"/>
      <c r="AQT85" s="522"/>
      <c r="AQU85" s="522"/>
      <c r="AQV85" s="522"/>
      <c r="AQW85" s="522"/>
      <c r="AQX85" s="522"/>
      <c r="AQY85" s="522"/>
      <c r="AQZ85" s="522"/>
      <c r="ARA85" s="522"/>
      <c r="ARB85" s="522"/>
      <c r="ARC85" s="522"/>
      <c r="ARD85" s="522"/>
      <c r="ARE85" s="522"/>
      <c r="ARF85" s="522"/>
      <c r="ARG85" s="522"/>
      <c r="ARH85" s="522"/>
      <c r="ARI85" s="522"/>
      <c r="ARJ85" s="522"/>
      <c r="ARK85" s="522"/>
      <c r="ARL85" s="522"/>
      <c r="ARM85" s="522"/>
      <c r="ARN85" s="522"/>
      <c r="ARO85" s="522"/>
      <c r="ARP85" s="522"/>
      <c r="ARQ85" s="522"/>
      <c r="ARR85" s="522"/>
      <c r="ARS85" s="522"/>
      <c r="ART85" s="522"/>
      <c r="ARU85" s="522"/>
      <c r="ARV85" s="522"/>
      <c r="ARW85" s="522"/>
      <c r="ARX85" s="522"/>
      <c r="ARY85" s="522"/>
      <c r="ARZ85" s="522"/>
      <c r="ASA85" s="522"/>
      <c r="ASB85" s="522"/>
      <c r="ASC85" s="522"/>
      <c r="ASD85" s="522"/>
      <c r="ASE85" s="522"/>
      <c r="ASF85" s="522"/>
      <c r="ASG85" s="522"/>
      <c r="ASH85" s="522"/>
      <c r="ASI85" s="522"/>
      <c r="ASJ85" s="522"/>
      <c r="ASK85" s="522"/>
      <c r="ASL85" s="522"/>
      <c r="ASM85" s="522"/>
      <c r="ASN85" s="522"/>
      <c r="ASO85" s="522"/>
      <c r="ASP85" s="522"/>
      <c r="ASQ85" s="522"/>
      <c r="ASR85" s="522"/>
      <c r="ASS85" s="522"/>
      <c r="AST85" s="522"/>
      <c r="ASU85" s="522"/>
      <c r="ASV85" s="522"/>
      <c r="ASW85" s="522"/>
      <c r="ASX85" s="522"/>
      <c r="ASY85" s="522"/>
      <c r="ASZ85" s="522"/>
      <c r="ATA85" s="522"/>
      <c r="ATB85" s="522"/>
      <c r="ATC85" s="522"/>
      <c r="ATD85" s="522"/>
      <c r="ATE85" s="522"/>
      <c r="ATF85" s="522"/>
      <c r="ATG85" s="522"/>
      <c r="ATH85" s="522"/>
      <c r="ATI85" s="522"/>
      <c r="ATJ85" s="522"/>
      <c r="ATK85" s="522"/>
      <c r="ATL85" s="522"/>
      <c r="ATM85" s="522"/>
      <c r="ATN85" s="522"/>
      <c r="ATO85" s="522"/>
      <c r="ATP85" s="522"/>
      <c r="ATQ85" s="522"/>
      <c r="ATR85" s="522"/>
      <c r="ATS85" s="522"/>
      <c r="ATT85" s="522"/>
      <c r="ATU85" s="522"/>
      <c r="ATV85" s="522"/>
      <c r="ATW85" s="522"/>
      <c r="ATX85" s="522"/>
      <c r="ATY85" s="522"/>
      <c r="ATZ85" s="522"/>
      <c r="AUA85" s="522"/>
      <c r="AUB85" s="522"/>
      <c r="AUC85" s="522"/>
      <c r="AUD85" s="522"/>
      <c r="AUE85" s="522"/>
      <c r="AUF85" s="522"/>
      <c r="AUG85" s="522"/>
      <c r="AUH85" s="522"/>
      <c r="AUI85" s="522"/>
      <c r="AUJ85" s="522"/>
      <c r="AUK85" s="522"/>
      <c r="AUL85" s="522"/>
      <c r="AUM85" s="522"/>
      <c r="AUN85" s="522"/>
      <c r="AUO85" s="522"/>
      <c r="AUP85" s="522"/>
      <c r="AUQ85" s="522"/>
      <c r="AUR85" s="522"/>
      <c r="AUS85" s="522"/>
      <c r="AUT85" s="522"/>
      <c r="AUU85" s="522"/>
      <c r="AUV85" s="522"/>
      <c r="AUW85" s="522"/>
      <c r="AUX85" s="522"/>
      <c r="AUY85" s="522"/>
      <c r="AUZ85" s="522"/>
      <c r="AVA85" s="522"/>
      <c r="AVB85" s="522"/>
      <c r="AVC85" s="522"/>
      <c r="AVD85" s="522"/>
      <c r="AVE85" s="522"/>
      <c r="AVF85" s="522"/>
      <c r="AVG85" s="522"/>
      <c r="AVH85" s="522"/>
      <c r="AVI85" s="522"/>
      <c r="AVJ85" s="522"/>
      <c r="AVK85" s="522"/>
      <c r="AVL85" s="522"/>
      <c r="AVM85" s="522"/>
      <c r="AVN85" s="522"/>
      <c r="AVO85" s="522"/>
      <c r="AVP85" s="522"/>
      <c r="AVQ85" s="522"/>
      <c r="AVR85" s="522"/>
      <c r="AVS85" s="522"/>
      <c r="AVT85" s="522"/>
      <c r="AVU85" s="522"/>
      <c r="AVV85" s="522"/>
      <c r="AVW85" s="522"/>
      <c r="AVX85" s="522"/>
      <c r="AVY85" s="522"/>
      <c r="AVZ85" s="522"/>
      <c r="AWA85" s="522"/>
      <c r="AWB85" s="522"/>
      <c r="AWC85" s="522"/>
      <c r="AWD85" s="522"/>
      <c r="AWE85" s="522"/>
      <c r="AWF85" s="522"/>
      <c r="AWG85" s="522"/>
      <c r="AWH85" s="522"/>
      <c r="AWI85" s="522"/>
      <c r="AWJ85" s="522"/>
      <c r="AWK85" s="522"/>
      <c r="AWL85" s="522"/>
      <c r="AWM85" s="522"/>
      <c r="AWN85" s="522"/>
      <c r="AWO85" s="522"/>
      <c r="AWP85" s="522"/>
      <c r="AWQ85" s="522"/>
      <c r="AWR85" s="522"/>
      <c r="AWS85" s="522"/>
      <c r="AWT85" s="522"/>
      <c r="AWU85" s="522"/>
      <c r="AWV85" s="522"/>
      <c r="AWW85" s="522"/>
      <c r="AWX85" s="522"/>
      <c r="AWY85" s="522"/>
      <c r="AWZ85" s="522"/>
      <c r="AXA85" s="522"/>
      <c r="AXB85" s="522"/>
      <c r="AXC85" s="522"/>
      <c r="AXD85" s="522"/>
      <c r="AXE85" s="522"/>
      <c r="AXF85" s="522"/>
      <c r="AXG85" s="522"/>
      <c r="AXH85" s="522"/>
      <c r="AXI85" s="522"/>
      <c r="AXJ85" s="522"/>
      <c r="AXK85" s="522"/>
      <c r="AXL85" s="522"/>
      <c r="AXM85" s="522"/>
      <c r="AXN85" s="522"/>
      <c r="AXO85" s="522"/>
      <c r="AXP85" s="522"/>
      <c r="AXQ85" s="522"/>
      <c r="AXR85" s="522"/>
      <c r="AXS85" s="522"/>
      <c r="AXT85" s="522"/>
      <c r="AXU85" s="522"/>
      <c r="AXV85" s="522"/>
      <c r="AXW85" s="522"/>
      <c r="AXX85" s="522"/>
      <c r="AXY85" s="522"/>
      <c r="AXZ85" s="522"/>
      <c r="AYA85" s="522"/>
      <c r="AYB85" s="522"/>
      <c r="AYC85" s="522"/>
      <c r="AYD85" s="522"/>
      <c r="AYE85" s="522"/>
      <c r="AYF85" s="522"/>
      <c r="AYG85" s="522"/>
      <c r="AYH85" s="522"/>
      <c r="AYI85" s="522"/>
      <c r="AYJ85" s="522"/>
      <c r="AYK85" s="522"/>
      <c r="AYL85" s="522"/>
      <c r="AYM85" s="522"/>
      <c r="AYN85" s="522"/>
      <c r="AYO85" s="522"/>
      <c r="AYP85" s="522"/>
      <c r="AYQ85" s="522"/>
      <c r="AYR85" s="522"/>
      <c r="AYS85" s="522"/>
      <c r="AYT85" s="522"/>
      <c r="AYU85" s="522"/>
      <c r="AYV85" s="522"/>
      <c r="AYW85" s="522"/>
      <c r="AYX85" s="522"/>
      <c r="AYY85" s="522"/>
      <c r="AYZ85" s="522"/>
      <c r="AZA85" s="522"/>
      <c r="AZB85" s="522"/>
      <c r="AZC85" s="522"/>
      <c r="AZD85" s="522"/>
      <c r="AZE85" s="522"/>
      <c r="AZF85" s="522"/>
      <c r="AZG85" s="522"/>
      <c r="AZH85" s="522"/>
      <c r="AZI85" s="522"/>
      <c r="AZJ85" s="522"/>
      <c r="AZK85" s="522"/>
      <c r="AZL85" s="522"/>
      <c r="AZM85" s="522"/>
      <c r="AZN85" s="522"/>
      <c r="AZO85" s="522"/>
      <c r="AZP85" s="522"/>
      <c r="AZQ85" s="522"/>
      <c r="AZR85" s="522"/>
      <c r="AZS85" s="522"/>
      <c r="AZT85" s="522"/>
      <c r="AZU85" s="522"/>
      <c r="AZV85" s="522"/>
      <c r="AZW85" s="522"/>
      <c r="AZX85" s="522"/>
      <c r="AZY85" s="522"/>
      <c r="AZZ85" s="522"/>
      <c r="BAA85" s="522"/>
      <c r="BAB85" s="522"/>
      <c r="BAC85" s="522"/>
      <c r="BAD85" s="522"/>
      <c r="BAE85" s="522"/>
      <c r="BAF85" s="522"/>
      <c r="BAG85" s="522"/>
      <c r="BAH85" s="522"/>
      <c r="BAI85" s="522"/>
      <c r="BAJ85" s="522"/>
      <c r="BAK85" s="522"/>
      <c r="BAL85" s="522"/>
      <c r="BAM85" s="522"/>
      <c r="BAN85" s="522"/>
      <c r="BAO85" s="522"/>
      <c r="BAP85" s="522"/>
      <c r="BAQ85" s="522"/>
      <c r="BAR85" s="522"/>
      <c r="BAS85" s="522"/>
      <c r="BAT85" s="522"/>
      <c r="BAU85" s="522"/>
      <c r="BAV85" s="522"/>
      <c r="BAW85" s="522"/>
      <c r="BAX85" s="522"/>
      <c r="BAY85" s="522"/>
      <c r="BAZ85" s="522"/>
      <c r="BBA85" s="522"/>
      <c r="BBB85" s="522"/>
      <c r="BBC85" s="522"/>
      <c r="BBD85" s="522"/>
      <c r="BBE85" s="522"/>
      <c r="BBF85" s="522"/>
      <c r="BBG85" s="522"/>
      <c r="BBH85" s="522"/>
      <c r="BBI85" s="522"/>
      <c r="BBJ85" s="522"/>
      <c r="BBK85" s="522"/>
      <c r="BBL85" s="522"/>
      <c r="BBM85" s="522"/>
      <c r="BBN85" s="522"/>
      <c r="BBO85" s="522"/>
      <c r="BBP85" s="522"/>
      <c r="BBQ85" s="522"/>
      <c r="BBR85" s="522"/>
      <c r="BBS85" s="522"/>
      <c r="BBT85" s="522"/>
      <c r="BBU85" s="522"/>
      <c r="BBV85" s="522"/>
      <c r="BBW85" s="522"/>
      <c r="BBX85" s="522"/>
      <c r="BBY85" s="522"/>
      <c r="BBZ85" s="522"/>
      <c r="BCA85" s="522"/>
      <c r="BCB85" s="522"/>
      <c r="BCC85" s="522"/>
      <c r="BCD85" s="522"/>
      <c r="BCE85" s="522"/>
      <c r="BCF85" s="522"/>
      <c r="BCG85" s="522"/>
      <c r="BCH85" s="522"/>
      <c r="BCI85" s="522"/>
      <c r="BCJ85" s="522"/>
      <c r="BCK85" s="522"/>
      <c r="BCL85" s="522"/>
      <c r="BCM85" s="522"/>
      <c r="BCN85" s="522"/>
      <c r="BCO85" s="522"/>
      <c r="BCP85" s="522"/>
      <c r="BCQ85" s="522"/>
      <c r="BCR85" s="522"/>
      <c r="BCS85" s="522"/>
      <c r="BCT85" s="522"/>
      <c r="BCU85" s="522"/>
      <c r="BCV85" s="522"/>
      <c r="BCW85" s="522"/>
      <c r="BCX85" s="522"/>
      <c r="BCY85" s="522"/>
      <c r="BCZ85" s="522"/>
      <c r="BDA85" s="522"/>
      <c r="BDB85" s="522"/>
      <c r="BDC85" s="522"/>
      <c r="BDD85" s="522"/>
      <c r="BDE85" s="522"/>
      <c r="BDF85" s="522"/>
      <c r="BDG85" s="522"/>
      <c r="BDH85" s="522"/>
      <c r="BDI85" s="522"/>
      <c r="BDJ85" s="522"/>
      <c r="BDK85" s="522"/>
      <c r="BDL85" s="522"/>
      <c r="BDM85" s="522"/>
      <c r="BDN85" s="522"/>
      <c r="BDO85" s="522"/>
      <c r="BDP85" s="522"/>
      <c r="BDQ85" s="522"/>
      <c r="BDR85" s="522"/>
      <c r="BDS85" s="522"/>
      <c r="BDT85" s="522"/>
      <c r="BDU85" s="522"/>
      <c r="BDV85" s="522"/>
      <c r="BDW85" s="522"/>
      <c r="BDX85" s="522"/>
      <c r="BDY85" s="522"/>
      <c r="BDZ85" s="522"/>
      <c r="BEA85" s="522"/>
      <c r="BEB85" s="522"/>
      <c r="BEC85" s="522"/>
      <c r="BED85" s="522"/>
      <c r="BEE85" s="522"/>
      <c r="BEF85" s="522"/>
      <c r="BEG85" s="522"/>
      <c r="BEH85" s="522"/>
      <c r="BEI85" s="522"/>
      <c r="BEJ85" s="522"/>
      <c r="BEK85" s="522"/>
      <c r="BEL85" s="522"/>
      <c r="BEM85" s="522"/>
      <c r="BEN85" s="522"/>
      <c r="BEO85" s="522"/>
      <c r="BEP85" s="522"/>
      <c r="BEQ85" s="522"/>
      <c r="BER85" s="522"/>
      <c r="BES85" s="522"/>
      <c r="BET85" s="522"/>
      <c r="BEU85" s="522"/>
      <c r="BEV85" s="522"/>
      <c r="BEW85" s="522"/>
      <c r="BEX85" s="522"/>
      <c r="BEY85" s="522"/>
      <c r="BEZ85" s="522"/>
      <c r="BFA85" s="522"/>
      <c r="BFB85" s="522"/>
      <c r="BFC85" s="522"/>
      <c r="BFD85" s="522"/>
      <c r="BFE85" s="522"/>
      <c r="BFF85" s="522"/>
      <c r="BFG85" s="522"/>
      <c r="BFH85" s="522"/>
      <c r="BFI85" s="522"/>
      <c r="BFJ85" s="522"/>
      <c r="BFK85" s="522"/>
      <c r="BFL85" s="522"/>
      <c r="BFM85" s="522"/>
      <c r="BFN85" s="522"/>
      <c r="BFO85" s="522"/>
      <c r="BFP85" s="522"/>
      <c r="BFQ85" s="522"/>
      <c r="BFR85" s="522"/>
      <c r="BFS85" s="522"/>
      <c r="BFT85" s="522"/>
      <c r="BFU85" s="522"/>
      <c r="BFV85" s="522"/>
      <c r="BFW85" s="522"/>
      <c r="BFX85" s="522"/>
      <c r="BFY85" s="522"/>
      <c r="BFZ85" s="522"/>
      <c r="BGA85" s="522"/>
      <c r="BGB85" s="522"/>
      <c r="BGC85" s="522"/>
      <c r="BGD85" s="522"/>
      <c r="BGE85" s="522"/>
      <c r="BGF85" s="522"/>
      <c r="BGG85" s="522"/>
      <c r="BGH85" s="522"/>
      <c r="BGI85" s="522"/>
      <c r="BGJ85" s="522"/>
      <c r="BGK85" s="522"/>
      <c r="BGL85" s="522"/>
      <c r="BGM85" s="522"/>
      <c r="BGN85" s="522"/>
      <c r="BGO85" s="522"/>
      <c r="BGP85" s="522"/>
      <c r="BGQ85" s="522"/>
      <c r="BGR85" s="522"/>
      <c r="BGS85" s="522"/>
      <c r="BGT85" s="522"/>
      <c r="BGU85" s="522"/>
      <c r="BGV85" s="522"/>
      <c r="BGW85" s="522"/>
      <c r="BGX85" s="522"/>
      <c r="BGY85" s="522"/>
      <c r="BGZ85" s="522"/>
      <c r="BHA85" s="522"/>
      <c r="BHB85" s="522"/>
      <c r="BHC85" s="522"/>
      <c r="BHD85" s="522"/>
      <c r="BHE85" s="522"/>
      <c r="BHF85" s="522"/>
      <c r="BHG85" s="522"/>
      <c r="BHH85" s="522"/>
      <c r="BHI85" s="522"/>
      <c r="BHJ85" s="522"/>
      <c r="BHK85" s="522"/>
      <c r="BHL85" s="522"/>
      <c r="BHM85" s="522"/>
      <c r="BHN85" s="522"/>
      <c r="BHO85" s="522"/>
      <c r="BHP85" s="522"/>
      <c r="BHQ85" s="522"/>
      <c r="BHR85" s="522"/>
      <c r="BHS85" s="522"/>
      <c r="BHT85" s="522"/>
      <c r="BHU85" s="522"/>
      <c r="BHV85" s="522"/>
      <c r="BHW85" s="522"/>
      <c r="BHX85" s="522"/>
      <c r="BHY85" s="522"/>
      <c r="BHZ85" s="522"/>
      <c r="BIA85" s="522"/>
      <c r="BIB85" s="522"/>
      <c r="BIC85" s="522"/>
      <c r="BID85" s="522"/>
      <c r="BIE85" s="522"/>
      <c r="BIF85" s="522"/>
      <c r="BIG85" s="522"/>
      <c r="BIH85" s="522"/>
      <c r="BII85" s="522"/>
      <c r="BIJ85" s="522"/>
      <c r="BIK85" s="522"/>
      <c r="BIL85" s="522"/>
      <c r="BIM85" s="522"/>
      <c r="BIN85" s="522"/>
      <c r="BIO85" s="522"/>
      <c r="BIP85" s="522"/>
      <c r="BIQ85" s="522"/>
      <c r="BIR85" s="522"/>
      <c r="BIS85" s="522"/>
      <c r="BIT85" s="522"/>
      <c r="BIU85" s="522"/>
      <c r="BIV85" s="522"/>
      <c r="BIW85" s="522"/>
      <c r="BIX85" s="522"/>
      <c r="BIY85" s="522"/>
      <c r="BIZ85" s="522"/>
      <c r="BJA85" s="522"/>
      <c r="BJB85" s="522"/>
      <c r="BJC85" s="522"/>
      <c r="BJD85" s="522"/>
      <c r="BJE85" s="522"/>
      <c r="BJF85" s="522"/>
      <c r="BJG85" s="522"/>
      <c r="BJH85" s="522"/>
      <c r="BJI85" s="522"/>
      <c r="BJJ85" s="522"/>
      <c r="BJK85" s="522"/>
      <c r="BJL85" s="522"/>
      <c r="BJM85" s="522"/>
      <c r="BJN85" s="522"/>
      <c r="BJO85" s="522"/>
      <c r="BJP85" s="522"/>
      <c r="BJQ85" s="522"/>
      <c r="BJR85" s="522"/>
      <c r="BJS85" s="522"/>
      <c r="BJT85" s="522"/>
      <c r="BJU85" s="522"/>
      <c r="BJV85" s="522"/>
      <c r="BJW85" s="522"/>
      <c r="BJX85" s="522"/>
      <c r="BJY85" s="522"/>
      <c r="BJZ85" s="522"/>
      <c r="BKA85" s="522"/>
      <c r="BKB85" s="522"/>
      <c r="BKC85" s="522"/>
      <c r="BKD85" s="522"/>
      <c r="BKE85" s="522"/>
      <c r="BKF85" s="522"/>
      <c r="BKG85" s="522"/>
      <c r="BKH85" s="522"/>
      <c r="BKI85" s="522"/>
      <c r="BKJ85" s="522"/>
      <c r="BKK85" s="522"/>
      <c r="BKL85" s="522"/>
      <c r="BKM85" s="522"/>
      <c r="BKN85" s="522"/>
      <c r="BKO85" s="522"/>
      <c r="BKP85" s="522"/>
      <c r="BKQ85" s="522"/>
      <c r="BKR85" s="522"/>
      <c r="BKS85" s="522"/>
      <c r="BKT85" s="522"/>
      <c r="BKU85" s="522"/>
      <c r="BKV85" s="522"/>
      <c r="BKW85" s="522"/>
      <c r="BKX85" s="522"/>
      <c r="BKY85" s="522"/>
      <c r="BKZ85" s="522"/>
      <c r="BLA85" s="522"/>
      <c r="BLB85" s="522"/>
      <c r="BLC85" s="522"/>
      <c r="BLD85" s="522"/>
      <c r="BLE85" s="522"/>
      <c r="BLF85" s="522"/>
      <c r="BLG85" s="522"/>
      <c r="BLH85" s="522"/>
      <c r="BLI85" s="522"/>
      <c r="BLJ85" s="522"/>
      <c r="BLK85" s="522"/>
      <c r="BLL85" s="522"/>
      <c r="BLM85" s="522"/>
      <c r="BLN85" s="522"/>
      <c r="BLO85" s="522"/>
      <c r="BLP85" s="522"/>
      <c r="BLQ85" s="522"/>
      <c r="BLR85" s="522"/>
      <c r="BLS85" s="522"/>
      <c r="BLT85" s="522"/>
      <c r="BLU85" s="522"/>
      <c r="BLV85" s="522"/>
      <c r="BLW85" s="522"/>
      <c r="BLX85" s="522"/>
      <c r="BLY85" s="522"/>
      <c r="BLZ85" s="522"/>
      <c r="BMA85" s="522"/>
      <c r="BMB85" s="522"/>
      <c r="BMC85" s="522"/>
      <c r="BMD85" s="522"/>
      <c r="BME85" s="522"/>
      <c r="BMF85" s="522"/>
      <c r="BMG85" s="522"/>
      <c r="BMH85" s="522"/>
      <c r="BMI85" s="522"/>
      <c r="BMJ85" s="522"/>
      <c r="BMK85" s="522"/>
      <c r="BML85" s="522"/>
      <c r="BMM85" s="522"/>
      <c r="BMN85" s="522"/>
      <c r="BMO85" s="522"/>
      <c r="BMP85" s="522"/>
      <c r="BMQ85" s="522"/>
      <c r="BMR85" s="522"/>
      <c r="BMS85" s="522"/>
      <c r="BMT85" s="522"/>
      <c r="BMU85" s="522"/>
      <c r="BMV85" s="522"/>
      <c r="BMW85" s="522"/>
      <c r="BMX85" s="522"/>
      <c r="BMY85" s="522"/>
      <c r="BMZ85" s="522"/>
      <c r="BNA85" s="522"/>
      <c r="BNB85" s="522"/>
      <c r="BNC85" s="522"/>
      <c r="BND85" s="522"/>
      <c r="BNE85" s="522"/>
      <c r="BNF85" s="522"/>
      <c r="BNG85" s="522"/>
      <c r="BNH85" s="522"/>
      <c r="BNI85" s="522"/>
      <c r="BNJ85" s="522"/>
      <c r="BNK85" s="522"/>
      <c r="BNL85" s="522"/>
      <c r="BNM85" s="522"/>
      <c r="BNN85" s="522"/>
      <c r="BNO85" s="522"/>
      <c r="BNP85" s="522"/>
      <c r="BNQ85" s="522"/>
      <c r="BNR85" s="522"/>
      <c r="BNS85" s="522"/>
      <c r="BNT85" s="522"/>
      <c r="BNU85" s="522"/>
      <c r="BNV85" s="522"/>
      <c r="BNW85" s="522"/>
      <c r="BNX85" s="522"/>
      <c r="BNY85" s="522"/>
      <c r="BNZ85" s="522"/>
      <c r="BOA85" s="522"/>
      <c r="BOB85" s="522"/>
      <c r="BOC85" s="522"/>
      <c r="BOD85" s="522"/>
      <c r="BOE85" s="522"/>
      <c r="BOF85" s="522"/>
      <c r="BOG85" s="522"/>
      <c r="BOH85" s="522"/>
      <c r="BOI85" s="522"/>
      <c r="BOJ85" s="522"/>
      <c r="BOK85" s="522"/>
      <c r="BOL85" s="522"/>
      <c r="BOM85" s="522"/>
      <c r="BON85" s="522"/>
      <c r="BOO85" s="522"/>
      <c r="BOP85" s="522"/>
      <c r="BOQ85" s="522"/>
      <c r="BOR85" s="522"/>
      <c r="BOS85" s="522"/>
      <c r="BOT85" s="522"/>
      <c r="BOU85" s="522"/>
      <c r="BOV85" s="522"/>
      <c r="BOW85" s="522"/>
      <c r="BOX85" s="522"/>
      <c r="BOY85" s="522"/>
      <c r="BOZ85" s="522"/>
      <c r="BPA85" s="522"/>
      <c r="BPB85" s="522"/>
      <c r="BPC85" s="522"/>
      <c r="BPD85" s="522"/>
      <c r="BPE85" s="522"/>
      <c r="BPF85" s="522"/>
      <c r="BPG85" s="522"/>
      <c r="BPH85" s="522"/>
      <c r="BPI85" s="522"/>
      <c r="BPJ85" s="522"/>
      <c r="BPK85" s="522"/>
      <c r="BPL85" s="522"/>
      <c r="BPM85" s="522"/>
      <c r="BPN85" s="522"/>
      <c r="BPO85" s="522"/>
      <c r="BPP85" s="522"/>
      <c r="BPQ85" s="522"/>
      <c r="BPR85" s="522"/>
      <c r="BPS85" s="522"/>
      <c r="BPT85" s="522"/>
      <c r="BPU85" s="522"/>
      <c r="BPV85" s="522"/>
      <c r="BPW85" s="522"/>
      <c r="BPX85" s="522"/>
      <c r="BPY85" s="522"/>
      <c r="BPZ85" s="522"/>
      <c r="BQA85" s="522"/>
      <c r="BQB85" s="522"/>
      <c r="BQC85" s="522"/>
      <c r="BQD85" s="522"/>
      <c r="BQE85" s="522"/>
      <c r="BQF85" s="522"/>
      <c r="BQG85" s="522"/>
      <c r="BQH85" s="522"/>
      <c r="BQI85" s="522"/>
      <c r="BQJ85" s="522"/>
      <c r="BQK85" s="522"/>
      <c r="BQL85" s="522"/>
      <c r="BQM85" s="522"/>
      <c r="BQN85" s="522"/>
      <c r="BQO85" s="522"/>
      <c r="BQP85" s="522"/>
      <c r="BQQ85" s="522"/>
      <c r="BQR85" s="522"/>
      <c r="BQS85" s="522"/>
      <c r="BQT85" s="522"/>
      <c r="BQU85" s="522"/>
      <c r="BQV85" s="522"/>
      <c r="BQW85" s="522"/>
      <c r="BQX85" s="522"/>
      <c r="BQY85" s="522"/>
      <c r="BQZ85" s="522"/>
      <c r="BRA85" s="522"/>
      <c r="BRB85" s="522"/>
      <c r="BRC85" s="522"/>
      <c r="BRD85" s="522"/>
      <c r="BRE85" s="522"/>
      <c r="BRF85" s="522"/>
      <c r="BRG85" s="522"/>
      <c r="BRH85" s="522"/>
      <c r="BRI85" s="522"/>
      <c r="BRJ85" s="522"/>
      <c r="BRK85" s="522"/>
      <c r="BRL85" s="522"/>
      <c r="BRM85" s="522"/>
      <c r="BRN85" s="522"/>
      <c r="BRO85" s="522"/>
      <c r="BRP85" s="522"/>
      <c r="BRQ85" s="522"/>
      <c r="BRR85" s="522"/>
      <c r="BRS85" s="522"/>
      <c r="BRT85" s="522"/>
      <c r="BRU85" s="522"/>
      <c r="BRV85" s="522"/>
      <c r="BRW85" s="522"/>
      <c r="BRX85" s="522"/>
      <c r="BRY85" s="522"/>
      <c r="BRZ85" s="522"/>
      <c r="BSA85" s="522"/>
      <c r="BSB85" s="522"/>
      <c r="BSC85" s="522"/>
      <c r="BSD85" s="522"/>
      <c r="BSE85" s="522"/>
      <c r="BSF85" s="522"/>
      <c r="BSG85" s="522"/>
      <c r="BSH85" s="522"/>
      <c r="BSI85" s="522"/>
      <c r="BSJ85" s="522"/>
      <c r="BSK85" s="522"/>
      <c r="BSL85" s="522"/>
      <c r="BSM85" s="522"/>
      <c r="BSN85" s="522"/>
      <c r="BSO85" s="522"/>
      <c r="BSP85" s="522"/>
      <c r="BSQ85" s="522"/>
      <c r="BSR85" s="522"/>
      <c r="BSS85" s="522"/>
      <c r="BST85" s="522"/>
      <c r="BSU85" s="522"/>
      <c r="BSV85" s="522"/>
      <c r="BSW85" s="522"/>
      <c r="BSX85" s="522"/>
      <c r="BSY85" s="522"/>
      <c r="BSZ85" s="522"/>
      <c r="BTA85" s="522"/>
      <c r="BTB85" s="522"/>
      <c r="BTC85" s="522"/>
      <c r="BTD85" s="522"/>
      <c r="BTE85" s="522"/>
      <c r="BTF85" s="522"/>
      <c r="BTG85" s="522"/>
      <c r="BTH85" s="522"/>
      <c r="BTI85" s="522"/>
      <c r="BTJ85" s="522"/>
      <c r="BTK85" s="522"/>
      <c r="BTL85" s="522"/>
      <c r="BTM85" s="522"/>
      <c r="BTN85" s="522"/>
      <c r="BTO85" s="522"/>
      <c r="BTP85" s="522"/>
      <c r="BTQ85" s="522"/>
      <c r="BTR85" s="522"/>
      <c r="BTS85" s="522"/>
      <c r="BTT85" s="522"/>
      <c r="BTU85" s="522"/>
      <c r="BTV85" s="522"/>
      <c r="BTW85" s="522"/>
      <c r="BTX85" s="522"/>
      <c r="BTY85" s="522"/>
      <c r="BTZ85" s="522"/>
      <c r="BUA85" s="522"/>
      <c r="BUB85" s="522"/>
      <c r="BUC85" s="522"/>
      <c r="BUD85" s="522"/>
      <c r="BUE85" s="522"/>
      <c r="BUF85" s="522"/>
      <c r="BUG85" s="522"/>
      <c r="BUH85" s="522"/>
      <c r="BUI85" s="522"/>
      <c r="BUJ85" s="522"/>
      <c r="BUK85" s="522"/>
      <c r="BUL85" s="522"/>
      <c r="BUM85" s="522"/>
      <c r="BUN85" s="522"/>
      <c r="BUO85" s="522"/>
      <c r="BUP85" s="522"/>
      <c r="BUQ85" s="522"/>
      <c r="BUR85" s="522"/>
      <c r="BUS85" s="522"/>
      <c r="BUT85" s="522"/>
      <c r="BUU85" s="522"/>
      <c r="BUV85" s="522"/>
      <c r="BUW85" s="522"/>
      <c r="BUX85" s="522"/>
      <c r="BUY85" s="522"/>
      <c r="BUZ85" s="522"/>
      <c r="BVA85" s="522"/>
      <c r="BVB85" s="522"/>
      <c r="BVC85" s="522"/>
      <c r="BVD85" s="522"/>
      <c r="BVE85" s="522"/>
      <c r="BVF85" s="522"/>
      <c r="BVG85" s="522"/>
      <c r="BVH85" s="522"/>
      <c r="BVI85" s="522"/>
      <c r="BVJ85" s="522"/>
      <c r="BVK85" s="522"/>
      <c r="BVL85" s="522"/>
      <c r="BVM85" s="522"/>
      <c r="BVN85" s="522"/>
      <c r="BVO85" s="522"/>
      <c r="BVP85" s="522"/>
      <c r="BVQ85" s="522"/>
      <c r="BVR85" s="522"/>
      <c r="BVS85" s="522"/>
      <c r="BVT85" s="522"/>
      <c r="BVU85" s="522"/>
      <c r="BVV85" s="522"/>
      <c r="BVW85" s="522"/>
      <c r="BVX85" s="522"/>
      <c r="BVY85" s="522"/>
      <c r="BVZ85" s="522"/>
      <c r="BWA85" s="522"/>
      <c r="BWB85" s="522"/>
      <c r="BWC85" s="522"/>
      <c r="BWD85" s="522"/>
      <c r="BWE85" s="522"/>
      <c r="BWF85" s="522"/>
      <c r="BWG85" s="522"/>
      <c r="BWH85" s="522"/>
      <c r="BWI85" s="522"/>
      <c r="BWJ85" s="522"/>
      <c r="BWK85" s="522"/>
      <c r="BWL85" s="522"/>
      <c r="BWM85" s="522"/>
      <c r="BWN85" s="522"/>
      <c r="BWO85" s="522"/>
      <c r="BWP85" s="522"/>
      <c r="BWQ85" s="522"/>
      <c r="BWR85" s="522"/>
      <c r="BWS85" s="522"/>
      <c r="BWT85" s="522"/>
      <c r="BWU85" s="522"/>
      <c r="BWV85" s="522"/>
      <c r="BWW85" s="522"/>
      <c r="BWX85" s="522"/>
      <c r="BWY85" s="522"/>
      <c r="BWZ85" s="522"/>
      <c r="BXA85" s="522"/>
      <c r="BXB85" s="522"/>
      <c r="BXC85" s="522"/>
      <c r="BXD85" s="522"/>
      <c r="BXE85" s="522"/>
      <c r="BXF85" s="522"/>
      <c r="BXG85" s="522"/>
      <c r="BXH85" s="522"/>
      <c r="BXI85" s="522"/>
      <c r="BXJ85" s="522"/>
      <c r="BXK85" s="522"/>
      <c r="BXL85" s="522"/>
      <c r="BXM85" s="522"/>
      <c r="BXN85" s="522"/>
      <c r="BXO85" s="522"/>
      <c r="BXP85" s="522"/>
      <c r="BXQ85" s="522"/>
      <c r="BXR85" s="522"/>
      <c r="BXS85" s="522"/>
      <c r="BXT85" s="522"/>
      <c r="BXU85" s="522"/>
      <c r="BXV85" s="522"/>
      <c r="BXW85" s="522"/>
      <c r="BXX85" s="522"/>
      <c r="BXY85" s="522"/>
      <c r="BXZ85" s="522"/>
      <c r="BYA85" s="522"/>
      <c r="BYB85" s="522"/>
      <c r="BYC85" s="522"/>
      <c r="BYD85" s="522"/>
      <c r="BYE85" s="522"/>
      <c r="BYF85" s="522"/>
      <c r="BYG85" s="522"/>
      <c r="BYH85" s="522"/>
      <c r="BYI85" s="522"/>
      <c r="BYJ85" s="522"/>
      <c r="BYK85" s="522"/>
      <c r="BYL85" s="522"/>
      <c r="BYM85" s="522"/>
      <c r="BYN85" s="522"/>
      <c r="BYO85" s="522"/>
      <c r="BYP85" s="522"/>
      <c r="BYQ85" s="522"/>
      <c r="BYR85" s="522"/>
      <c r="BYS85" s="522"/>
      <c r="BYT85" s="522"/>
      <c r="BYU85" s="522"/>
      <c r="BYV85" s="522"/>
      <c r="BYW85" s="522"/>
      <c r="BYX85" s="522"/>
      <c r="BYY85" s="522"/>
      <c r="BYZ85" s="522"/>
      <c r="BZA85" s="522"/>
      <c r="BZB85" s="522"/>
      <c r="BZC85" s="522"/>
      <c r="BZD85" s="522"/>
      <c r="BZE85" s="522"/>
      <c r="BZF85" s="522"/>
      <c r="BZG85" s="522"/>
      <c r="BZH85" s="522"/>
      <c r="BZI85" s="522"/>
      <c r="BZJ85" s="522"/>
      <c r="BZK85" s="522"/>
      <c r="BZL85" s="522"/>
      <c r="BZM85" s="522"/>
      <c r="BZN85" s="522"/>
      <c r="BZO85" s="522"/>
      <c r="BZP85" s="522"/>
      <c r="BZQ85" s="522"/>
      <c r="BZR85" s="522"/>
      <c r="BZS85" s="522"/>
      <c r="BZT85" s="522"/>
      <c r="BZU85" s="522"/>
      <c r="BZV85" s="522"/>
      <c r="BZW85" s="522"/>
      <c r="BZX85" s="522"/>
      <c r="BZY85" s="522"/>
      <c r="BZZ85" s="522"/>
      <c r="CAA85" s="522"/>
      <c r="CAB85" s="522"/>
      <c r="CAC85" s="522"/>
      <c r="CAD85" s="522"/>
      <c r="CAE85" s="522"/>
      <c r="CAF85" s="522"/>
      <c r="CAG85" s="522"/>
      <c r="CAH85" s="522"/>
      <c r="CAI85" s="522"/>
      <c r="CAJ85" s="522"/>
      <c r="CAK85" s="522"/>
      <c r="CAL85" s="522"/>
      <c r="CAM85" s="522"/>
      <c r="CAN85" s="522"/>
      <c r="CAO85" s="522"/>
      <c r="CAP85" s="522"/>
      <c r="CAQ85" s="522"/>
      <c r="CAR85" s="522"/>
      <c r="CAS85" s="522"/>
      <c r="CAT85" s="522"/>
      <c r="CAU85" s="522"/>
      <c r="CAV85" s="522"/>
      <c r="CAW85" s="522"/>
      <c r="CAX85" s="522"/>
      <c r="CAY85" s="522"/>
      <c r="CAZ85" s="522"/>
      <c r="CBA85" s="522"/>
      <c r="CBB85" s="522"/>
      <c r="CBC85" s="522"/>
      <c r="CBD85" s="522"/>
      <c r="CBE85" s="522"/>
      <c r="CBF85" s="522"/>
      <c r="CBG85" s="522"/>
      <c r="CBH85" s="522"/>
      <c r="CBI85" s="522"/>
      <c r="CBJ85" s="522"/>
      <c r="CBK85" s="522"/>
      <c r="CBL85" s="522"/>
      <c r="CBM85" s="522"/>
      <c r="CBN85" s="522"/>
      <c r="CBO85" s="522"/>
      <c r="CBP85" s="522"/>
      <c r="CBQ85" s="522"/>
      <c r="CBR85" s="522"/>
      <c r="CBS85" s="522"/>
      <c r="CBT85" s="522"/>
      <c r="CBU85" s="522"/>
      <c r="CBV85" s="522"/>
      <c r="CBW85" s="522"/>
      <c r="CBX85" s="522"/>
      <c r="CBY85" s="522"/>
      <c r="CBZ85" s="522"/>
      <c r="CCA85" s="522"/>
      <c r="CCB85" s="522"/>
      <c r="CCC85" s="522"/>
      <c r="CCD85" s="522"/>
      <c r="CCE85" s="522"/>
      <c r="CCF85" s="522"/>
      <c r="CCG85" s="522"/>
      <c r="CCH85" s="522"/>
      <c r="CCI85" s="522"/>
      <c r="CCJ85" s="522"/>
      <c r="CCK85" s="522"/>
      <c r="CCL85" s="522"/>
      <c r="CCM85" s="522"/>
      <c r="CCN85" s="522"/>
      <c r="CCO85" s="522"/>
      <c r="CCP85" s="522"/>
      <c r="CCQ85" s="522"/>
      <c r="CCR85" s="522"/>
      <c r="CCS85" s="522"/>
      <c r="CCT85" s="522"/>
      <c r="CCU85" s="522"/>
      <c r="CCV85" s="522"/>
      <c r="CCW85" s="522"/>
      <c r="CCX85" s="522"/>
      <c r="CCY85" s="522"/>
      <c r="CCZ85" s="522"/>
      <c r="CDA85" s="522"/>
      <c r="CDB85" s="522"/>
      <c r="CDC85" s="522"/>
      <c r="CDD85" s="522"/>
      <c r="CDE85" s="522"/>
      <c r="CDF85" s="522"/>
      <c r="CDG85" s="522"/>
      <c r="CDH85" s="522"/>
      <c r="CDI85" s="522"/>
      <c r="CDJ85" s="522"/>
      <c r="CDK85" s="522"/>
      <c r="CDL85" s="522"/>
      <c r="CDM85" s="522"/>
      <c r="CDN85" s="522"/>
      <c r="CDO85" s="522"/>
      <c r="CDP85" s="522"/>
      <c r="CDQ85" s="522"/>
      <c r="CDR85" s="522"/>
      <c r="CDS85" s="522"/>
      <c r="CDT85" s="522"/>
      <c r="CDU85" s="522"/>
      <c r="CDV85" s="522"/>
      <c r="CDW85" s="522"/>
      <c r="CDX85" s="522"/>
      <c r="CDY85" s="522"/>
      <c r="CDZ85" s="522"/>
      <c r="CEA85" s="522"/>
      <c r="CEB85" s="522"/>
      <c r="CEC85" s="522"/>
      <c r="CED85" s="522"/>
      <c r="CEE85" s="522"/>
      <c r="CEF85" s="522"/>
      <c r="CEG85" s="522"/>
      <c r="CEH85" s="522"/>
      <c r="CEI85" s="522"/>
      <c r="CEJ85" s="522"/>
      <c r="CEK85" s="522"/>
      <c r="CEL85" s="522"/>
      <c r="CEM85" s="522"/>
      <c r="CEN85" s="522"/>
      <c r="CEO85" s="522"/>
      <c r="CEP85" s="522"/>
      <c r="CEQ85" s="522"/>
      <c r="CER85" s="522"/>
      <c r="CES85" s="522"/>
      <c r="CET85" s="522"/>
      <c r="CEU85" s="522"/>
      <c r="CEV85" s="522"/>
      <c r="CEW85" s="522"/>
      <c r="CEX85" s="522"/>
      <c r="CEY85" s="522"/>
      <c r="CEZ85" s="522"/>
      <c r="CFA85" s="522"/>
      <c r="CFB85" s="522"/>
      <c r="CFC85" s="522"/>
      <c r="CFD85" s="522"/>
      <c r="CFE85" s="522"/>
      <c r="CFF85" s="522"/>
      <c r="CFG85" s="522"/>
      <c r="CFH85" s="522"/>
      <c r="CFI85" s="522"/>
      <c r="CFJ85" s="522"/>
      <c r="CFK85" s="522"/>
      <c r="CFL85" s="522"/>
      <c r="CFM85" s="522"/>
      <c r="CFN85" s="522"/>
      <c r="CFO85" s="522"/>
      <c r="CFP85" s="522"/>
      <c r="CFQ85" s="522"/>
      <c r="CFR85" s="522"/>
      <c r="CFS85" s="522"/>
      <c r="CFT85" s="522"/>
      <c r="CFU85" s="522"/>
      <c r="CFV85" s="522"/>
      <c r="CFW85" s="522"/>
      <c r="CFX85" s="522"/>
      <c r="CFY85" s="522"/>
      <c r="CFZ85" s="522"/>
      <c r="CGA85" s="522"/>
      <c r="CGB85" s="522"/>
      <c r="CGC85" s="522"/>
      <c r="CGD85" s="522"/>
      <c r="CGE85" s="522"/>
      <c r="CGF85" s="522"/>
      <c r="CGG85" s="522"/>
      <c r="CGH85" s="522"/>
      <c r="CGI85" s="522"/>
      <c r="CGJ85" s="522"/>
      <c r="CGK85" s="522"/>
      <c r="CGL85" s="522"/>
      <c r="CGM85" s="522"/>
      <c r="CGN85" s="522"/>
      <c r="CGO85" s="522"/>
      <c r="CGP85" s="522"/>
      <c r="CGQ85" s="522"/>
      <c r="CGR85" s="522"/>
      <c r="CGS85" s="522"/>
      <c r="CGT85" s="522"/>
      <c r="CGU85" s="522"/>
      <c r="CGV85" s="522"/>
      <c r="CGW85" s="522"/>
      <c r="CGX85" s="522"/>
      <c r="CGY85" s="522"/>
      <c r="CGZ85" s="522"/>
      <c r="CHA85" s="522"/>
      <c r="CHB85" s="522"/>
      <c r="CHC85" s="522"/>
      <c r="CHD85" s="522"/>
      <c r="CHE85" s="522"/>
      <c r="CHF85" s="522"/>
      <c r="CHG85" s="522"/>
      <c r="CHH85" s="522"/>
      <c r="CHI85" s="522"/>
      <c r="CHJ85" s="522"/>
      <c r="CHK85" s="522"/>
      <c r="CHL85" s="522"/>
      <c r="CHM85" s="522"/>
      <c r="CHN85" s="522"/>
      <c r="CHO85" s="522"/>
      <c r="CHP85" s="522"/>
      <c r="CHQ85" s="522"/>
      <c r="CHR85" s="522"/>
      <c r="CHS85" s="522"/>
      <c r="CHT85" s="522"/>
      <c r="CHU85" s="522"/>
      <c r="CHV85" s="522"/>
      <c r="CHW85" s="522"/>
      <c r="CHX85" s="522"/>
      <c r="CHY85" s="522"/>
      <c r="CHZ85" s="522"/>
      <c r="CIA85" s="522"/>
      <c r="CIB85" s="522"/>
      <c r="CIC85" s="522"/>
      <c r="CID85" s="522"/>
      <c r="CIE85" s="522"/>
      <c r="CIF85" s="522"/>
      <c r="CIG85" s="522"/>
      <c r="CIH85" s="522"/>
      <c r="CII85" s="522"/>
      <c r="CIJ85" s="522"/>
      <c r="CIK85" s="522"/>
      <c r="CIL85" s="522"/>
      <c r="CIM85" s="522"/>
      <c r="CIN85" s="522"/>
      <c r="CIO85" s="522"/>
      <c r="CIP85" s="522"/>
      <c r="CIQ85" s="522"/>
      <c r="CIR85" s="522"/>
      <c r="CIS85" s="522"/>
      <c r="CIT85" s="522"/>
      <c r="CIU85" s="522"/>
      <c r="CIV85" s="522"/>
      <c r="CIW85" s="522"/>
      <c r="CIX85" s="522"/>
      <c r="CIY85" s="522"/>
      <c r="CIZ85" s="522"/>
      <c r="CJA85" s="522"/>
      <c r="CJB85" s="522"/>
      <c r="CJC85" s="522"/>
      <c r="CJD85" s="522"/>
      <c r="CJE85" s="522"/>
      <c r="CJF85" s="522"/>
      <c r="CJG85" s="522"/>
      <c r="CJH85" s="522"/>
      <c r="CJI85" s="522"/>
      <c r="CJJ85" s="522"/>
      <c r="CJK85" s="522"/>
      <c r="CJL85" s="522"/>
      <c r="CJM85" s="522"/>
      <c r="CJN85" s="522"/>
      <c r="CJO85" s="522"/>
      <c r="CJP85" s="522"/>
      <c r="CJQ85" s="522"/>
      <c r="CJR85" s="522"/>
      <c r="CJS85" s="522"/>
      <c r="CJT85" s="522"/>
      <c r="CJU85" s="522"/>
      <c r="CJV85" s="522"/>
      <c r="CJW85" s="522"/>
      <c r="CJX85" s="522"/>
      <c r="CJY85" s="522"/>
      <c r="CJZ85" s="522"/>
      <c r="CKA85" s="522"/>
      <c r="CKB85" s="522"/>
      <c r="CKC85" s="522"/>
      <c r="CKD85" s="522"/>
      <c r="CKE85" s="522"/>
      <c r="CKF85" s="522"/>
      <c r="CKG85" s="522"/>
      <c r="CKH85" s="522"/>
      <c r="CKI85" s="522"/>
      <c r="CKJ85" s="522"/>
      <c r="CKK85" s="522"/>
      <c r="CKL85" s="522"/>
      <c r="CKM85" s="522"/>
      <c r="CKN85" s="522"/>
      <c r="CKO85" s="522"/>
      <c r="CKP85" s="522"/>
      <c r="CKQ85" s="522"/>
      <c r="CKR85" s="522"/>
      <c r="CKS85" s="522"/>
      <c r="CKT85" s="522"/>
      <c r="CKU85" s="522"/>
      <c r="CKV85" s="522"/>
      <c r="CKW85" s="522"/>
      <c r="CKX85" s="522"/>
      <c r="CKY85" s="522"/>
      <c r="CKZ85" s="522"/>
      <c r="CLA85" s="522"/>
      <c r="CLB85" s="522"/>
      <c r="CLC85" s="522"/>
      <c r="CLD85" s="522"/>
      <c r="CLE85" s="522"/>
      <c r="CLF85" s="522"/>
      <c r="CLG85" s="522"/>
      <c r="CLH85" s="522"/>
      <c r="CLI85" s="522"/>
      <c r="CLJ85" s="522"/>
      <c r="CLK85" s="522"/>
      <c r="CLL85" s="522"/>
      <c r="CLM85" s="522"/>
      <c r="CLN85" s="522"/>
      <c r="CLO85" s="522"/>
      <c r="CLP85" s="522"/>
      <c r="CLQ85" s="522"/>
      <c r="CLR85" s="522"/>
      <c r="CLS85" s="522"/>
      <c r="CLT85" s="522"/>
      <c r="CLU85" s="522"/>
      <c r="CLV85" s="522"/>
      <c r="CLW85" s="522"/>
      <c r="CLX85" s="522"/>
      <c r="CLY85" s="522"/>
      <c r="CLZ85" s="522"/>
      <c r="CMA85" s="522"/>
      <c r="CMB85" s="522"/>
      <c r="CMC85" s="522"/>
      <c r="CMD85" s="522"/>
      <c r="CME85" s="522"/>
      <c r="CMF85" s="522"/>
      <c r="CMG85" s="522"/>
      <c r="CMH85" s="522"/>
      <c r="CMI85" s="522"/>
      <c r="CMJ85" s="522"/>
      <c r="CMK85" s="522"/>
      <c r="CML85" s="522"/>
      <c r="CMM85" s="522"/>
      <c r="CMN85" s="522"/>
      <c r="CMO85" s="522"/>
      <c r="CMP85" s="522"/>
      <c r="CMQ85" s="522"/>
      <c r="CMR85" s="522"/>
      <c r="CMS85" s="522"/>
      <c r="CMT85" s="522"/>
      <c r="CMU85" s="522"/>
      <c r="CMV85" s="522"/>
      <c r="CMW85" s="522"/>
      <c r="CMX85" s="522"/>
      <c r="CMY85" s="522"/>
      <c r="CMZ85" s="522"/>
      <c r="CNA85" s="522"/>
      <c r="CNB85" s="522"/>
      <c r="CNC85" s="522"/>
      <c r="CND85" s="522"/>
      <c r="CNE85" s="522"/>
      <c r="CNF85" s="522"/>
      <c r="CNG85" s="522"/>
      <c r="CNH85" s="522"/>
      <c r="CNI85" s="522"/>
      <c r="CNJ85" s="522"/>
      <c r="CNK85" s="522"/>
      <c r="CNL85" s="522"/>
      <c r="CNM85" s="522"/>
      <c r="CNN85" s="522"/>
      <c r="CNO85" s="522"/>
      <c r="CNP85" s="522"/>
      <c r="CNQ85" s="522"/>
      <c r="CNR85" s="522"/>
      <c r="CNS85" s="522"/>
      <c r="CNT85" s="522"/>
      <c r="CNU85" s="522"/>
      <c r="CNV85" s="522"/>
      <c r="CNW85" s="522"/>
      <c r="CNX85" s="522"/>
      <c r="CNY85" s="522"/>
      <c r="CNZ85" s="522"/>
      <c r="COA85" s="522"/>
      <c r="COB85" s="522"/>
      <c r="COC85" s="522"/>
      <c r="COD85" s="522"/>
      <c r="COE85" s="522"/>
      <c r="COF85" s="522"/>
      <c r="COG85" s="522"/>
      <c r="COH85" s="522"/>
      <c r="COI85" s="522"/>
      <c r="COJ85" s="522"/>
      <c r="COK85" s="522"/>
      <c r="COL85" s="522"/>
      <c r="COM85" s="522"/>
      <c r="CON85" s="522"/>
      <c r="COO85" s="522"/>
      <c r="COP85" s="522"/>
      <c r="COQ85" s="522"/>
      <c r="COR85" s="522"/>
      <c r="COS85" s="522"/>
      <c r="COT85" s="522"/>
      <c r="COU85" s="522"/>
      <c r="COV85" s="522"/>
      <c r="COW85" s="522"/>
      <c r="COX85" s="522"/>
      <c r="COY85" s="522"/>
      <c r="COZ85" s="522"/>
      <c r="CPA85" s="522"/>
      <c r="CPB85" s="522"/>
      <c r="CPC85" s="522"/>
      <c r="CPD85" s="522"/>
      <c r="CPE85" s="522"/>
      <c r="CPF85" s="522"/>
      <c r="CPG85" s="522"/>
      <c r="CPH85" s="522"/>
      <c r="CPI85" s="522"/>
      <c r="CPJ85" s="522"/>
      <c r="CPK85" s="522"/>
      <c r="CPL85" s="522"/>
      <c r="CPM85" s="522"/>
      <c r="CPN85" s="522"/>
      <c r="CPO85" s="522"/>
      <c r="CPP85" s="522"/>
      <c r="CPQ85" s="522"/>
      <c r="CPR85" s="522"/>
      <c r="CPS85" s="522"/>
      <c r="CPT85" s="522"/>
      <c r="CPU85" s="522"/>
      <c r="CPV85" s="522"/>
      <c r="CPW85" s="522"/>
      <c r="CPX85" s="522"/>
      <c r="CPY85" s="522"/>
      <c r="CPZ85" s="522"/>
      <c r="CQA85" s="522"/>
      <c r="CQB85" s="522"/>
      <c r="CQC85" s="522"/>
      <c r="CQD85" s="522"/>
      <c r="CQE85" s="522"/>
      <c r="CQF85" s="522"/>
      <c r="CQG85" s="522"/>
      <c r="CQH85" s="522"/>
      <c r="CQI85" s="522"/>
      <c r="CQJ85" s="522"/>
      <c r="CQK85" s="522"/>
      <c r="CQL85" s="522"/>
      <c r="CQM85" s="522"/>
      <c r="CQN85" s="522"/>
      <c r="CQO85" s="522"/>
      <c r="CQP85" s="522"/>
      <c r="CQQ85" s="522"/>
      <c r="CQR85" s="522"/>
      <c r="CQS85" s="522"/>
      <c r="CQT85" s="522"/>
      <c r="CQU85" s="522"/>
      <c r="CQV85" s="522"/>
      <c r="CQW85" s="522"/>
      <c r="CQX85" s="522"/>
      <c r="CQY85" s="522"/>
      <c r="CQZ85" s="522"/>
      <c r="CRA85" s="522"/>
      <c r="CRB85" s="522"/>
      <c r="CRC85" s="522"/>
      <c r="CRD85" s="522"/>
      <c r="CRE85" s="522"/>
      <c r="CRF85" s="522"/>
      <c r="CRG85" s="522"/>
      <c r="CRH85" s="522"/>
      <c r="CRI85" s="522"/>
      <c r="CRJ85" s="522"/>
      <c r="CRK85" s="522"/>
      <c r="CRL85" s="522"/>
      <c r="CRM85" s="522"/>
      <c r="CRN85" s="522"/>
      <c r="CRO85" s="522"/>
      <c r="CRP85" s="522"/>
      <c r="CRQ85" s="522"/>
      <c r="CRR85" s="522"/>
      <c r="CRS85" s="522"/>
      <c r="CRT85" s="522"/>
      <c r="CRU85" s="522"/>
      <c r="CRV85" s="522"/>
      <c r="CRW85" s="522"/>
      <c r="CRX85" s="522"/>
      <c r="CRY85" s="522"/>
      <c r="CRZ85" s="522"/>
      <c r="CSA85" s="522"/>
      <c r="CSB85" s="522"/>
      <c r="CSC85" s="522"/>
      <c r="CSD85" s="522"/>
      <c r="CSE85" s="522"/>
      <c r="CSF85" s="522"/>
      <c r="CSG85" s="522"/>
      <c r="CSH85" s="522"/>
      <c r="CSI85" s="522"/>
      <c r="CSJ85" s="522"/>
      <c r="CSK85" s="522"/>
      <c r="CSL85" s="522"/>
      <c r="CSM85" s="522"/>
      <c r="CSN85" s="522"/>
      <c r="CSO85" s="522"/>
      <c r="CSP85" s="522"/>
      <c r="CSQ85" s="522"/>
      <c r="CSR85" s="522"/>
      <c r="CSS85" s="522"/>
      <c r="CST85" s="522"/>
      <c r="CSU85" s="522"/>
      <c r="CSV85" s="522"/>
      <c r="CSW85" s="522"/>
      <c r="CSX85" s="522"/>
      <c r="CSY85" s="522"/>
      <c r="CSZ85" s="522"/>
      <c r="CTA85" s="522"/>
      <c r="CTB85" s="522"/>
      <c r="CTC85" s="522"/>
      <c r="CTD85" s="522"/>
      <c r="CTE85" s="522"/>
      <c r="CTF85" s="522"/>
      <c r="CTG85" s="522"/>
      <c r="CTH85" s="522"/>
      <c r="CTI85" s="522"/>
      <c r="CTJ85" s="522"/>
      <c r="CTK85" s="522"/>
      <c r="CTL85" s="522"/>
      <c r="CTM85" s="522"/>
      <c r="CTN85" s="522"/>
      <c r="CTO85" s="522"/>
      <c r="CTP85" s="522"/>
      <c r="CTQ85" s="522"/>
      <c r="CTR85" s="522"/>
      <c r="CTS85" s="522"/>
      <c r="CTT85" s="522"/>
      <c r="CTU85" s="522"/>
      <c r="CTV85" s="522"/>
      <c r="CTW85" s="522"/>
      <c r="CTX85" s="522"/>
      <c r="CTY85" s="522"/>
      <c r="CTZ85" s="522"/>
      <c r="CUA85" s="522"/>
      <c r="CUB85" s="522"/>
      <c r="CUC85" s="522"/>
      <c r="CUD85" s="522"/>
      <c r="CUE85" s="522"/>
      <c r="CUF85" s="522"/>
      <c r="CUG85" s="522"/>
      <c r="CUH85" s="522"/>
      <c r="CUI85" s="522"/>
      <c r="CUJ85" s="522"/>
      <c r="CUK85" s="522"/>
      <c r="CUL85" s="522"/>
      <c r="CUM85" s="522"/>
      <c r="CUN85" s="522"/>
      <c r="CUO85" s="522"/>
      <c r="CUP85" s="522"/>
      <c r="CUQ85" s="522"/>
      <c r="CUR85" s="522"/>
      <c r="CUS85" s="522"/>
      <c r="CUT85" s="522"/>
      <c r="CUU85" s="522"/>
      <c r="CUV85" s="522"/>
      <c r="CUW85" s="522"/>
      <c r="CUX85" s="522"/>
      <c r="CUY85" s="522"/>
      <c r="CUZ85" s="522"/>
      <c r="CVA85" s="522"/>
      <c r="CVB85" s="522"/>
      <c r="CVC85" s="522"/>
      <c r="CVD85" s="522"/>
      <c r="CVE85" s="522"/>
      <c r="CVF85" s="522"/>
      <c r="CVG85" s="522"/>
      <c r="CVH85" s="522"/>
      <c r="CVI85" s="522"/>
      <c r="CVJ85" s="522"/>
      <c r="CVK85" s="522"/>
      <c r="CVL85" s="522"/>
      <c r="CVM85" s="522"/>
      <c r="CVN85" s="522"/>
      <c r="CVO85" s="522"/>
      <c r="CVP85" s="522"/>
      <c r="CVQ85" s="522"/>
      <c r="CVR85" s="522"/>
      <c r="CVS85" s="522"/>
      <c r="CVT85" s="522"/>
      <c r="CVU85" s="522"/>
      <c r="CVV85" s="522"/>
      <c r="CVW85" s="522"/>
      <c r="CVX85" s="522"/>
      <c r="CVY85" s="522"/>
      <c r="CVZ85" s="522"/>
      <c r="CWA85" s="522"/>
      <c r="CWB85" s="522"/>
      <c r="CWC85" s="522"/>
      <c r="CWD85" s="522"/>
      <c r="CWE85" s="522"/>
      <c r="CWF85" s="522"/>
      <c r="CWG85" s="522"/>
      <c r="CWH85" s="522"/>
      <c r="CWI85" s="522"/>
      <c r="CWJ85" s="522"/>
      <c r="CWK85" s="522"/>
      <c r="CWL85" s="522"/>
      <c r="CWM85" s="522"/>
      <c r="CWN85" s="522"/>
      <c r="CWO85" s="522"/>
      <c r="CWP85" s="522"/>
      <c r="CWQ85" s="522"/>
      <c r="CWR85" s="522"/>
      <c r="CWS85" s="522"/>
      <c r="CWT85" s="522"/>
      <c r="CWU85" s="522"/>
      <c r="CWV85" s="522"/>
      <c r="CWW85" s="522"/>
      <c r="CWX85" s="522"/>
      <c r="CWY85" s="522"/>
      <c r="CWZ85" s="522"/>
      <c r="CXA85" s="522"/>
      <c r="CXB85" s="522"/>
      <c r="CXC85" s="522"/>
      <c r="CXD85" s="522"/>
      <c r="CXE85" s="522"/>
      <c r="CXF85" s="522"/>
      <c r="CXG85" s="522"/>
      <c r="CXH85" s="522"/>
      <c r="CXI85" s="522"/>
      <c r="CXJ85" s="522"/>
      <c r="CXK85" s="522"/>
      <c r="CXL85" s="522"/>
      <c r="CXM85" s="522"/>
      <c r="CXN85" s="522"/>
      <c r="CXO85" s="522"/>
      <c r="CXP85" s="522"/>
      <c r="CXQ85" s="522"/>
      <c r="CXR85" s="522"/>
      <c r="CXS85" s="522"/>
      <c r="CXT85" s="522"/>
      <c r="CXU85" s="522"/>
      <c r="CXV85" s="522"/>
      <c r="CXW85" s="522"/>
      <c r="CXX85" s="522"/>
      <c r="CXY85" s="522"/>
      <c r="CXZ85" s="522"/>
      <c r="CYA85" s="522"/>
      <c r="CYB85" s="522"/>
      <c r="CYC85" s="522"/>
      <c r="CYD85" s="522"/>
      <c r="CYE85" s="522"/>
      <c r="CYF85" s="522"/>
      <c r="CYG85" s="522"/>
      <c r="CYH85" s="522"/>
      <c r="CYI85" s="522"/>
      <c r="CYJ85" s="522"/>
      <c r="CYK85" s="522"/>
      <c r="CYL85" s="522"/>
      <c r="CYM85" s="522"/>
      <c r="CYN85" s="522"/>
      <c r="CYO85" s="522"/>
      <c r="CYP85" s="522"/>
      <c r="CYQ85" s="522"/>
      <c r="CYR85" s="522"/>
      <c r="CYS85" s="522"/>
      <c r="CYT85" s="522"/>
      <c r="CYU85" s="522"/>
      <c r="CYV85" s="522"/>
      <c r="CYW85" s="522"/>
      <c r="CYX85" s="522"/>
      <c r="CYY85" s="522"/>
      <c r="CYZ85" s="522"/>
      <c r="CZA85" s="522"/>
      <c r="CZB85" s="522"/>
      <c r="CZC85" s="522"/>
      <c r="CZD85" s="522"/>
      <c r="CZE85" s="522"/>
      <c r="CZF85" s="522"/>
      <c r="CZG85" s="522"/>
      <c r="CZH85" s="522"/>
      <c r="CZI85" s="522"/>
      <c r="CZJ85" s="522"/>
      <c r="CZK85" s="522"/>
      <c r="CZL85" s="522"/>
      <c r="CZM85" s="522"/>
      <c r="CZN85" s="522"/>
      <c r="CZO85" s="522"/>
      <c r="CZP85" s="522"/>
      <c r="CZQ85" s="522"/>
      <c r="CZR85" s="522"/>
      <c r="CZS85" s="522"/>
      <c r="CZT85" s="522"/>
      <c r="CZU85" s="522"/>
      <c r="CZV85" s="522"/>
      <c r="CZW85" s="522"/>
      <c r="CZX85" s="522"/>
      <c r="CZY85" s="522"/>
      <c r="CZZ85" s="522"/>
      <c r="DAA85" s="522"/>
      <c r="DAB85" s="522"/>
      <c r="DAC85" s="522"/>
      <c r="DAD85" s="522"/>
      <c r="DAE85" s="522"/>
      <c r="DAF85" s="522"/>
      <c r="DAG85" s="522"/>
      <c r="DAH85" s="522"/>
      <c r="DAI85" s="522"/>
      <c r="DAJ85" s="522"/>
      <c r="DAK85" s="522"/>
      <c r="DAL85" s="522"/>
      <c r="DAM85" s="522"/>
      <c r="DAN85" s="522"/>
      <c r="DAO85" s="522"/>
      <c r="DAP85" s="522"/>
      <c r="DAQ85" s="522"/>
      <c r="DAR85" s="522"/>
      <c r="DAS85" s="522"/>
      <c r="DAT85" s="522"/>
      <c r="DAU85" s="522"/>
      <c r="DAV85" s="522"/>
      <c r="DAW85" s="522"/>
      <c r="DAX85" s="522"/>
      <c r="DAY85" s="522"/>
      <c r="DAZ85" s="522"/>
      <c r="DBA85" s="522"/>
      <c r="DBB85" s="522"/>
      <c r="DBC85" s="522"/>
      <c r="DBD85" s="522"/>
      <c r="DBE85" s="522"/>
      <c r="DBF85" s="522"/>
      <c r="DBG85" s="522"/>
      <c r="DBH85" s="522"/>
      <c r="DBI85" s="522"/>
      <c r="DBJ85" s="522"/>
      <c r="DBK85" s="522"/>
      <c r="DBL85" s="522"/>
      <c r="DBM85" s="522"/>
      <c r="DBN85" s="522"/>
      <c r="DBO85" s="522"/>
      <c r="DBP85" s="522"/>
      <c r="DBQ85" s="522"/>
      <c r="DBR85" s="522"/>
      <c r="DBS85" s="522"/>
      <c r="DBT85" s="522"/>
      <c r="DBU85" s="522"/>
      <c r="DBV85" s="522"/>
      <c r="DBW85" s="522"/>
      <c r="DBX85" s="522"/>
      <c r="DBY85" s="522"/>
      <c r="DBZ85" s="522"/>
      <c r="DCA85" s="522"/>
      <c r="DCB85" s="522"/>
      <c r="DCC85" s="522"/>
      <c r="DCD85" s="522"/>
      <c r="DCE85" s="522"/>
      <c r="DCF85" s="522"/>
      <c r="DCG85" s="522"/>
      <c r="DCH85" s="522"/>
      <c r="DCI85" s="522"/>
      <c r="DCJ85" s="522"/>
      <c r="DCK85" s="522"/>
      <c r="DCL85" s="522"/>
      <c r="DCM85" s="522"/>
      <c r="DCN85" s="522"/>
      <c r="DCO85" s="522"/>
      <c r="DCP85" s="522"/>
      <c r="DCQ85" s="522"/>
      <c r="DCR85" s="522"/>
      <c r="DCS85" s="522"/>
      <c r="DCT85" s="522"/>
      <c r="DCU85" s="522"/>
      <c r="DCV85" s="522"/>
      <c r="DCW85" s="522"/>
      <c r="DCX85" s="522"/>
      <c r="DCY85" s="522"/>
      <c r="DCZ85" s="522"/>
      <c r="DDA85" s="522"/>
      <c r="DDB85" s="522"/>
      <c r="DDC85" s="522"/>
      <c r="DDD85" s="522"/>
      <c r="DDE85" s="522"/>
      <c r="DDF85" s="522"/>
      <c r="DDG85" s="522"/>
      <c r="DDH85" s="522"/>
      <c r="DDI85" s="522"/>
      <c r="DDJ85" s="522"/>
      <c r="DDK85" s="522"/>
      <c r="DDL85" s="522"/>
      <c r="DDM85" s="522"/>
      <c r="DDN85" s="522"/>
      <c r="DDO85" s="522"/>
      <c r="DDP85" s="522"/>
      <c r="DDQ85" s="522"/>
      <c r="DDR85" s="522"/>
      <c r="DDS85" s="522"/>
      <c r="DDT85" s="522"/>
      <c r="DDU85" s="522"/>
      <c r="DDV85" s="522"/>
      <c r="DDW85" s="522"/>
      <c r="DDX85" s="522"/>
      <c r="DDY85" s="522"/>
      <c r="DDZ85" s="522"/>
      <c r="DEA85" s="522"/>
      <c r="DEB85" s="522"/>
      <c r="DEC85" s="522"/>
      <c r="DED85" s="522"/>
      <c r="DEE85" s="522"/>
      <c r="DEF85" s="522"/>
      <c r="DEG85" s="522"/>
      <c r="DEH85" s="522"/>
      <c r="DEI85" s="522"/>
      <c r="DEJ85" s="522"/>
      <c r="DEK85" s="522"/>
      <c r="DEL85" s="522"/>
      <c r="DEM85" s="522"/>
      <c r="DEN85" s="522"/>
      <c r="DEO85" s="522"/>
      <c r="DEP85" s="522"/>
      <c r="DEQ85" s="522"/>
      <c r="DER85" s="522"/>
      <c r="DES85" s="522"/>
      <c r="DET85" s="522"/>
      <c r="DEU85" s="522"/>
      <c r="DEV85" s="522"/>
      <c r="DEW85" s="522"/>
      <c r="DEX85" s="522"/>
      <c r="DEY85" s="522"/>
      <c r="DEZ85" s="522"/>
      <c r="DFA85" s="522"/>
      <c r="DFB85" s="522"/>
      <c r="DFC85" s="522"/>
      <c r="DFD85" s="522"/>
      <c r="DFE85" s="522"/>
      <c r="DFF85" s="522"/>
      <c r="DFG85" s="522"/>
      <c r="DFH85" s="522"/>
      <c r="DFI85" s="522"/>
      <c r="DFJ85" s="522"/>
      <c r="DFK85" s="522"/>
      <c r="DFL85" s="522"/>
      <c r="DFM85" s="522"/>
      <c r="DFN85" s="522"/>
      <c r="DFO85" s="522"/>
      <c r="DFP85" s="522"/>
      <c r="DFQ85" s="522"/>
      <c r="DFR85" s="522"/>
      <c r="DFS85" s="522"/>
      <c r="DFT85" s="522"/>
      <c r="DFU85" s="522"/>
      <c r="DFV85" s="522"/>
      <c r="DFW85" s="522"/>
      <c r="DFX85" s="522"/>
      <c r="DFY85" s="522"/>
      <c r="DFZ85" s="522"/>
      <c r="DGA85" s="522"/>
      <c r="DGB85" s="522"/>
      <c r="DGC85" s="522"/>
      <c r="DGD85" s="522"/>
      <c r="DGE85" s="522"/>
      <c r="DGF85" s="522"/>
      <c r="DGG85" s="522"/>
      <c r="DGH85" s="522"/>
      <c r="DGI85" s="522"/>
      <c r="DGJ85" s="522"/>
      <c r="DGK85" s="522"/>
      <c r="DGL85" s="522"/>
      <c r="DGM85" s="522"/>
      <c r="DGN85" s="522"/>
      <c r="DGO85" s="522"/>
      <c r="DGP85" s="522"/>
      <c r="DGQ85" s="522"/>
      <c r="DGR85" s="522"/>
      <c r="DGS85" s="522"/>
      <c r="DGT85" s="522"/>
      <c r="DGU85" s="522"/>
      <c r="DGV85" s="522"/>
      <c r="DGW85" s="522"/>
      <c r="DGX85" s="522"/>
      <c r="DGY85" s="522"/>
      <c r="DGZ85" s="522"/>
      <c r="DHA85" s="522"/>
      <c r="DHB85" s="522"/>
      <c r="DHC85" s="522"/>
      <c r="DHD85" s="522"/>
      <c r="DHE85" s="522"/>
      <c r="DHF85" s="522"/>
      <c r="DHG85" s="522"/>
      <c r="DHH85" s="522"/>
      <c r="DHI85" s="522"/>
      <c r="DHJ85" s="522"/>
      <c r="DHK85" s="522"/>
      <c r="DHL85" s="522"/>
      <c r="DHM85" s="522"/>
      <c r="DHN85" s="522"/>
      <c r="DHO85" s="522"/>
      <c r="DHP85" s="522"/>
      <c r="DHQ85" s="522"/>
      <c r="DHR85" s="522"/>
      <c r="DHS85" s="522"/>
      <c r="DHT85" s="522"/>
      <c r="DHU85" s="522"/>
      <c r="DHV85" s="522"/>
      <c r="DHW85" s="522"/>
      <c r="DHX85" s="522"/>
      <c r="DHY85" s="522"/>
      <c r="DHZ85" s="522"/>
      <c r="DIA85" s="522"/>
      <c r="DIB85" s="522"/>
      <c r="DIC85" s="522"/>
      <c r="DID85" s="522"/>
      <c r="DIE85" s="522"/>
      <c r="DIF85" s="522"/>
      <c r="DIG85" s="522"/>
      <c r="DIH85" s="522"/>
      <c r="DII85" s="522"/>
      <c r="DIJ85" s="522"/>
      <c r="DIK85" s="522"/>
      <c r="DIL85" s="522"/>
      <c r="DIM85" s="522"/>
      <c r="DIN85" s="522"/>
      <c r="DIO85" s="522"/>
      <c r="DIP85" s="522"/>
      <c r="DIQ85" s="522"/>
      <c r="DIR85" s="522"/>
      <c r="DIS85" s="522"/>
      <c r="DIT85" s="522"/>
      <c r="DIU85" s="522"/>
      <c r="DIV85" s="522"/>
      <c r="DIW85" s="522"/>
      <c r="DIX85" s="522"/>
      <c r="DIY85" s="522"/>
      <c r="DIZ85" s="522"/>
      <c r="DJA85" s="522"/>
      <c r="DJB85" s="522"/>
      <c r="DJC85" s="522"/>
      <c r="DJD85" s="522"/>
      <c r="DJE85" s="522"/>
      <c r="DJF85" s="522"/>
      <c r="DJG85" s="522"/>
      <c r="DJH85" s="522"/>
      <c r="DJI85" s="522"/>
      <c r="DJJ85" s="522"/>
      <c r="DJK85" s="522"/>
      <c r="DJL85" s="522"/>
      <c r="DJM85" s="522"/>
      <c r="DJN85" s="522"/>
      <c r="DJO85" s="522"/>
      <c r="DJP85" s="522"/>
      <c r="DJQ85" s="522"/>
      <c r="DJR85" s="522"/>
      <c r="DJS85" s="522"/>
      <c r="DJT85" s="522"/>
      <c r="DJU85" s="522"/>
      <c r="DJV85" s="522"/>
      <c r="DJW85" s="522"/>
      <c r="DJX85" s="522"/>
      <c r="DJY85" s="522"/>
      <c r="DJZ85" s="522"/>
      <c r="DKA85" s="522"/>
      <c r="DKB85" s="522"/>
      <c r="DKC85" s="522"/>
      <c r="DKD85" s="522"/>
      <c r="DKE85" s="522"/>
      <c r="DKF85" s="522"/>
      <c r="DKG85" s="522"/>
      <c r="DKH85" s="522"/>
      <c r="DKI85" s="522"/>
      <c r="DKJ85" s="522"/>
      <c r="DKK85" s="522"/>
      <c r="DKL85" s="522"/>
      <c r="DKM85" s="522"/>
      <c r="DKN85" s="522"/>
      <c r="DKO85" s="522"/>
      <c r="DKP85" s="522"/>
      <c r="DKQ85" s="522"/>
      <c r="DKR85" s="522"/>
      <c r="DKS85" s="522"/>
      <c r="DKT85" s="522"/>
      <c r="DKU85" s="522"/>
      <c r="DKV85" s="522"/>
      <c r="DKW85" s="522"/>
      <c r="DKX85" s="522"/>
      <c r="DKY85" s="522"/>
      <c r="DKZ85" s="522"/>
      <c r="DLA85" s="522"/>
      <c r="DLB85" s="522"/>
      <c r="DLC85" s="522"/>
      <c r="DLD85" s="522"/>
      <c r="DLE85" s="522"/>
      <c r="DLF85" s="522"/>
      <c r="DLG85" s="522"/>
      <c r="DLH85" s="522"/>
      <c r="DLI85" s="522"/>
      <c r="DLJ85" s="522"/>
      <c r="DLK85" s="522"/>
      <c r="DLL85" s="522"/>
      <c r="DLM85" s="522"/>
      <c r="DLN85" s="522"/>
      <c r="DLO85" s="522"/>
      <c r="DLP85" s="522"/>
      <c r="DLQ85" s="522"/>
      <c r="DLR85" s="522"/>
      <c r="DLS85" s="522"/>
      <c r="DLT85" s="522"/>
      <c r="DLU85" s="522"/>
      <c r="DLV85" s="522"/>
      <c r="DLW85" s="522"/>
      <c r="DLX85" s="522"/>
      <c r="DLY85" s="522"/>
      <c r="DLZ85" s="522"/>
      <c r="DMA85" s="522"/>
      <c r="DMB85" s="522"/>
      <c r="DMC85" s="522"/>
      <c r="DMD85" s="522"/>
      <c r="DME85" s="522"/>
      <c r="DMF85" s="522"/>
      <c r="DMG85" s="522"/>
      <c r="DMH85" s="522"/>
      <c r="DMI85" s="522"/>
      <c r="DMJ85" s="522"/>
      <c r="DMK85" s="522"/>
      <c r="DML85" s="522"/>
      <c r="DMM85" s="522"/>
      <c r="DMN85" s="522"/>
      <c r="DMO85" s="522"/>
      <c r="DMP85" s="522"/>
      <c r="DMQ85" s="522"/>
      <c r="DMR85" s="522"/>
      <c r="DMS85" s="522"/>
      <c r="DMT85" s="522"/>
      <c r="DMU85" s="522"/>
      <c r="DMV85" s="522"/>
      <c r="DMW85" s="522"/>
      <c r="DMX85" s="522"/>
      <c r="DMY85" s="522"/>
      <c r="DMZ85" s="522"/>
      <c r="DNA85" s="522"/>
      <c r="DNB85" s="522"/>
      <c r="DNC85" s="522"/>
      <c r="DND85" s="522"/>
      <c r="DNE85" s="522"/>
      <c r="DNF85" s="522"/>
      <c r="DNG85" s="522"/>
      <c r="DNH85" s="522"/>
      <c r="DNI85" s="522"/>
      <c r="DNJ85" s="522"/>
      <c r="DNK85" s="522"/>
      <c r="DNL85" s="522"/>
      <c r="DNM85" s="522"/>
      <c r="DNN85" s="522"/>
      <c r="DNO85" s="522"/>
      <c r="DNP85" s="522"/>
      <c r="DNQ85" s="522"/>
      <c r="DNR85" s="522"/>
      <c r="DNS85" s="522"/>
      <c r="DNT85" s="522"/>
      <c r="DNU85" s="522"/>
      <c r="DNV85" s="522"/>
      <c r="DNW85" s="522"/>
      <c r="DNX85" s="522"/>
      <c r="DNY85" s="522"/>
      <c r="DNZ85" s="522"/>
      <c r="DOA85" s="522"/>
      <c r="DOB85" s="522"/>
      <c r="DOC85" s="522"/>
      <c r="DOD85" s="522"/>
      <c r="DOE85" s="522"/>
      <c r="DOF85" s="522"/>
      <c r="DOG85" s="522"/>
      <c r="DOH85" s="522"/>
      <c r="DOI85" s="522"/>
      <c r="DOJ85" s="522"/>
      <c r="DOK85" s="522"/>
      <c r="DOL85" s="522"/>
      <c r="DOM85" s="522"/>
      <c r="DON85" s="522"/>
      <c r="DOO85" s="522"/>
      <c r="DOP85" s="522"/>
      <c r="DOQ85" s="522"/>
      <c r="DOR85" s="522"/>
      <c r="DOS85" s="522"/>
      <c r="DOT85" s="522"/>
      <c r="DOU85" s="522"/>
      <c r="DOV85" s="522"/>
      <c r="DOW85" s="522"/>
      <c r="DOX85" s="522"/>
      <c r="DOY85" s="522"/>
      <c r="DOZ85" s="522"/>
      <c r="DPA85" s="522"/>
      <c r="DPB85" s="522"/>
      <c r="DPC85" s="522"/>
      <c r="DPD85" s="522"/>
      <c r="DPE85" s="522"/>
      <c r="DPF85" s="522"/>
      <c r="DPG85" s="522"/>
      <c r="DPH85" s="522"/>
      <c r="DPI85" s="522"/>
      <c r="DPJ85" s="522"/>
      <c r="DPK85" s="522"/>
      <c r="DPL85" s="522"/>
      <c r="DPM85" s="522"/>
      <c r="DPN85" s="522"/>
      <c r="DPO85" s="522"/>
      <c r="DPP85" s="522"/>
      <c r="DPQ85" s="522"/>
      <c r="DPR85" s="522"/>
      <c r="DPS85" s="522"/>
      <c r="DPT85" s="522"/>
      <c r="DPU85" s="522"/>
      <c r="DPV85" s="522"/>
      <c r="DPW85" s="522"/>
      <c r="DPX85" s="522"/>
      <c r="DPY85" s="522"/>
      <c r="DPZ85" s="522"/>
      <c r="DQA85" s="522"/>
      <c r="DQB85" s="522"/>
      <c r="DQC85" s="522"/>
      <c r="DQD85" s="522"/>
      <c r="DQE85" s="522"/>
      <c r="DQF85" s="522"/>
      <c r="DQG85" s="522"/>
      <c r="DQH85" s="522"/>
      <c r="DQI85" s="522"/>
      <c r="DQJ85" s="522"/>
      <c r="DQK85" s="522"/>
      <c r="DQL85" s="522"/>
      <c r="DQM85" s="522"/>
      <c r="DQN85" s="522"/>
      <c r="DQO85" s="522"/>
      <c r="DQP85" s="522"/>
      <c r="DQQ85" s="522"/>
      <c r="DQR85" s="522"/>
      <c r="DQS85" s="522"/>
      <c r="DQT85" s="522"/>
      <c r="DQU85" s="522"/>
      <c r="DQV85" s="522"/>
      <c r="DQW85" s="522"/>
      <c r="DQX85" s="522"/>
      <c r="DQY85" s="522"/>
      <c r="DQZ85" s="522"/>
      <c r="DRA85" s="522"/>
      <c r="DRB85" s="522"/>
      <c r="DRC85" s="522"/>
      <c r="DRD85" s="522"/>
      <c r="DRE85" s="522"/>
      <c r="DRF85" s="522"/>
      <c r="DRG85" s="522"/>
      <c r="DRH85" s="522"/>
      <c r="DRI85" s="522"/>
      <c r="DRJ85" s="522"/>
      <c r="DRK85" s="522"/>
      <c r="DRL85" s="522"/>
      <c r="DRM85" s="522"/>
      <c r="DRN85" s="522"/>
      <c r="DRO85" s="522"/>
      <c r="DRP85" s="522"/>
      <c r="DRQ85" s="522"/>
      <c r="DRR85" s="522"/>
      <c r="DRS85" s="522"/>
      <c r="DRT85" s="522"/>
      <c r="DRU85" s="522"/>
      <c r="DRV85" s="522"/>
      <c r="DRW85" s="522"/>
      <c r="DRX85" s="522"/>
      <c r="DRY85" s="522"/>
      <c r="DRZ85" s="522"/>
      <c r="DSA85" s="522"/>
      <c r="DSB85" s="522"/>
      <c r="DSC85" s="522"/>
      <c r="DSD85" s="522"/>
      <c r="DSE85" s="522"/>
      <c r="DSF85" s="522"/>
      <c r="DSG85" s="522"/>
      <c r="DSH85" s="522"/>
      <c r="DSI85" s="522"/>
      <c r="DSJ85" s="522"/>
      <c r="DSK85" s="522"/>
      <c r="DSL85" s="522"/>
      <c r="DSM85" s="522"/>
      <c r="DSN85" s="522"/>
      <c r="DSO85" s="522"/>
      <c r="DSP85" s="522"/>
      <c r="DSQ85" s="522"/>
      <c r="DSR85" s="522"/>
      <c r="DSS85" s="522"/>
      <c r="DST85" s="522"/>
      <c r="DSU85" s="522"/>
      <c r="DSV85" s="522"/>
      <c r="DSW85" s="522"/>
      <c r="DSX85" s="522"/>
      <c r="DSY85" s="522"/>
      <c r="DSZ85" s="522"/>
      <c r="DTA85" s="522"/>
      <c r="DTB85" s="522"/>
      <c r="DTC85" s="522"/>
      <c r="DTD85" s="522"/>
      <c r="DTE85" s="522"/>
      <c r="DTF85" s="522"/>
      <c r="DTG85" s="522"/>
      <c r="DTH85" s="522"/>
      <c r="DTI85" s="522"/>
      <c r="DTJ85" s="522"/>
      <c r="DTK85" s="522"/>
      <c r="DTL85" s="522"/>
      <c r="DTM85" s="522"/>
      <c r="DTN85" s="522"/>
      <c r="DTO85" s="522"/>
      <c r="DTP85" s="522"/>
      <c r="DTQ85" s="522"/>
      <c r="DTR85" s="522"/>
      <c r="DTS85" s="522"/>
      <c r="DTT85" s="522"/>
      <c r="DTU85" s="522"/>
      <c r="DTV85" s="522"/>
      <c r="DTW85" s="522"/>
      <c r="DTX85" s="522"/>
      <c r="DTY85" s="522"/>
      <c r="DTZ85" s="522"/>
      <c r="DUA85" s="522"/>
      <c r="DUB85" s="522"/>
      <c r="DUC85" s="522"/>
      <c r="DUD85" s="522"/>
      <c r="DUE85" s="522"/>
      <c r="DUF85" s="522"/>
      <c r="DUG85" s="522"/>
      <c r="DUH85" s="522"/>
      <c r="DUI85" s="522"/>
      <c r="DUJ85" s="522"/>
      <c r="DUK85" s="522"/>
      <c r="DUL85" s="522"/>
      <c r="DUM85" s="522"/>
      <c r="DUN85" s="522"/>
      <c r="DUO85" s="522"/>
      <c r="DUP85" s="522"/>
      <c r="DUQ85" s="522"/>
      <c r="DUR85" s="522"/>
      <c r="DUS85" s="522"/>
      <c r="DUT85" s="522"/>
      <c r="DUU85" s="522"/>
      <c r="DUV85" s="522"/>
      <c r="DUW85" s="522"/>
      <c r="DUX85" s="522"/>
      <c r="DUY85" s="522"/>
      <c r="DUZ85" s="522"/>
      <c r="DVA85" s="522"/>
      <c r="DVB85" s="522"/>
      <c r="DVC85" s="522"/>
      <c r="DVD85" s="522"/>
      <c r="DVE85" s="522"/>
      <c r="DVF85" s="522"/>
      <c r="DVG85" s="522"/>
      <c r="DVH85" s="522"/>
      <c r="DVI85" s="522"/>
      <c r="DVJ85" s="522"/>
      <c r="DVK85" s="522"/>
      <c r="DVL85" s="522"/>
      <c r="DVM85" s="522"/>
      <c r="DVN85" s="522"/>
      <c r="DVO85" s="522"/>
      <c r="DVP85" s="522"/>
      <c r="DVQ85" s="522"/>
      <c r="DVR85" s="522"/>
      <c r="DVS85" s="522"/>
      <c r="DVT85" s="522"/>
      <c r="DVU85" s="522"/>
      <c r="DVV85" s="522"/>
      <c r="DVW85" s="522"/>
      <c r="DVX85" s="522"/>
      <c r="DVY85" s="522"/>
      <c r="DVZ85" s="522"/>
      <c r="DWA85" s="522"/>
      <c r="DWB85" s="522"/>
      <c r="DWC85" s="522"/>
      <c r="DWD85" s="522"/>
      <c r="DWE85" s="522"/>
      <c r="DWF85" s="522"/>
      <c r="DWG85" s="522"/>
      <c r="DWH85" s="522"/>
      <c r="DWI85" s="522"/>
      <c r="DWJ85" s="522"/>
      <c r="DWK85" s="522"/>
      <c r="DWL85" s="522"/>
      <c r="DWM85" s="522"/>
      <c r="DWN85" s="522"/>
      <c r="DWO85" s="522"/>
      <c r="DWP85" s="522"/>
      <c r="DWQ85" s="522"/>
      <c r="DWR85" s="522"/>
      <c r="DWS85" s="522"/>
      <c r="DWT85" s="522"/>
      <c r="DWU85" s="522"/>
      <c r="DWV85" s="522"/>
      <c r="DWW85" s="522"/>
      <c r="DWX85" s="522"/>
      <c r="DWY85" s="522"/>
      <c r="DWZ85" s="522"/>
      <c r="DXA85" s="522"/>
      <c r="DXB85" s="522"/>
      <c r="DXC85" s="522"/>
      <c r="DXD85" s="522"/>
      <c r="DXE85" s="522"/>
      <c r="DXF85" s="522"/>
      <c r="DXG85" s="522"/>
      <c r="DXH85" s="522"/>
      <c r="DXI85" s="522"/>
      <c r="DXJ85" s="522"/>
      <c r="DXK85" s="522"/>
      <c r="DXL85" s="522"/>
      <c r="DXM85" s="522"/>
      <c r="DXN85" s="522"/>
      <c r="DXO85" s="522"/>
      <c r="DXP85" s="522"/>
      <c r="DXQ85" s="522"/>
      <c r="DXR85" s="522"/>
      <c r="DXS85" s="522"/>
      <c r="DXT85" s="522"/>
      <c r="DXU85" s="522"/>
      <c r="DXV85" s="522"/>
      <c r="DXW85" s="522"/>
      <c r="DXX85" s="522"/>
      <c r="DXY85" s="522"/>
      <c r="DXZ85" s="522"/>
      <c r="DYA85" s="522"/>
      <c r="DYB85" s="522"/>
      <c r="DYC85" s="522"/>
      <c r="DYD85" s="522"/>
      <c r="DYE85" s="522"/>
      <c r="DYF85" s="522"/>
      <c r="DYG85" s="522"/>
      <c r="DYH85" s="522"/>
      <c r="DYI85" s="522"/>
      <c r="DYJ85" s="522"/>
      <c r="DYK85" s="522"/>
      <c r="DYL85" s="522"/>
      <c r="DYM85" s="522"/>
      <c r="DYN85" s="522"/>
      <c r="DYO85" s="522"/>
      <c r="DYP85" s="522"/>
      <c r="DYQ85" s="522"/>
      <c r="DYR85" s="522"/>
      <c r="DYS85" s="522"/>
      <c r="DYT85" s="522"/>
      <c r="DYU85" s="522"/>
      <c r="DYV85" s="522"/>
      <c r="DYW85" s="522"/>
      <c r="DYX85" s="522"/>
      <c r="DYY85" s="522"/>
      <c r="DYZ85" s="522"/>
      <c r="DZA85" s="522"/>
      <c r="DZB85" s="522"/>
      <c r="DZC85" s="522"/>
      <c r="DZD85" s="522"/>
      <c r="DZE85" s="522"/>
      <c r="DZF85" s="522"/>
      <c r="DZG85" s="522"/>
      <c r="DZH85" s="522"/>
      <c r="DZI85" s="522"/>
      <c r="DZJ85" s="522"/>
      <c r="DZK85" s="522"/>
      <c r="DZL85" s="522"/>
      <c r="DZM85" s="522"/>
      <c r="DZN85" s="522"/>
      <c r="DZO85" s="522"/>
      <c r="DZP85" s="522"/>
      <c r="DZQ85" s="522"/>
      <c r="DZR85" s="522"/>
      <c r="DZS85" s="522"/>
      <c r="DZT85" s="522"/>
      <c r="DZU85" s="522"/>
      <c r="DZV85" s="522"/>
      <c r="DZW85" s="522"/>
      <c r="DZX85" s="522"/>
      <c r="DZY85" s="522"/>
      <c r="DZZ85" s="522"/>
      <c r="EAA85" s="522"/>
      <c r="EAB85" s="522"/>
      <c r="EAC85" s="522"/>
      <c r="EAD85" s="522"/>
      <c r="EAE85" s="522"/>
      <c r="EAF85" s="522"/>
      <c r="EAG85" s="522"/>
      <c r="EAH85" s="522"/>
      <c r="EAI85" s="522"/>
      <c r="EAJ85" s="522"/>
      <c r="EAK85" s="522"/>
      <c r="EAL85" s="522"/>
      <c r="EAM85" s="522"/>
      <c r="EAN85" s="522"/>
      <c r="EAO85" s="522"/>
      <c r="EAP85" s="522"/>
      <c r="EAQ85" s="522"/>
      <c r="EAR85" s="522"/>
      <c r="EAS85" s="522"/>
      <c r="EAT85" s="522"/>
      <c r="EAU85" s="522"/>
      <c r="EAV85" s="522"/>
      <c r="EAW85" s="522"/>
      <c r="EAX85" s="522"/>
      <c r="EAY85" s="522"/>
      <c r="EAZ85" s="522"/>
      <c r="EBA85" s="522"/>
      <c r="EBB85" s="522"/>
      <c r="EBC85" s="522"/>
      <c r="EBD85" s="522"/>
      <c r="EBE85" s="522"/>
      <c r="EBF85" s="522"/>
      <c r="EBG85" s="522"/>
      <c r="EBH85" s="522"/>
      <c r="EBI85" s="522"/>
      <c r="EBJ85" s="522"/>
      <c r="EBK85" s="522"/>
      <c r="EBL85" s="522"/>
      <c r="EBM85" s="522"/>
      <c r="EBN85" s="522"/>
      <c r="EBO85" s="522"/>
      <c r="EBP85" s="522"/>
      <c r="EBQ85" s="522"/>
      <c r="EBR85" s="522"/>
      <c r="EBS85" s="522"/>
      <c r="EBT85" s="522"/>
      <c r="EBU85" s="522"/>
      <c r="EBV85" s="522"/>
      <c r="EBW85" s="522"/>
      <c r="EBX85" s="522"/>
      <c r="EBY85" s="522"/>
      <c r="EBZ85" s="522"/>
      <c r="ECA85" s="522"/>
      <c r="ECB85" s="522"/>
      <c r="ECC85" s="522"/>
      <c r="ECD85" s="522"/>
      <c r="ECE85" s="522"/>
      <c r="ECF85" s="522"/>
      <c r="ECG85" s="522"/>
      <c r="ECH85" s="522"/>
      <c r="ECI85" s="522"/>
      <c r="ECJ85" s="522"/>
      <c r="ECK85" s="522"/>
      <c r="ECL85" s="522"/>
      <c r="ECM85" s="522"/>
      <c r="ECN85" s="522"/>
      <c r="ECO85" s="522"/>
      <c r="ECP85" s="522"/>
      <c r="ECQ85" s="522"/>
      <c r="ECR85" s="522"/>
      <c r="ECS85" s="522"/>
      <c r="ECT85" s="522"/>
      <c r="ECU85" s="522"/>
      <c r="ECV85" s="522"/>
      <c r="ECW85" s="522"/>
      <c r="ECX85" s="522"/>
      <c r="ECY85" s="522"/>
      <c r="ECZ85" s="522"/>
      <c r="EDA85" s="522"/>
      <c r="EDB85" s="522"/>
      <c r="EDC85" s="522"/>
      <c r="EDD85" s="522"/>
      <c r="EDE85" s="522"/>
      <c r="EDF85" s="522"/>
      <c r="EDG85" s="522"/>
      <c r="EDH85" s="522"/>
      <c r="EDI85" s="522"/>
      <c r="EDJ85" s="522"/>
      <c r="EDK85" s="522"/>
      <c r="EDL85" s="522"/>
      <c r="EDM85" s="522"/>
      <c r="EDN85" s="522"/>
      <c r="EDO85" s="522"/>
      <c r="EDP85" s="522"/>
      <c r="EDQ85" s="522"/>
      <c r="EDR85" s="522"/>
      <c r="EDS85" s="522"/>
      <c r="EDT85" s="522"/>
      <c r="EDU85" s="522"/>
      <c r="EDV85" s="522"/>
      <c r="EDW85" s="522"/>
      <c r="EDX85" s="522"/>
      <c r="EDY85" s="522"/>
      <c r="EDZ85" s="522"/>
      <c r="EEA85" s="522"/>
      <c r="EEB85" s="522"/>
      <c r="EEC85" s="522"/>
      <c r="EED85" s="522"/>
      <c r="EEE85" s="522"/>
      <c r="EEF85" s="522"/>
      <c r="EEG85" s="522"/>
      <c r="EEH85" s="522"/>
      <c r="EEI85" s="522"/>
      <c r="EEJ85" s="522"/>
      <c r="EEK85" s="522"/>
      <c r="EEL85" s="522"/>
      <c r="EEM85" s="522"/>
      <c r="EEN85" s="522"/>
      <c r="EEO85" s="522"/>
      <c r="EEP85" s="522"/>
      <c r="EEQ85" s="522"/>
      <c r="EER85" s="522"/>
      <c r="EES85" s="522"/>
      <c r="EET85" s="522"/>
      <c r="EEU85" s="522"/>
      <c r="EEV85" s="522"/>
      <c r="EEW85" s="522"/>
      <c r="EEX85" s="522"/>
      <c r="EEY85" s="522"/>
      <c r="EEZ85" s="522"/>
      <c r="EFA85" s="522"/>
      <c r="EFB85" s="522"/>
      <c r="EFC85" s="522"/>
      <c r="EFD85" s="522"/>
      <c r="EFE85" s="522"/>
      <c r="EFF85" s="522"/>
      <c r="EFG85" s="522"/>
      <c r="EFH85" s="522"/>
      <c r="EFI85" s="522"/>
      <c r="EFJ85" s="522"/>
      <c r="EFK85" s="522"/>
      <c r="EFL85" s="522"/>
      <c r="EFM85" s="522"/>
      <c r="EFN85" s="522"/>
      <c r="EFO85" s="522"/>
      <c r="EFP85" s="522"/>
      <c r="EFQ85" s="522"/>
      <c r="EFR85" s="522"/>
      <c r="EFS85" s="522"/>
      <c r="EFT85" s="522"/>
      <c r="EFU85" s="522"/>
      <c r="EFV85" s="522"/>
      <c r="EFW85" s="522"/>
      <c r="EFX85" s="522"/>
      <c r="EFY85" s="522"/>
      <c r="EFZ85" s="522"/>
      <c r="EGA85" s="522"/>
      <c r="EGB85" s="522"/>
      <c r="EGC85" s="522"/>
      <c r="EGD85" s="522"/>
      <c r="EGE85" s="522"/>
      <c r="EGF85" s="522"/>
      <c r="EGG85" s="522"/>
      <c r="EGH85" s="522"/>
      <c r="EGI85" s="522"/>
      <c r="EGJ85" s="522"/>
      <c r="EGK85" s="522"/>
      <c r="EGL85" s="522"/>
      <c r="EGM85" s="522"/>
      <c r="EGN85" s="522"/>
      <c r="EGO85" s="522"/>
      <c r="EGP85" s="522"/>
      <c r="EGQ85" s="522"/>
      <c r="EGR85" s="522"/>
      <c r="EGS85" s="522"/>
      <c r="EGT85" s="522"/>
      <c r="EGU85" s="522"/>
      <c r="EGV85" s="522"/>
      <c r="EGW85" s="522"/>
      <c r="EGX85" s="522"/>
      <c r="EGY85" s="522"/>
      <c r="EGZ85" s="522"/>
      <c r="EHA85" s="522"/>
      <c r="EHB85" s="522"/>
      <c r="EHC85" s="522"/>
      <c r="EHD85" s="522"/>
      <c r="EHE85" s="522"/>
      <c r="EHF85" s="522"/>
      <c r="EHG85" s="522"/>
      <c r="EHH85" s="522"/>
      <c r="EHI85" s="522"/>
      <c r="EHJ85" s="522"/>
      <c r="EHK85" s="522"/>
      <c r="EHL85" s="522"/>
      <c r="EHM85" s="522"/>
      <c r="EHN85" s="522"/>
      <c r="EHO85" s="522"/>
      <c r="EHP85" s="522"/>
      <c r="EHQ85" s="522"/>
      <c r="EHR85" s="522"/>
      <c r="EHS85" s="522"/>
      <c r="EHT85" s="522"/>
      <c r="EHU85" s="522"/>
      <c r="EHV85" s="522"/>
      <c r="EHW85" s="522"/>
      <c r="EHX85" s="522"/>
      <c r="EHY85" s="522"/>
      <c r="EHZ85" s="522"/>
      <c r="EIA85" s="522"/>
      <c r="EIB85" s="522"/>
      <c r="EIC85" s="522"/>
      <c r="EID85" s="522"/>
      <c r="EIE85" s="522"/>
      <c r="EIF85" s="522"/>
      <c r="EIG85" s="522"/>
      <c r="EIH85" s="522"/>
      <c r="EII85" s="522"/>
      <c r="EIJ85" s="522"/>
      <c r="EIK85" s="522"/>
      <c r="EIL85" s="522"/>
      <c r="EIM85" s="522"/>
      <c r="EIN85" s="522"/>
      <c r="EIO85" s="522"/>
      <c r="EIP85" s="522"/>
      <c r="EIQ85" s="522"/>
      <c r="EIR85" s="522"/>
      <c r="EIS85" s="522"/>
      <c r="EIT85" s="522"/>
      <c r="EIU85" s="522"/>
      <c r="EIV85" s="522"/>
      <c r="EIW85" s="522"/>
      <c r="EIX85" s="522"/>
      <c r="EIY85" s="522"/>
      <c r="EIZ85" s="522"/>
      <c r="EJA85" s="522"/>
      <c r="EJB85" s="522"/>
      <c r="EJC85" s="522"/>
      <c r="EJD85" s="522"/>
      <c r="EJE85" s="522"/>
      <c r="EJF85" s="522"/>
      <c r="EJG85" s="522"/>
      <c r="EJH85" s="522"/>
      <c r="EJI85" s="522"/>
      <c r="EJJ85" s="522"/>
      <c r="EJK85" s="522"/>
      <c r="EJL85" s="522"/>
      <c r="EJM85" s="522"/>
      <c r="EJN85" s="522"/>
      <c r="EJO85" s="522"/>
      <c r="EJP85" s="522"/>
      <c r="EJQ85" s="522"/>
      <c r="EJR85" s="522"/>
      <c r="EJS85" s="522"/>
      <c r="EJT85" s="522"/>
      <c r="EJU85" s="522"/>
      <c r="EJV85" s="522"/>
      <c r="EJW85" s="522"/>
      <c r="EJX85" s="522"/>
      <c r="EJY85" s="522"/>
      <c r="EJZ85" s="522"/>
      <c r="EKA85" s="522"/>
      <c r="EKB85" s="522"/>
      <c r="EKC85" s="522"/>
      <c r="EKD85" s="522"/>
      <c r="EKE85" s="522"/>
      <c r="EKF85" s="522"/>
      <c r="EKG85" s="522"/>
      <c r="EKH85" s="522"/>
      <c r="EKI85" s="522"/>
      <c r="EKJ85" s="522"/>
      <c r="EKK85" s="522"/>
      <c r="EKL85" s="522"/>
      <c r="EKM85" s="522"/>
      <c r="EKN85" s="522"/>
      <c r="EKO85" s="522"/>
      <c r="EKP85" s="522"/>
      <c r="EKQ85" s="522"/>
      <c r="EKR85" s="522"/>
      <c r="EKS85" s="522"/>
      <c r="EKT85" s="522"/>
      <c r="EKU85" s="522"/>
      <c r="EKV85" s="522"/>
      <c r="EKW85" s="522"/>
      <c r="EKX85" s="522"/>
      <c r="EKY85" s="522"/>
      <c r="EKZ85" s="522"/>
      <c r="ELA85" s="522"/>
      <c r="ELB85" s="522"/>
      <c r="ELC85" s="522"/>
      <c r="ELD85" s="522"/>
      <c r="ELE85" s="522"/>
      <c r="ELF85" s="522"/>
      <c r="ELG85" s="522"/>
      <c r="ELH85" s="522"/>
      <c r="ELI85" s="522"/>
      <c r="ELJ85" s="522"/>
      <c r="ELK85" s="522"/>
      <c r="ELL85" s="522"/>
      <c r="ELM85" s="522"/>
      <c r="ELN85" s="522"/>
      <c r="ELO85" s="522"/>
      <c r="ELP85" s="522"/>
      <c r="ELQ85" s="522"/>
      <c r="ELR85" s="522"/>
      <c r="ELS85" s="522"/>
      <c r="ELT85" s="522"/>
      <c r="ELU85" s="522"/>
      <c r="ELV85" s="522"/>
      <c r="ELW85" s="522"/>
      <c r="ELX85" s="522"/>
      <c r="ELY85" s="522"/>
      <c r="ELZ85" s="522"/>
      <c r="EMA85" s="522"/>
      <c r="EMB85" s="522"/>
      <c r="EMC85" s="522"/>
      <c r="EMD85" s="522"/>
      <c r="EME85" s="522"/>
      <c r="EMF85" s="522"/>
      <c r="EMG85" s="522"/>
      <c r="EMH85" s="522"/>
      <c r="EMI85" s="522"/>
      <c r="EMJ85" s="522"/>
      <c r="EMK85" s="522"/>
      <c r="EML85" s="522"/>
      <c r="EMM85" s="522"/>
      <c r="EMN85" s="522"/>
      <c r="EMO85" s="522"/>
      <c r="EMP85" s="522"/>
      <c r="EMQ85" s="522"/>
      <c r="EMR85" s="522"/>
      <c r="EMS85" s="522"/>
      <c r="EMT85" s="522"/>
      <c r="EMU85" s="522"/>
      <c r="EMV85" s="522"/>
      <c r="EMW85" s="522"/>
      <c r="EMX85" s="522"/>
      <c r="EMY85" s="522"/>
      <c r="EMZ85" s="522"/>
      <c r="ENA85" s="522"/>
      <c r="ENB85" s="522"/>
      <c r="ENC85" s="522"/>
      <c r="END85" s="522"/>
      <c r="ENE85" s="522"/>
      <c r="ENF85" s="522"/>
      <c r="ENG85" s="522"/>
      <c r="ENH85" s="522"/>
      <c r="ENI85" s="522"/>
      <c r="ENJ85" s="522"/>
      <c r="ENK85" s="522"/>
      <c r="ENL85" s="522"/>
      <c r="ENM85" s="522"/>
      <c r="ENN85" s="522"/>
      <c r="ENO85" s="522"/>
      <c r="ENP85" s="522"/>
      <c r="ENQ85" s="522"/>
      <c r="ENR85" s="522"/>
      <c r="ENS85" s="522"/>
      <c r="ENT85" s="522"/>
      <c r="ENU85" s="522"/>
      <c r="ENV85" s="522"/>
      <c r="ENW85" s="522"/>
      <c r="ENX85" s="522"/>
      <c r="ENY85" s="522"/>
      <c r="ENZ85" s="522"/>
      <c r="EOA85" s="522"/>
      <c r="EOB85" s="522"/>
      <c r="EOC85" s="522"/>
      <c r="EOD85" s="522"/>
      <c r="EOE85" s="522"/>
      <c r="EOF85" s="522"/>
      <c r="EOG85" s="522"/>
      <c r="EOH85" s="522"/>
      <c r="EOI85" s="522"/>
      <c r="EOJ85" s="522"/>
      <c r="EOK85" s="522"/>
      <c r="EOL85" s="522"/>
      <c r="EOM85" s="522"/>
      <c r="EON85" s="522"/>
      <c r="EOO85" s="522"/>
      <c r="EOP85" s="522"/>
      <c r="EOQ85" s="522"/>
      <c r="EOR85" s="522"/>
      <c r="EOS85" s="522"/>
      <c r="EOT85" s="522"/>
      <c r="EOU85" s="522"/>
      <c r="EOV85" s="522"/>
      <c r="EOW85" s="522"/>
      <c r="EOX85" s="522"/>
      <c r="EOY85" s="522"/>
      <c r="EOZ85" s="522"/>
      <c r="EPA85" s="522"/>
      <c r="EPB85" s="522"/>
      <c r="EPC85" s="522"/>
      <c r="EPD85" s="522"/>
      <c r="EPE85" s="522"/>
      <c r="EPF85" s="522"/>
      <c r="EPG85" s="522"/>
      <c r="EPH85" s="522"/>
      <c r="EPI85" s="522"/>
      <c r="EPJ85" s="522"/>
      <c r="EPK85" s="522"/>
      <c r="EPL85" s="522"/>
      <c r="EPM85" s="522"/>
      <c r="EPN85" s="522"/>
      <c r="EPO85" s="522"/>
      <c r="EPP85" s="522"/>
      <c r="EPQ85" s="522"/>
      <c r="EPR85" s="522"/>
      <c r="EPS85" s="522"/>
      <c r="EPT85" s="522"/>
      <c r="EPU85" s="522"/>
      <c r="EPV85" s="522"/>
      <c r="EPW85" s="522"/>
      <c r="EPX85" s="522"/>
      <c r="EPY85" s="522"/>
      <c r="EPZ85" s="522"/>
      <c r="EQA85" s="522"/>
      <c r="EQB85" s="522"/>
      <c r="EQC85" s="522"/>
      <c r="EQD85" s="522"/>
      <c r="EQE85" s="522"/>
      <c r="EQF85" s="522"/>
      <c r="EQG85" s="522"/>
      <c r="EQH85" s="522"/>
      <c r="EQI85" s="522"/>
      <c r="EQJ85" s="522"/>
      <c r="EQK85" s="522"/>
      <c r="EQL85" s="522"/>
      <c r="EQM85" s="522"/>
      <c r="EQN85" s="522"/>
      <c r="EQO85" s="522"/>
      <c r="EQP85" s="522"/>
      <c r="EQQ85" s="522"/>
      <c r="EQR85" s="522"/>
      <c r="EQS85" s="522"/>
      <c r="EQT85" s="522"/>
      <c r="EQU85" s="522"/>
      <c r="EQV85" s="522"/>
      <c r="EQW85" s="522"/>
      <c r="EQX85" s="522"/>
      <c r="EQY85" s="522"/>
      <c r="EQZ85" s="522"/>
      <c r="ERA85" s="522"/>
      <c r="ERB85" s="522"/>
      <c r="ERC85" s="522"/>
      <c r="ERD85" s="522"/>
      <c r="ERE85" s="522"/>
      <c r="ERF85" s="522"/>
      <c r="ERG85" s="522"/>
      <c r="ERH85" s="522"/>
      <c r="ERI85" s="522"/>
      <c r="ERJ85" s="522"/>
      <c r="ERK85" s="522"/>
      <c r="ERL85" s="522"/>
      <c r="ERM85" s="522"/>
      <c r="ERN85" s="522"/>
      <c r="ERO85" s="522"/>
      <c r="ERP85" s="522"/>
      <c r="ERQ85" s="522"/>
      <c r="ERR85" s="522"/>
      <c r="ERS85" s="522"/>
      <c r="ERT85" s="522"/>
      <c r="ERU85" s="522"/>
      <c r="ERV85" s="522"/>
      <c r="ERW85" s="522"/>
      <c r="ERX85" s="522"/>
      <c r="ERY85" s="522"/>
      <c r="ERZ85" s="522"/>
      <c r="ESA85" s="522"/>
      <c r="ESB85" s="522"/>
      <c r="ESC85" s="522"/>
      <c r="ESD85" s="522"/>
      <c r="ESE85" s="522"/>
      <c r="ESF85" s="522"/>
      <c r="ESG85" s="522"/>
      <c r="ESH85" s="522"/>
      <c r="ESI85" s="522"/>
      <c r="ESJ85" s="522"/>
      <c r="ESK85" s="522"/>
      <c r="ESL85" s="522"/>
      <c r="ESM85" s="522"/>
      <c r="ESN85" s="522"/>
      <c r="ESO85" s="522"/>
      <c r="ESP85" s="522"/>
      <c r="ESQ85" s="522"/>
      <c r="ESR85" s="522"/>
      <c r="ESS85" s="522"/>
      <c r="EST85" s="522"/>
      <c r="ESU85" s="522"/>
      <c r="ESV85" s="522"/>
      <c r="ESW85" s="522"/>
      <c r="ESX85" s="522"/>
      <c r="ESY85" s="522"/>
      <c r="ESZ85" s="522"/>
      <c r="ETA85" s="522"/>
      <c r="ETB85" s="522"/>
      <c r="ETC85" s="522"/>
      <c r="ETD85" s="522"/>
      <c r="ETE85" s="522"/>
      <c r="ETF85" s="522"/>
      <c r="ETG85" s="522"/>
      <c r="ETH85" s="522"/>
      <c r="ETI85" s="522"/>
      <c r="ETJ85" s="522"/>
      <c r="ETK85" s="522"/>
      <c r="ETL85" s="522"/>
      <c r="ETM85" s="522"/>
      <c r="ETN85" s="522"/>
      <c r="ETO85" s="522"/>
      <c r="ETP85" s="522"/>
      <c r="ETQ85" s="522"/>
      <c r="ETR85" s="522"/>
      <c r="ETS85" s="522"/>
      <c r="ETT85" s="522"/>
      <c r="ETU85" s="522"/>
      <c r="ETV85" s="522"/>
      <c r="ETW85" s="522"/>
      <c r="ETX85" s="522"/>
      <c r="ETY85" s="522"/>
      <c r="ETZ85" s="522"/>
      <c r="EUA85" s="522"/>
      <c r="EUB85" s="522"/>
      <c r="EUC85" s="522"/>
      <c r="EUD85" s="522"/>
      <c r="EUE85" s="522"/>
      <c r="EUF85" s="522"/>
      <c r="EUG85" s="522"/>
      <c r="EUH85" s="522"/>
      <c r="EUI85" s="522"/>
      <c r="EUJ85" s="522"/>
      <c r="EUK85" s="522"/>
      <c r="EUL85" s="522"/>
      <c r="EUM85" s="522"/>
      <c r="EUN85" s="522"/>
      <c r="EUO85" s="522"/>
      <c r="EUP85" s="522"/>
      <c r="EUQ85" s="522"/>
      <c r="EUR85" s="522"/>
      <c r="EUS85" s="522"/>
      <c r="EUT85" s="522"/>
      <c r="EUU85" s="522"/>
      <c r="EUV85" s="522"/>
      <c r="EUW85" s="522"/>
      <c r="EUX85" s="522"/>
      <c r="EUY85" s="522"/>
      <c r="EUZ85" s="522"/>
      <c r="EVA85" s="522"/>
      <c r="EVB85" s="522"/>
      <c r="EVC85" s="522"/>
      <c r="EVD85" s="522"/>
      <c r="EVE85" s="522"/>
      <c r="EVF85" s="522"/>
      <c r="EVG85" s="522"/>
      <c r="EVH85" s="522"/>
      <c r="EVI85" s="522"/>
      <c r="EVJ85" s="522"/>
      <c r="EVK85" s="522"/>
      <c r="EVL85" s="522"/>
      <c r="EVM85" s="522"/>
      <c r="EVN85" s="522"/>
      <c r="EVO85" s="522"/>
      <c r="EVP85" s="522"/>
      <c r="EVQ85" s="522"/>
      <c r="EVR85" s="522"/>
      <c r="EVS85" s="522"/>
      <c r="EVT85" s="522"/>
      <c r="EVU85" s="522"/>
      <c r="EVV85" s="522"/>
      <c r="EVW85" s="522"/>
      <c r="EVX85" s="522"/>
      <c r="EVY85" s="522"/>
      <c r="EVZ85" s="522"/>
      <c r="EWA85" s="522"/>
      <c r="EWB85" s="522"/>
      <c r="EWC85" s="522"/>
      <c r="EWD85" s="522"/>
      <c r="EWE85" s="522"/>
      <c r="EWF85" s="522"/>
      <c r="EWG85" s="522"/>
      <c r="EWH85" s="522"/>
      <c r="EWI85" s="522"/>
      <c r="EWJ85" s="522"/>
      <c r="EWK85" s="522"/>
      <c r="EWL85" s="522"/>
      <c r="EWM85" s="522"/>
      <c r="EWN85" s="522"/>
      <c r="EWO85" s="522"/>
      <c r="EWP85" s="522"/>
      <c r="EWQ85" s="522"/>
      <c r="EWR85" s="522"/>
      <c r="EWS85" s="522"/>
      <c r="EWT85" s="522"/>
      <c r="EWU85" s="522"/>
      <c r="EWV85" s="522"/>
      <c r="EWW85" s="522"/>
      <c r="EWX85" s="522"/>
      <c r="EWY85" s="522"/>
      <c r="EWZ85" s="522"/>
      <c r="EXA85" s="522"/>
      <c r="EXB85" s="522"/>
      <c r="EXC85" s="522"/>
      <c r="EXD85" s="522"/>
      <c r="EXE85" s="522"/>
      <c r="EXF85" s="522"/>
      <c r="EXG85" s="522"/>
      <c r="EXH85" s="522"/>
      <c r="EXI85" s="522"/>
      <c r="EXJ85" s="522"/>
      <c r="EXK85" s="522"/>
      <c r="EXL85" s="522"/>
      <c r="EXM85" s="522"/>
      <c r="EXN85" s="522"/>
      <c r="EXO85" s="522"/>
      <c r="EXP85" s="522"/>
      <c r="EXQ85" s="522"/>
      <c r="EXR85" s="522"/>
      <c r="EXS85" s="522"/>
      <c r="EXT85" s="522"/>
      <c r="EXU85" s="522"/>
      <c r="EXV85" s="522"/>
      <c r="EXW85" s="522"/>
      <c r="EXX85" s="522"/>
      <c r="EXY85" s="522"/>
      <c r="EXZ85" s="522"/>
      <c r="EYA85" s="522"/>
      <c r="EYB85" s="522"/>
      <c r="EYC85" s="522"/>
      <c r="EYD85" s="522"/>
      <c r="EYE85" s="522"/>
      <c r="EYF85" s="522"/>
      <c r="EYG85" s="522"/>
      <c r="EYH85" s="522"/>
      <c r="EYI85" s="522"/>
      <c r="EYJ85" s="522"/>
      <c r="EYK85" s="522"/>
      <c r="EYL85" s="522"/>
      <c r="EYM85" s="522"/>
      <c r="EYN85" s="522"/>
      <c r="EYO85" s="522"/>
      <c r="EYP85" s="522"/>
      <c r="EYQ85" s="522"/>
      <c r="EYR85" s="522"/>
      <c r="EYS85" s="522"/>
      <c r="EYT85" s="522"/>
      <c r="EYU85" s="522"/>
      <c r="EYV85" s="522"/>
      <c r="EYW85" s="522"/>
      <c r="EYX85" s="522"/>
      <c r="EYY85" s="522"/>
      <c r="EYZ85" s="522"/>
      <c r="EZA85" s="522"/>
      <c r="EZB85" s="522"/>
      <c r="EZC85" s="522"/>
      <c r="EZD85" s="522"/>
      <c r="EZE85" s="522"/>
      <c r="EZF85" s="522"/>
      <c r="EZG85" s="522"/>
      <c r="EZH85" s="522"/>
      <c r="EZI85" s="522"/>
      <c r="EZJ85" s="522"/>
      <c r="EZK85" s="522"/>
      <c r="EZL85" s="522"/>
      <c r="EZM85" s="522"/>
      <c r="EZN85" s="522"/>
      <c r="EZO85" s="522"/>
      <c r="EZP85" s="522"/>
      <c r="EZQ85" s="522"/>
      <c r="EZR85" s="522"/>
      <c r="EZS85" s="522"/>
      <c r="EZT85" s="522"/>
      <c r="EZU85" s="522"/>
      <c r="EZV85" s="522"/>
      <c r="EZW85" s="522"/>
      <c r="EZX85" s="522"/>
      <c r="EZY85" s="522"/>
      <c r="EZZ85" s="522"/>
      <c r="FAA85" s="522"/>
      <c r="FAB85" s="522"/>
      <c r="FAC85" s="522"/>
      <c r="FAD85" s="522"/>
      <c r="FAE85" s="522"/>
      <c r="FAF85" s="522"/>
      <c r="FAG85" s="522"/>
      <c r="FAH85" s="522"/>
      <c r="FAI85" s="522"/>
      <c r="FAJ85" s="522"/>
      <c r="FAK85" s="522"/>
      <c r="FAL85" s="522"/>
      <c r="FAM85" s="522"/>
      <c r="FAN85" s="522"/>
      <c r="FAO85" s="522"/>
      <c r="FAP85" s="522"/>
      <c r="FAQ85" s="522"/>
      <c r="FAR85" s="522"/>
      <c r="FAS85" s="522"/>
      <c r="FAT85" s="522"/>
      <c r="FAU85" s="522"/>
      <c r="FAV85" s="522"/>
      <c r="FAW85" s="522"/>
      <c r="FAX85" s="522"/>
      <c r="FAY85" s="522"/>
      <c r="FAZ85" s="522"/>
      <c r="FBA85" s="522"/>
      <c r="FBB85" s="522"/>
      <c r="FBC85" s="522"/>
      <c r="FBD85" s="522"/>
      <c r="FBE85" s="522"/>
      <c r="FBF85" s="522"/>
      <c r="FBG85" s="522"/>
      <c r="FBH85" s="522"/>
      <c r="FBI85" s="522"/>
      <c r="FBJ85" s="522"/>
      <c r="FBK85" s="522"/>
      <c r="FBL85" s="522"/>
      <c r="FBM85" s="522"/>
      <c r="FBN85" s="522"/>
      <c r="FBO85" s="522"/>
      <c r="FBP85" s="522"/>
      <c r="FBQ85" s="522"/>
      <c r="FBR85" s="522"/>
      <c r="FBS85" s="522"/>
      <c r="FBT85" s="522"/>
      <c r="FBU85" s="522"/>
      <c r="FBV85" s="522"/>
      <c r="FBW85" s="522"/>
      <c r="FBX85" s="522"/>
      <c r="FBY85" s="522"/>
      <c r="FBZ85" s="522"/>
      <c r="FCA85" s="522"/>
      <c r="FCB85" s="522"/>
      <c r="FCC85" s="522"/>
      <c r="FCD85" s="522"/>
      <c r="FCE85" s="522"/>
      <c r="FCF85" s="522"/>
      <c r="FCG85" s="522"/>
      <c r="FCH85" s="522"/>
      <c r="FCI85" s="522"/>
      <c r="FCJ85" s="522"/>
      <c r="FCK85" s="522"/>
      <c r="FCL85" s="522"/>
      <c r="FCM85" s="522"/>
      <c r="FCN85" s="522"/>
      <c r="FCO85" s="522"/>
      <c r="FCP85" s="522"/>
      <c r="FCQ85" s="522"/>
      <c r="FCR85" s="522"/>
      <c r="FCS85" s="522"/>
      <c r="FCT85" s="522"/>
      <c r="FCU85" s="522"/>
      <c r="FCV85" s="522"/>
      <c r="FCW85" s="522"/>
      <c r="FCX85" s="522"/>
      <c r="FCY85" s="522"/>
      <c r="FCZ85" s="522"/>
      <c r="FDA85" s="522"/>
      <c r="FDB85" s="522"/>
      <c r="FDC85" s="522"/>
      <c r="FDD85" s="522"/>
      <c r="FDE85" s="522"/>
      <c r="FDF85" s="522"/>
      <c r="FDG85" s="522"/>
      <c r="FDH85" s="522"/>
      <c r="FDI85" s="522"/>
      <c r="FDJ85" s="522"/>
      <c r="FDK85" s="522"/>
      <c r="FDL85" s="522"/>
      <c r="FDM85" s="522"/>
      <c r="FDN85" s="522"/>
      <c r="FDO85" s="522"/>
      <c r="FDP85" s="522"/>
      <c r="FDQ85" s="522"/>
      <c r="FDR85" s="522"/>
      <c r="FDS85" s="522"/>
      <c r="FDT85" s="522"/>
      <c r="FDU85" s="522"/>
      <c r="FDV85" s="522"/>
      <c r="FDW85" s="522"/>
      <c r="FDX85" s="522"/>
      <c r="FDY85" s="522"/>
      <c r="FDZ85" s="522"/>
      <c r="FEA85" s="522"/>
      <c r="FEB85" s="522"/>
      <c r="FEC85" s="522"/>
      <c r="FED85" s="522"/>
      <c r="FEE85" s="522"/>
      <c r="FEF85" s="522"/>
      <c r="FEG85" s="522"/>
      <c r="FEH85" s="522"/>
      <c r="FEI85" s="522"/>
      <c r="FEJ85" s="522"/>
      <c r="FEK85" s="522"/>
      <c r="FEL85" s="522"/>
      <c r="FEM85" s="522"/>
      <c r="FEN85" s="522"/>
      <c r="FEO85" s="522"/>
      <c r="FEP85" s="522"/>
      <c r="FEQ85" s="522"/>
      <c r="FER85" s="522"/>
      <c r="FES85" s="522"/>
      <c r="FET85" s="522"/>
      <c r="FEU85" s="522"/>
      <c r="FEV85" s="522"/>
      <c r="FEW85" s="522"/>
      <c r="FEX85" s="522"/>
      <c r="FEY85" s="522"/>
      <c r="FEZ85" s="522"/>
      <c r="FFA85" s="522"/>
      <c r="FFB85" s="522"/>
      <c r="FFC85" s="522"/>
      <c r="FFD85" s="522"/>
      <c r="FFE85" s="522"/>
      <c r="FFF85" s="522"/>
      <c r="FFG85" s="522"/>
      <c r="FFH85" s="522"/>
      <c r="FFI85" s="522"/>
      <c r="FFJ85" s="522"/>
      <c r="FFK85" s="522"/>
      <c r="FFL85" s="522"/>
      <c r="FFM85" s="522"/>
      <c r="FFN85" s="522"/>
      <c r="FFO85" s="522"/>
      <c r="FFP85" s="522"/>
      <c r="FFQ85" s="522"/>
      <c r="FFR85" s="522"/>
      <c r="FFS85" s="522"/>
      <c r="FFT85" s="522"/>
      <c r="FFU85" s="522"/>
      <c r="FFV85" s="522"/>
      <c r="FFW85" s="522"/>
      <c r="FFX85" s="522"/>
      <c r="FFY85" s="522"/>
      <c r="FFZ85" s="522"/>
      <c r="FGA85" s="522"/>
      <c r="FGB85" s="522"/>
      <c r="FGC85" s="522"/>
      <c r="FGD85" s="522"/>
      <c r="FGE85" s="522"/>
      <c r="FGF85" s="522"/>
      <c r="FGG85" s="522"/>
      <c r="FGH85" s="522"/>
      <c r="FGI85" s="522"/>
      <c r="FGJ85" s="522"/>
      <c r="FGK85" s="522"/>
      <c r="FGL85" s="522"/>
      <c r="FGM85" s="522"/>
      <c r="FGN85" s="522"/>
      <c r="FGO85" s="522"/>
      <c r="FGP85" s="522"/>
      <c r="FGQ85" s="522"/>
      <c r="FGR85" s="522"/>
      <c r="FGS85" s="522"/>
      <c r="FGT85" s="522"/>
      <c r="FGU85" s="522"/>
      <c r="FGV85" s="522"/>
      <c r="FGW85" s="522"/>
      <c r="FGX85" s="522"/>
      <c r="FGY85" s="522"/>
      <c r="FGZ85" s="522"/>
      <c r="FHA85" s="522"/>
      <c r="FHB85" s="522"/>
      <c r="FHC85" s="522"/>
      <c r="FHD85" s="522"/>
      <c r="FHE85" s="522"/>
      <c r="FHF85" s="522"/>
      <c r="FHG85" s="522"/>
      <c r="FHH85" s="522"/>
      <c r="FHI85" s="522"/>
      <c r="FHJ85" s="522"/>
      <c r="FHK85" s="522"/>
      <c r="FHL85" s="522"/>
      <c r="FHM85" s="522"/>
      <c r="FHN85" s="522"/>
      <c r="FHO85" s="522"/>
      <c r="FHP85" s="522"/>
      <c r="FHQ85" s="522"/>
      <c r="FHR85" s="522"/>
      <c r="FHS85" s="522"/>
      <c r="FHT85" s="522"/>
      <c r="FHU85" s="522"/>
      <c r="FHV85" s="522"/>
      <c r="FHW85" s="522"/>
      <c r="FHX85" s="522"/>
      <c r="FHY85" s="522"/>
      <c r="FHZ85" s="522"/>
      <c r="FIA85" s="522"/>
      <c r="FIB85" s="522"/>
      <c r="FIC85" s="522"/>
      <c r="FID85" s="522"/>
      <c r="FIE85" s="522"/>
      <c r="FIF85" s="522"/>
      <c r="FIG85" s="522"/>
      <c r="FIH85" s="522"/>
      <c r="FII85" s="522"/>
      <c r="FIJ85" s="522"/>
      <c r="FIK85" s="522"/>
      <c r="FIL85" s="522"/>
      <c r="FIM85" s="522"/>
      <c r="FIN85" s="522"/>
      <c r="FIO85" s="522"/>
      <c r="FIP85" s="522"/>
      <c r="FIQ85" s="522"/>
      <c r="FIR85" s="522"/>
      <c r="FIS85" s="522"/>
      <c r="FIT85" s="522"/>
      <c r="FIU85" s="522"/>
      <c r="FIV85" s="522"/>
      <c r="FIW85" s="522"/>
      <c r="FIX85" s="522"/>
      <c r="FIY85" s="522"/>
      <c r="FIZ85" s="522"/>
      <c r="FJA85" s="522"/>
      <c r="FJB85" s="522"/>
      <c r="FJC85" s="522"/>
      <c r="FJD85" s="522"/>
      <c r="FJE85" s="522"/>
      <c r="FJF85" s="522"/>
      <c r="FJG85" s="522"/>
      <c r="FJH85" s="522"/>
      <c r="FJI85" s="522"/>
      <c r="FJJ85" s="522"/>
      <c r="FJK85" s="522"/>
      <c r="FJL85" s="522"/>
      <c r="FJM85" s="522"/>
      <c r="FJN85" s="522"/>
      <c r="FJO85" s="522"/>
      <c r="FJP85" s="522"/>
      <c r="FJQ85" s="522"/>
      <c r="FJR85" s="522"/>
      <c r="FJS85" s="522"/>
      <c r="FJT85" s="522"/>
      <c r="FJU85" s="522"/>
      <c r="FJV85" s="522"/>
      <c r="FJW85" s="522"/>
      <c r="FJX85" s="522"/>
      <c r="FJY85" s="522"/>
      <c r="FJZ85" s="522"/>
      <c r="FKA85" s="522"/>
      <c r="FKB85" s="522"/>
      <c r="FKC85" s="522"/>
      <c r="FKD85" s="522"/>
      <c r="FKE85" s="522"/>
      <c r="FKF85" s="522"/>
      <c r="FKG85" s="522"/>
      <c r="FKH85" s="522"/>
      <c r="FKI85" s="522"/>
      <c r="FKJ85" s="522"/>
      <c r="FKK85" s="522"/>
      <c r="FKL85" s="522"/>
      <c r="FKM85" s="522"/>
      <c r="FKN85" s="522"/>
      <c r="FKO85" s="522"/>
      <c r="FKP85" s="522"/>
      <c r="FKQ85" s="522"/>
      <c r="FKR85" s="522"/>
      <c r="FKS85" s="522"/>
      <c r="FKT85" s="522"/>
      <c r="FKU85" s="522"/>
      <c r="FKV85" s="522"/>
      <c r="FKW85" s="522"/>
      <c r="FKX85" s="522"/>
      <c r="FKY85" s="522"/>
      <c r="FKZ85" s="522"/>
      <c r="FLA85" s="522"/>
      <c r="FLB85" s="522"/>
      <c r="FLC85" s="522"/>
      <c r="FLD85" s="522"/>
      <c r="FLE85" s="522"/>
      <c r="FLF85" s="522"/>
      <c r="FLG85" s="522"/>
      <c r="FLH85" s="522"/>
      <c r="FLI85" s="522"/>
      <c r="FLJ85" s="522"/>
      <c r="FLK85" s="522"/>
      <c r="FLL85" s="522"/>
      <c r="FLM85" s="522"/>
      <c r="FLN85" s="522"/>
      <c r="FLO85" s="522"/>
      <c r="FLP85" s="522"/>
      <c r="FLQ85" s="522"/>
      <c r="FLR85" s="522"/>
      <c r="FLS85" s="522"/>
      <c r="FLT85" s="522"/>
      <c r="FLU85" s="522"/>
      <c r="FLV85" s="522"/>
      <c r="FLW85" s="522"/>
      <c r="FLX85" s="522"/>
      <c r="FLY85" s="522"/>
      <c r="FLZ85" s="522"/>
      <c r="FMA85" s="522"/>
      <c r="FMB85" s="522"/>
      <c r="FMC85" s="522"/>
      <c r="FMD85" s="522"/>
      <c r="FME85" s="522"/>
      <c r="FMF85" s="522"/>
      <c r="FMG85" s="522"/>
      <c r="FMH85" s="522"/>
      <c r="FMI85" s="522"/>
      <c r="FMJ85" s="522"/>
      <c r="FMK85" s="522"/>
      <c r="FML85" s="522"/>
      <c r="FMM85" s="522"/>
      <c r="FMN85" s="522"/>
      <c r="FMO85" s="522"/>
      <c r="FMP85" s="522"/>
      <c r="FMQ85" s="522"/>
      <c r="FMR85" s="522"/>
      <c r="FMS85" s="522"/>
      <c r="FMT85" s="522"/>
      <c r="FMU85" s="522"/>
      <c r="FMV85" s="522"/>
      <c r="FMW85" s="522"/>
      <c r="FMX85" s="522"/>
      <c r="FMY85" s="522"/>
      <c r="FMZ85" s="522"/>
      <c r="FNA85" s="522"/>
      <c r="FNB85" s="522"/>
      <c r="FNC85" s="522"/>
      <c r="FND85" s="522"/>
      <c r="FNE85" s="522"/>
      <c r="FNF85" s="522"/>
      <c r="FNG85" s="522"/>
      <c r="FNH85" s="522"/>
      <c r="FNI85" s="522"/>
      <c r="FNJ85" s="522"/>
      <c r="FNK85" s="522"/>
      <c r="FNL85" s="522"/>
      <c r="FNM85" s="522"/>
      <c r="FNN85" s="522"/>
      <c r="FNO85" s="522"/>
      <c r="FNP85" s="522"/>
      <c r="FNQ85" s="522"/>
      <c r="FNR85" s="522"/>
      <c r="FNS85" s="522"/>
      <c r="FNT85" s="522"/>
      <c r="FNU85" s="522"/>
      <c r="FNV85" s="522"/>
      <c r="FNW85" s="522"/>
      <c r="FNX85" s="522"/>
      <c r="FNY85" s="522"/>
      <c r="FNZ85" s="522"/>
      <c r="FOA85" s="522"/>
      <c r="FOB85" s="522"/>
      <c r="FOC85" s="522"/>
      <c r="FOD85" s="522"/>
      <c r="FOE85" s="522"/>
      <c r="FOF85" s="522"/>
      <c r="FOG85" s="522"/>
      <c r="FOH85" s="522"/>
      <c r="FOI85" s="522"/>
      <c r="FOJ85" s="522"/>
      <c r="FOK85" s="522"/>
      <c r="FOL85" s="522"/>
      <c r="FOM85" s="522"/>
      <c r="FON85" s="522"/>
      <c r="FOO85" s="522"/>
      <c r="FOP85" s="522"/>
      <c r="FOQ85" s="522"/>
      <c r="FOR85" s="522"/>
      <c r="FOS85" s="522"/>
      <c r="FOT85" s="522"/>
      <c r="FOU85" s="522"/>
      <c r="FOV85" s="522"/>
      <c r="FOW85" s="522"/>
      <c r="FOX85" s="522"/>
      <c r="FOY85" s="522"/>
      <c r="FOZ85" s="522"/>
      <c r="FPA85" s="522"/>
      <c r="FPB85" s="522"/>
      <c r="FPC85" s="522"/>
      <c r="FPD85" s="522"/>
      <c r="FPE85" s="522"/>
      <c r="FPF85" s="522"/>
      <c r="FPG85" s="522"/>
      <c r="FPH85" s="522"/>
      <c r="FPI85" s="522"/>
      <c r="FPJ85" s="522"/>
      <c r="FPK85" s="522"/>
      <c r="FPL85" s="522"/>
      <c r="FPM85" s="522"/>
      <c r="FPN85" s="522"/>
      <c r="FPO85" s="522"/>
      <c r="FPP85" s="522"/>
      <c r="FPQ85" s="522"/>
      <c r="FPR85" s="522"/>
      <c r="FPS85" s="522"/>
      <c r="FPT85" s="522"/>
      <c r="FPU85" s="522"/>
      <c r="FPV85" s="522"/>
      <c r="FPW85" s="522"/>
      <c r="FPX85" s="522"/>
      <c r="FPY85" s="522"/>
      <c r="FPZ85" s="522"/>
      <c r="FQA85" s="522"/>
      <c r="FQB85" s="522"/>
      <c r="FQC85" s="522"/>
      <c r="FQD85" s="522"/>
      <c r="FQE85" s="522"/>
      <c r="FQF85" s="522"/>
      <c r="FQG85" s="522"/>
      <c r="FQH85" s="522"/>
      <c r="FQI85" s="522"/>
      <c r="FQJ85" s="522"/>
      <c r="FQK85" s="522"/>
      <c r="FQL85" s="522"/>
      <c r="FQM85" s="522"/>
      <c r="FQN85" s="522"/>
      <c r="FQO85" s="522"/>
      <c r="FQP85" s="522"/>
      <c r="FQQ85" s="522"/>
      <c r="FQR85" s="522"/>
      <c r="FQS85" s="522"/>
      <c r="FQT85" s="522"/>
      <c r="FQU85" s="522"/>
      <c r="FQV85" s="522"/>
      <c r="FQW85" s="522"/>
      <c r="FQX85" s="522"/>
      <c r="FQY85" s="522"/>
      <c r="FQZ85" s="522"/>
      <c r="FRA85" s="522"/>
      <c r="FRB85" s="522"/>
      <c r="FRC85" s="522"/>
      <c r="FRD85" s="522"/>
      <c r="FRE85" s="522"/>
      <c r="FRF85" s="522"/>
      <c r="FRG85" s="522"/>
      <c r="FRH85" s="522"/>
      <c r="FRI85" s="522"/>
      <c r="FRJ85" s="522"/>
      <c r="FRK85" s="522"/>
      <c r="FRL85" s="522"/>
      <c r="FRM85" s="522"/>
      <c r="FRN85" s="522"/>
      <c r="FRO85" s="522"/>
      <c r="FRP85" s="522"/>
      <c r="FRQ85" s="522"/>
      <c r="FRR85" s="522"/>
      <c r="FRS85" s="522"/>
      <c r="FRT85" s="522"/>
      <c r="FRU85" s="522"/>
      <c r="FRV85" s="522"/>
      <c r="FRW85" s="522"/>
      <c r="FRX85" s="522"/>
      <c r="FRY85" s="522"/>
      <c r="FRZ85" s="522"/>
      <c r="FSA85" s="522"/>
      <c r="FSB85" s="522"/>
      <c r="FSC85" s="522"/>
      <c r="FSD85" s="522"/>
      <c r="FSE85" s="522"/>
      <c r="FSF85" s="522"/>
      <c r="FSG85" s="522"/>
      <c r="FSH85" s="522"/>
      <c r="FSI85" s="522"/>
      <c r="FSJ85" s="522"/>
      <c r="FSK85" s="522"/>
      <c r="FSL85" s="522"/>
      <c r="FSM85" s="522"/>
      <c r="FSN85" s="522"/>
      <c r="FSO85" s="522"/>
      <c r="FSP85" s="522"/>
      <c r="FSQ85" s="522"/>
      <c r="FSR85" s="522"/>
      <c r="FSS85" s="522"/>
      <c r="FST85" s="522"/>
      <c r="FSU85" s="522"/>
      <c r="FSV85" s="522"/>
      <c r="FSW85" s="522"/>
      <c r="FSX85" s="522"/>
      <c r="FSY85" s="522"/>
      <c r="FSZ85" s="522"/>
      <c r="FTA85" s="522"/>
      <c r="FTB85" s="522"/>
      <c r="FTC85" s="522"/>
      <c r="FTD85" s="522"/>
      <c r="FTE85" s="522"/>
      <c r="FTF85" s="522"/>
      <c r="FTG85" s="522"/>
      <c r="FTH85" s="522"/>
      <c r="FTI85" s="522"/>
      <c r="FTJ85" s="522"/>
      <c r="FTK85" s="522"/>
      <c r="FTL85" s="522"/>
      <c r="FTM85" s="522"/>
      <c r="FTN85" s="522"/>
      <c r="FTO85" s="522"/>
      <c r="FTP85" s="522"/>
      <c r="FTQ85" s="522"/>
      <c r="FTR85" s="522"/>
      <c r="FTS85" s="522"/>
      <c r="FTT85" s="522"/>
      <c r="FTU85" s="522"/>
      <c r="FTV85" s="522"/>
      <c r="FTW85" s="522"/>
      <c r="FTX85" s="522"/>
      <c r="FTY85" s="522"/>
      <c r="FTZ85" s="522"/>
      <c r="FUA85" s="522"/>
      <c r="FUB85" s="522"/>
      <c r="FUC85" s="522"/>
      <c r="FUD85" s="522"/>
      <c r="FUE85" s="522"/>
      <c r="FUF85" s="522"/>
      <c r="FUG85" s="522"/>
      <c r="FUH85" s="522"/>
      <c r="FUI85" s="522"/>
      <c r="FUJ85" s="522"/>
      <c r="FUK85" s="522"/>
      <c r="FUL85" s="522"/>
      <c r="FUM85" s="522"/>
      <c r="FUN85" s="522"/>
      <c r="FUO85" s="522"/>
      <c r="FUP85" s="522"/>
      <c r="FUQ85" s="522"/>
      <c r="FUR85" s="522"/>
      <c r="FUS85" s="522"/>
      <c r="FUT85" s="522"/>
      <c r="FUU85" s="522"/>
      <c r="FUV85" s="522"/>
      <c r="FUW85" s="522"/>
      <c r="FUX85" s="522"/>
      <c r="FUY85" s="522"/>
      <c r="FUZ85" s="522"/>
      <c r="FVA85" s="522"/>
      <c r="FVB85" s="522"/>
      <c r="FVC85" s="522"/>
      <c r="FVD85" s="522"/>
      <c r="FVE85" s="522"/>
      <c r="FVF85" s="522"/>
      <c r="FVG85" s="522"/>
      <c r="FVH85" s="522"/>
      <c r="FVI85" s="522"/>
      <c r="FVJ85" s="522"/>
      <c r="FVK85" s="522"/>
      <c r="FVL85" s="522"/>
      <c r="FVM85" s="522"/>
      <c r="FVN85" s="522"/>
      <c r="FVO85" s="522"/>
      <c r="FVP85" s="522"/>
      <c r="FVQ85" s="522"/>
      <c r="FVR85" s="522"/>
      <c r="FVS85" s="522"/>
      <c r="FVT85" s="522"/>
      <c r="FVU85" s="522"/>
      <c r="FVV85" s="522"/>
      <c r="FVW85" s="522"/>
      <c r="FVX85" s="522"/>
      <c r="FVY85" s="522"/>
      <c r="FVZ85" s="522"/>
      <c r="FWA85" s="522"/>
      <c r="FWB85" s="522"/>
      <c r="FWC85" s="522"/>
      <c r="FWD85" s="522"/>
      <c r="FWE85" s="522"/>
      <c r="FWF85" s="522"/>
      <c r="FWG85" s="522"/>
      <c r="FWH85" s="522"/>
      <c r="FWI85" s="522"/>
      <c r="FWJ85" s="522"/>
      <c r="FWK85" s="522"/>
      <c r="FWL85" s="522"/>
      <c r="FWM85" s="522"/>
      <c r="FWN85" s="522"/>
      <c r="FWO85" s="522"/>
      <c r="FWP85" s="522"/>
      <c r="FWQ85" s="522"/>
      <c r="FWR85" s="522"/>
      <c r="FWS85" s="522"/>
      <c r="FWT85" s="522"/>
      <c r="FWU85" s="522"/>
      <c r="FWV85" s="522"/>
      <c r="FWW85" s="522"/>
      <c r="FWX85" s="522"/>
      <c r="FWY85" s="522"/>
      <c r="FWZ85" s="522"/>
      <c r="FXA85" s="522"/>
      <c r="FXB85" s="522"/>
      <c r="FXC85" s="522"/>
      <c r="FXD85" s="522"/>
      <c r="FXE85" s="522"/>
      <c r="FXF85" s="522"/>
      <c r="FXG85" s="522"/>
      <c r="FXH85" s="522"/>
      <c r="FXI85" s="522"/>
      <c r="FXJ85" s="522"/>
      <c r="FXK85" s="522"/>
      <c r="FXL85" s="522"/>
      <c r="FXM85" s="522"/>
      <c r="FXN85" s="522"/>
      <c r="FXO85" s="522"/>
      <c r="FXP85" s="522"/>
      <c r="FXQ85" s="522"/>
      <c r="FXR85" s="522"/>
      <c r="FXS85" s="522"/>
      <c r="FXT85" s="522"/>
      <c r="FXU85" s="522"/>
      <c r="FXV85" s="522"/>
      <c r="FXW85" s="522"/>
      <c r="FXX85" s="522"/>
      <c r="FXY85" s="522"/>
      <c r="FXZ85" s="522"/>
      <c r="FYA85" s="522"/>
      <c r="FYB85" s="522"/>
      <c r="FYC85" s="522"/>
      <c r="FYD85" s="522"/>
      <c r="FYE85" s="522"/>
      <c r="FYF85" s="522"/>
      <c r="FYG85" s="522"/>
      <c r="FYH85" s="522"/>
      <c r="FYI85" s="522"/>
      <c r="FYJ85" s="522"/>
      <c r="FYK85" s="522"/>
      <c r="FYL85" s="522"/>
      <c r="FYM85" s="522"/>
      <c r="FYN85" s="522"/>
      <c r="FYO85" s="522"/>
      <c r="FYP85" s="522"/>
      <c r="FYQ85" s="522"/>
      <c r="FYR85" s="522"/>
      <c r="FYS85" s="522"/>
      <c r="FYT85" s="522"/>
      <c r="FYU85" s="522"/>
      <c r="FYV85" s="522"/>
      <c r="FYW85" s="522"/>
      <c r="FYX85" s="522"/>
      <c r="FYY85" s="522"/>
      <c r="FYZ85" s="522"/>
      <c r="FZA85" s="522"/>
      <c r="FZB85" s="522"/>
      <c r="FZC85" s="522"/>
      <c r="FZD85" s="522"/>
      <c r="FZE85" s="522"/>
      <c r="FZF85" s="522"/>
      <c r="FZG85" s="522"/>
      <c r="FZH85" s="522"/>
      <c r="FZI85" s="522"/>
      <c r="FZJ85" s="522"/>
      <c r="FZK85" s="522"/>
      <c r="FZL85" s="522"/>
      <c r="FZM85" s="522"/>
      <c r="FZN85" s="522"/>
      <c r="FZO85" s="522"/>
      <c r="FZP85" s="522"/>
      <c r="FZQ85" s="522"/>
      <c r="FZR85" s="522"/>
      <c r="FZS85" s="522"/>
      <c r="FZT85" s="522"/>
      <c r="FZU85" s="522"/>
      <c r="FZV85" s="522"/>
      <c r="FZW85" s="522"/>
      <c r="FZX85" s="522"/>
      <c r="FZY85" s="522"/>
      <c r="FZZ85" s="522"/>
      <c r="GAA85" s="522"/>
      <c r="GAB85" s="522"/>
      <c r="GAC85" s="522"/>
      <c r="GAD85" s="522"/>
      <c r="GAE85" s="522"/>
      <c r="GAF85" s="522"/>
      <c r="GAG85" s="522"/>
      <c r="GAH85" s="522"/>
      <c r="GAI85" s="522"/>
      <c r="GAJ85" s="522"/>
      <c r="GAK85" s="522"/>
      <c r="GAL85" s="522"/>
      <c r="GAM85" s="522"/>
      <c r="GAN85" s="522"/>
      <c r="GAO85" s="522"/>
      <c r="GAP85" s="522"/>
      <c r="GAQ85" s="522"/>
      <c r="GAR85" s="522"/>
      <c r="GAS85" s="522"/>
      <c r="GAT85" s="522"/>
      <c r="GAU85" s="522"/>
      <c r="GAV85" s="522"/>
      <c r="GAW85" s="522"/>
      <c r="GAX85" s="522"/>
      <c r="GAY85" s="522"/>
      <c r="GAZ85" s="522"/>
      <c r="GBA85" s="522"/>
      <c r="GBB85" s="522"/>
      <c r="GBC85" s="522"/>
      <c r="GBD85" s="522"/>
      <c r="GBE85" s="522"/>
      <c r="GBF85" s="522"/>
      <c r="GBG85" s="522"/>
      <c r="GBH85" s="522"/>
      <c r="GBI85" s="522"/>
      <c r="GBJ85" s="522"/>
      <c r="GBK85" s="522"/>
      <c r="GBL85" s="522"/>
      <c r="GBM85" s="522"/>
      <c r="GBN85" s="522"/>
      <c r="GBO85" s="522"/>
      <c r="GBP85" s="522"/>
      <c r="GBQ85" s="522"/>
      <c r="GBR85" s="522"/>
      <c r="GBS85" s="522"/>
      <c r="GBT85" s="522"/>
      <c r="GBU85" s="522"/>
      <c r="GBV85" s="522"/>
      <c r="GBW85" s="522"/>
      <c r="GBX85" s="522"/>
      <c r="GBY85" s="522"/>
      <c r="GBZ85" s="522"/>
      <c r="GCA85" s="522"/>
      <c r="GCB85" s="522"/>
      <c r="GCC85" s="522"/>
      <c r="GCD85" s="522"/>
      <c r="GCE85" s="522"/>
      <c r="GCF85" s="522"/>
      <c r="GCG85" s="522"/>
      <c r="GCH85" s="522"/>
      <c r="GCI85" s="522"/>
      <c r="GCJ85" s="522"/>
      <c r="GCK85" s="522"/>
      <c r="GCL85" s="522"/>
      <c r="GCM85" s="522"/>
      <c r="GCN85" s="522"/>
      <c r="GCO85" s="522"/>
      <c r="GCP85" s="522"/>
      <c r="GCQ85" s="522"/>
      <c r="GCR85" s="522"/>
      <c r="GCS85" s="522"/>
      <c r="GCT85" s="522"/>
      <c r="GCU85" s="522"/>
      <c r="GCV85" s="522"/>
      <c r="GCW85" s="522"/>
      <c r="GCX85" s="522"/>
      <c r="GCY85" s="522"/>
      <c r="GCZ85" s="522"/>
      <c r="GDA85" s="522"/>
      <c r="GDB85" s="522"/>
      <c r="GDC85" s="522"/>
      <c r="GDD85" s="522"/>
      <c r="GDE85" s="522"/>
      <c r="GDF85" s="522"/>
      <c r="GDG85" s="522"/>
      <c r="GDH85" s="522"/>
      <c r="GDI85" s="522"/>
      <c r="GDJ85" s="522"/>
      <c r="GDK85" s="522"/>
      <c r="GDL85" s="522"/>
      <c r="GDM85" s="522"/>
      <c r="GDN85" s="522"/>
      <c r="GDO85" s="522"/>
      <c r="GDP85" s="522"/>
      <c r="GDQ85" s="522"/>
      <c r="GDR85" s="522"/>
      <c r="GDS85" s="522"/>
      <c r="GDT85" s="522"/>
      <c r="GDU85" s="522"/>
      <c r="GDV85" s="522"/>
      <c r="GDW85" s="522"/>
      <c r="GDX85" s="522"/>
      <c r="GDY85" s="522"/>
      <c r="GDZ85" s="522"/>
      <c r="GEA85" s="522"/>
      <c r="GEB85" s="522"/>
      <c r="GEC85" s="522"/>
      <c r="GED85" s="522"/>
      <c r="GEE85" s="522"/>
      <c r="GEF85" s="522"/>
      <c r="GEG85" s="522"/>
      <c r="GEH85" s="522"/>
      <c r="GEI85" s="522"/>
      <c r="GEJ85" s="522"/>
      <c r="GEK85" s="522"/>
      <c r="GEL85" s="522"/>
      <c r="GEM85" s="522"/>
      <c r="GEN85" s="522"/>
      <c r="GEO85" s="522"/>
      <c r="GEP85" s="522"/>
      <c r="GEQ85" s="522"/>
      <c r="GER85" s="522"/>
      <c r="GES85" s="522"/>
      <c r="GET85" s="522"/>
      <c r="GEU85" s="522"/>
      <c r="GEV85" s="522"/>
      <c r="GEW85" s="522"/>
      <c r="GEX85" s="522"/>
      <c r="GEY85" s="522"/>
      <c r="GEZ85" s="522"/>
      <c r="GFA85" s="522"/>
      <c r="GFB85" s="522"/>
      <c r="GFC85" s="522"/>
      <c r="GFD85" s="522"/>
      <c r="GFE85" s="522"/>
      <c r="GFF85" s="522"/>
      <c r="GFG85" s="522"/>
      <c r="GFH85" s="522"/>
      <c r="GFI85" s="522"/>
      <c r="GFJ85" s="522"/>
      <c r="GFK85" s="522"/>
      <c r="GFL85" s="522"/>
      <c r="GFM85" s="522"/>
      <c r="GFN85" s="522"/>
      <c r="GFO85" s="522"/>
      <c r="GFP85" s="522"/>
      <c r="GFQ85" s="522"/>
      <c r="GFR85" s="522"/>
      <c r="GFS85" s="522"/>
      <c r="GFT85" s="522"/>
      <c r="GFU85" s="522"/>
      <c r="GFV85" s="522"/>
      <c r="GFW85" s="522"/>
      <c r="GFX85" s="522"/>
      <c r="GFY85" s="522"/>
      <c r="GFZ85" s="522"/>
      <c r="GGA85" s="522"/>
      <c r="GGB85" s="522"/>
      <c r="GGC85" s="522"/>
      <c r="GGD85" s="522"/>
      <c r="GGE85" s="522"/>
      <c r="GGF85" s="522"/>
      <c r="GGG85" s="522"/>
      <c r="GGH85" s="522"/>
      <c r="GGI85" s="522"/>
      <c r="GGJ85" s="522"/>
      <c r="GGK85" s="522"/>
      <c r="GGL85" s="522"/>
      <c r="GGM85" s="522"/>
      <c r="GGN85" s="522"/>
      <c r="GGO85" s="522"/>
      <c r="GGP85" s="522"/>
      <c r="GGQ85" s="522"/>
      <c r="GGR85" s="522"/>
      <c r="GGS85" s="522"/>
      <c r="GGT85" s="522"/>
      <c r="GGU85" s="522"/>
      <c r="GGV85" s="522"/>
      <c r="GGW85" s="522"/>
      <c r="GGX85" s="522"/>
      <c r="GGY85" s="522"/>
      <c r="GGZ85" s="522"/>
      <c r="GHA85" s="522"/>
      <c r="GHB85" s="522"/>
      <c r="GHC85" s="522"/>
      <c r="GHD85" s="522"/>
      <c r="GHE85" s="522"/>
      <c r="GHF85" s="522"/>
      <c r="GHG85" s="522"/>
      <c r="GHH85" s="522"/>
      <c r="GHI85" s="522"/>
      <c r="GHJ85" s="522"/>
      <c r="GHK85" s="522"/>
      <c r="GHL85" s="522"/>
      <c r="GHM85" s="522"/>
      <c r="GHN85" s="522"/>
      <c r="GHO85" s="522"/>
      <c r="GHP85" s="522"/>
      <c r="GHQ85" s="522"/>
      <c r="GHR85" s="522"/>
      <c r="GHS85" s="522"/>
      <c r="GHT85" s="522"/>
      <c r="GHU85" s="522"/>
      <c r="GHV85" s="522"/>
      <c r="GHW85" s="522"/>
      <c r="GHX85" s="522"/>
      <c r="GHY85" s="522"/>
      <c r="GHZ85" s="522"/>
      <c r="GIA85" s="522"/>
      <c r="GIB85" s="522"/>
      <c r="GIC85" s="522"/>
      <c r="GID85" s="522"/>
      <c r="GIE85" s="522"/>
      <c r="GIF85" s="522"/>
      <c r="GIG85" s="522"/>
      <c r="GIH85" s="522"/>
      <c r="GII85" s="522"/>
      <c r="GIJ85" s="522"/>
      <c r="GIK85" s="522"/>
      <c r="GIL85" s="522"/>
      <c r="GIM85" s="522"/>
      <c r="GIN85" s="522"/>
      <c r="GIO85" s="522"/>
      <c r="GIP85" s="522"/>
      <c r="GIQ85" s="522"/>
      <c r="GIR85" s="522"/>
      <c r="GIS85" s="522"/>
      <c r="GIT85" s="522"/>
      <c r="GIU85" s="522"/>
      <c r="GIV85" s="522"/>
      <c r="GIW85" s="522"/>
      <c r="GIX85" s="522"/>
      <c r="GIY85" s="522"/>
      <c r="GIZ85" s="522"/>
      <c r="GJA85" s="522"/>
      <c r="GJB85" s="522"/>
      <c r="GJC85" s="522"/>
      <c r="GJD85" s="522"/>
      <c r="GJE85" s="522"/>
      <c r="GJF85" s="522"/>
      <c r="GJG85" s="522"/>
      <c r="GJH85" s="522"/>
      <c r="GJI85" s="522"/>
      <c r="GJJ85" s="522"/>
      <c r="GJK85" s="522"/>
      <c r="GJL85" s="522"/>
      <c r="GJM85" s="522"/>
      <c r="GJN85" s="522"/>
      <c r="GJO85" s="522"/>
      <c r="GJP85" s="522"/>
      <c r="GJQ85" s="522"/>
      <c r="GJR85" s="522"/>
      <c r="GJS85" s="522"/>
      <c r="GJT85" s="522"/>
      <c r="GJU85" s="522"/>
      <c r="GJV85" s="522"/>
      <c r="GJW85" s="522"/>
      <c r="GJX85" s="522"/>
      <c r="GJY85" s="522"/>
      <c r="GJZ85" s="522"/>
      <c r="GKA85" s="522"/>
      <c r="GKB85" s="522"/>
      <c r="GKC85" s="522"/>
      <c r="GKD85" s="522"/>
      <c r="GKE85" s="522"/>
      <c r="GKF85" s="522"/>
      <c r="GKG85" s="522"/>
      <c r="GKH85" s="522"/>
      <c r="GKI85" s="522"/>
      <c r="GKJ85" s="522"/>
      <c r="GKK85" s="522"/>
      <c r="GKL85" s="522"/>
      <c r="GKM85" s="522"/>
      <c r="GKN85" s="522"/>
      <c r="GKO85" s="522"/>
      <c r="GKP85" s="522"/>
      <c r="GKQ85" s="522"/>
      <c r="GKR85" s="522"/>
      <c r="GKS85" s="522"/>
      <c r="GKT85" s="522"/>
      <c r="GKU85" s="522"/>
      <c r="GKV85" s="522"/>
      <c r="GKW85" s="522"/>
      <c r="GKX85" s="522"/>
      <c r="GKY85" s="522"/>
      <c r="GKZ85" s="522"/>
      <c r="GLA85" s="522"/>
      <c r="GLB85" s="522"/>
      <c r="GLC85" s="522"/>
      <c r="GLD85" s="522"/>
      <c r="GLE85" s="522"/>
      <c r="GLF85" s="522"/>
      <c r="GLG85" s="522"/>
      <c r="GLH85" s="522"/>
      <c r="GLI85" s="522"/>
      <c r="GLJ85" s="522"/>
      <c r="GLK85" s="522"/>
      <c r="GLL85" s="522"/>
      <c r="GLM85" s="522"/>
      <c r="GLN85" s="522"/>
      <c r="GLO85" s="522"/>
      <c r="GLP85" s="522"/>
      <c r="GLQ85" s="522"/>
      <c r="GLR85" s="522"/>
      <c r="GLS85" s="522"/>
      <c r="GLT85" s="522"/>
      <c r="GLU85" s="522"/>
      <c r="GLV85" s="522"/>
      <c r="GLW85" s="522"/>
      <c r="GLX85" s="522"/>
      <c r="GLY85" s="522"/>
      <c r="GLZ85" s="522"/>
      <c r="GMA85" s="522"/>
      <c r="GMB85" s="522"/>
      <c r="GMC85" s="522"/>
      <c r="GMD85" s="522"/>
      <c r="GME85" s="522"/>
      <c r="GMF85" s="522"/>
      <c r="GMG85" s="522"/>
      <c r="GMH85" s="522"/>
      <c r="GMI85" s="522"/>
      <c r="GMJ85" s="522"/>
      <c r="GMK85" s="522"/>
      <c r="GML85" s="522"/>
      <c r="GMM85" s="522"/>
      <c r="GMN85" s="522"/>
      <c r="GMO85" s="522"/>
      <c r="GMP85" s="522"/>
      <c r="GMQ85" s="522"/>
      <c r="GMR85" s="522"/>
      <c r="GMS85" s="522"/>
      <c r="GMT85" s="522"/>
      <c r="GMU85" s="522"/>
      <c r="GMV85" s="522"/>
      <c r="GMW85" s="522"/>
      <c r="GMX85" s="522"/>
      <c r="GMY85" s="522"/>
      <c r="GMZ85" s="522"/>
      <c r="GNA85" s="522"/>
      <c r="GNB85" s="522"/>
      <c r="GNC85" s="522"/>
      <c r="GND85" s="522"/>
      <c r="GNE85" s="522"/>
      <c r="GNF85" s="522"/>
      <c r="GNG85" s="522"/>
      <c r="GNH85" s="522"/>
      <c r="GNI85" s="522"/>
      <c r="GNJ85" s="522"/>
      <c r="GNK85" s="522"/>
      <c r="GNL85" s="522"/>
      <c r="GNM85" s="522"/>
      <c r="GNN85" s="522"/>
      <c r="GNO85" s="522"/>
      <c r="GNP85" s="522"/>
      <c r="GNQ85" s="522"/>
      <c r="GNR85" s="522"/>
      <c r="GNS85" s="522"/>
      <c r="GNT85" s="522"/>
      <c r="GNU85" s="522"/>
      <c r="GNV85" s="522"/>
      <c r="GNW85" s="522"/>
      <c r="GNX85" s="522"/>
      <c r="GNY85" s="522"/>
      <c r="GNZ85" s="522"/>
      <c r="GOA85" s="522"/>
      <c r="GOB85" s="522"/>
      <c r="GOC85" s="522"/>
      <c r="GOD85" s="522"/>
      <c r="GOE85" s="522"/>
      <c r="GOF85" s="522"/>
      <c r="GOG85" s="522"/>
      <c r="GOH85" s="522"/>
      <c r="GOI85" s="522"/>
      <c r="GOJ85" s="522"/>
      <c r="GOK85" s="522"/>
      <c r="GOL85" s="522"/>
      <c r="GOM85" s="522"/>
      <c r="GON85" s="522"/>
      <c r="GOO85" s="522"/>
      <c r="GOP85" s="522"/>
      <c r="GOQ85" s="522"/>
      <c r="GOR85" s="522"/>
      <c r="GOS85" s="522"/>
      <c r="GOT85" s="522"/>
      <c r="GOU85" s="522"/>
      <c r="GOV85" s="522"/>
      <c r="GOW85" s="522"/>
      <c r="GOX85" s="522"/>
      <c r="GOY85" s="522"/>
      <c r="GOZ85" s="522"/>
      <c r="GPA85" s="522"/>
      <c r="GPB85" s="522"/>
      <c r="GPC85" s="522"/>
      <c r="GPD85" s="522"/>
      <c r="GPE85" s="522"/>
      <c r="GPF85" s="522"/>
      <c r="GPG85" s="522"/>
      <c r="GPH85" s="522"/>
      <c r="GPI85" s="522"/>
      <c r="GPJ85" s="522"/>
      <c r="GPK85" s="522"/>
      <c r="GPL85" s="522"/>
      <c r="GPM85" s="522"/>
      <c r="GPN85" s="522"/>
      <c r="GPO85" s="522"/>
      <c r="GPP85" s="522"/>
      <c r="GPQ85" s="522"/>
      <c r="GPR85" s="522"/>
      <c r="GPS85" s="522"/>
      <c r="GPT85" s="522"/>
      <c r="GPU85" s="522"/>
      <c r="GPV85" s="522"/>
      <c r="GPW85" s="522"/>
      <c r="GPX85" s="522"/>
      <c r="GPY85" s="522"/>
      <c r="GPZ85" s="522"/>
      <c r="GQA85" s="522"/>
      <c r="GQB85" s="522"/>
      <c r="GQC85" s="522"/>
      <c r="GQD85" s="522"/>
      <c r="GQE85" s="522"/>
      <c r="GQF85" s="522"/>
      <c r="GQG85" s="522"/>
      <c r="GQH85" s="522"/>
      <c r="GQI85" s="522"/>
      <c r="GQJ85" s="522"/>
      <c r="GQK85" s="522"/>
      <c r="GQL85" s="522"/>
      <c r="GQM85" s="522"/>
      <c r="GQN85" s="522"/>
      <c r="GQO85" s="522"/>
      <c r="GQP85" s="522"/>
      <c r="GQQ85" s="522"/>
      <c r="GQR85" s="522"/>
      <c r="GQS85" s="522"/>
      <c r="GQT85" s="522"/>
      <c r="GQU85" s="522"/>
      <c r="GQV85" s="522"/>
      <c r="GQW85" s="522"/>
      <c r="GQX85" s="522"/>
      <c r="GQY85" s="522"/>
      <c r="GQZ85" s="522"/>
      <c r="GRA85" s="522"/>
      <c r="GRB85" s="522"/>
      <c r="GRC85" s="522"/>
      <c r="GRD85" s="522"/>
      <c r="GRE85" s="522"/>
      <c r="GRF85" s="522"/>
      <c r="GRG85" s="522"/>
      <c r="GRH85" s="522"/>
      <c r="GRI85" s="522"/>
      <c r="GRJ85" s="522"/>
      <c r="GRK85" s="522"/>
      <c r="GRL85" s="522"/>
      <c r="GRM85" s="522"/>
      <c r="GRN85" s="522"/>
      <c r="GRO85" s="522"/>
      <c r="GRP85" s="522"/>
      <c r="GRQ85" s="522"/>
      <c r="GRR85" s="522"/>
      <c r="GRS85" s="522"/>
      <c r="GRT85" s="522"/>
      <c r="GRU85" s="522"/>
      <c r="GRV85" s="522"/>
      <c r="GRW85" s="522"/>
      <c r="GRX85" s="522"/>
      <c r="GRY85" s="522"/>
      <c r="GRZ85" s="522"/>
      <c r="GSA85" s="522"/>
      <c r="GSB85" s="522"/>
      <c r="GSC85" s="522"/>
      <c r="GSD85" s="522"/>
      <c r="GSE85" s="522"/>
      <c r="GSF85" s="522"/>
      <c r="GSG85" s="522"/>
      <c r="GSH85" s="522"/>
      <c r="GSI85" s="522"/>
      <c r="GSJ85" s="522"/>
      <c r="GSK85" s="522"/>
      <c r="GSL85" s="522"/>
      <c r="GSM85" s="522"/>
      <c r="GSN85" s="522"/>
      <c r="GSO85" s="522"/>
      <c r="GSP85" s="522"/>
      <c r="GSQ85" s="522"/>
      <c r="GSR85" s="522"/>
      <c r="GSS85" s="522"/>
      <c r="GST85" s="522"/>
      <c r="GSU85" s="522"/>
      <c r="GSV85" s="522"/>
      <c r="GSW85" s="522"/>
      <c r="GSX85" s="522"/>
      <c r="GSY85" s="522"/>
      <c r="GSZ85" s="522"/>
      <c r="GTA85" s="522"/>
      <c r="GTB85" s="522"/>
      <c r="GTC85" s="522"/>
      <c r="GTD85" s="522"/>
      <c r="GTE85" s="522"/>
      <c r="GTF85" s="522"/>
      <c r="GTG85" s="522"/>
      <c r="GTH85" s="522"/>
      <c r="GTI85" s="522"/>
      <c r="GTJ85" s="522"/>
      <c r="GTK85" s="522"/>
      <c r="GTL85" s="522"/>
      <c r="GTM85" s="522"/>
      <c r="GTN85" s="522"/>
      <c r="GTO85" s="522"/>
      <c r="GTP85" s="522"/>
      <c r="GTQ85" s="522"/>
      <c r="GTR85" s="522"/>
      <c r="GTS85" s="522"/>
      <c r="GTT85" s="522"/>
      <c r="GTU85" s="522"/>
      <c r="GTV85" s="522"/>
      <c r="GTW85" s="522"/>
      <c r="GTX85" s="522"/>
      <c r="GTY85" s="522"/>
      <c r="GTZ85" s="522"/>
      <c r="GUA85" s="522"/>
      <c r="GUB85" s="522"/>
      <c r="GUC85" s="522"/>
      <c r="GUD85" s="522"/>
      <c r="GUE85" s="522"/>
      <c r="GUF85" s="522"/>
      <c r="GUG85" s="522"/>
      <c r="GUH85" s="522"/>
      <c r="GUI85" s="522"/>
      <c r="GUJ85" s="522"/>
      <c r="GUK85" s="522"/>
      <c r="GUL85" s="522"/>
      <c r="GUM85" s="522"/>
      <c r="GUN85" s="522"/>
      <c r="GUO85" s="522"/>
      <c r="GUP85" s="522"/>
      <c r="GUQ85" s="522"/>
      <c r="GUR85" s="522"/>
      <c r="GUS85" s="522"/>
      <c r="GUT85" s="522"/>
      <c r="GUU85" s="522"/>
      <c r="GUV85" s="522"/>
      <c r="GUW85" s="522"/>
      <c r="GUX85" s="522"/>
      <c r="GUY85" s="522"/>
      <c r="GUZ85" s="522"/>
      <c r="GVA85" s="522"/>
      <c r="GVB85" s="522"/>
      <c r="GVC85" s="522"/>
      <c r="GVD85" s="522"/>
      <c r="GVE85" s="522"/>
      <c r="GVF85" s="522"/>
      <c r="GVG85" s="522"/>
      <c r="GVH85" s="522"/>
      <c r="GVI85" s="522"/>
      <c r="GVJ85" s="522"/>
      <c r="GVK85" s="522"/>
      <c r="GVL85" s="522"/>
      <c r="GVM85" s="522"/>
      <c r="GVN85" s="522"/>
      <c r="GVO85" s="522"/>
      <c r="GVP85" s="522"/>
      <c r="GVQ85" s="522"/>
      <c r="GVR85" s="522"/>
      <c r="GVS85" s="522"/>
      <c r="GVT85" s="522"/>
      <c r="GVU85" s="522"/>
      <c r="GVV85" s="522"/>
      <c r="GVW85" s="522"/>
      <c r="GVX85" s="522"/>
      <c r="GVY85" s="522"/>
      <c r="GVZ85" s="522"/>
      <c r="GWA85" s="522"/>
      <c r="GWB85" s="522"/>
      <c r="GWC85" s="522"/>
      <c r="GWD85" s="522"/>
      <c r="GWE85" s="522"/>
      <c r="GWF85" s="522"/>
      <c r="GWG85" s="522"/>
      <c r="GWH85" s="522"/>
      <c r="GWI85" s="522"/>
      <c r="GWJ85" s="522"/>
      <c r="GWK85" s="522"/>
      <c r="GWL85" s="522"/>
      <c r="GWM85" s="522"/>
      <c r="GWN85" s="522"/>
      <c r="GWO85" s="522"/>
      <c r="GWP85" s="522"/>
      <c r="GWQ85" s="522"/>
      <c r="GWR85" s="522"/>
      <c r="GWS85" s="522"/>
      <c r="GWT85" s="522"/>
      <c r="GWU85" s="522"/>
      <c r="GWV85" s="522"/>
      <c r="GWW85" s="522"/>
      <c r="GWX85" s="522"/>
      <c r="GWY85" s="522"/>
      <c r="GWZ85" s="522"/>
      <c r="GXA85" s="522"/>
      <c r="GXB85" s="522"/>
      <c r="GXC85" s="522"/>
      <c r="GXD85" s="522"/>
      <c r="GXE85" s="522"/>
      <c r="GXF85" s="522"/>
      <c r="GXG85" s="522"/>
      <c r="GXH85" s="522"/>
      <c r="GXI85" s="522"/>
      <c r="GXJ85" s="522"/>
      <c r="GXK85" s="522"/>
      <c r="GXL85" s="522"/>
      <c r="GXM85" s="522"/>
      <c r="GXN85" s="522"/>
      <c r="GXO85" s="522"/>
      <c r="GXP85" s="522"/>
      <c r="GXQ85" s="522"/>
      <c r="GXR85" s="522"/>
      <c r="GXS85" s="522"/>
      <c r="GXT85" s="522"/>
      <c r="GXU85" s="522"/>
      <c r="GXV85" s="522"/>
      <c r="GXW85" s="522"/>
      <c r="GXX85" s="522"/>
      <c r="GXY85" s="522"/>
      <c r="GXZ85" s="522"/>
      <c r="GYA85" s="522"/>
      <c r="GYB85" s="522"/>
      <c r="GYC85" s="522"/>
      <c r="GYD85" s="522"/>
      <c r="GYE85" s="522"/>
      <c r="GYF85" s="522"/>
      <c r="GYG85" s="522"/>
      <c r="GYH85" s="522"/>
      <c r="GYI85" s="522"/>
      <c r="GYJ85" s="522"/>
      <c r="GYK85" s="522"/>
      <c r="GYL85" s="522"/>
      <c r="GYM85" s="522"/>
      <c r="GYN85" s="522"/>
      <c r="GYO85" s="522"/>
      <c r="GYP85" s="522"/>
      <c r="GYQ85" s="522"/>
      <c r="GYR85" s="522"/>
      <c r="GYS85" s="522"/>
      <c r="GYT85" s="522"/>
      <c r="GYU85" s="522"/>
      <c r="GYV85" s="522"/>
      <c r="GYW85" s="522"/>
      <c r="GYX85" s="522"/>
      <c r="GYY85" s="522"/>
      <c r="GYZ85" s="522"/>
      <c r="GZA85" s="522"/>
      <c r="GZB85" s="522"/>
      <c r="GZC85" s="522"/>
      <c r="GZD85" s="522"/>
      <c r="GZE85" s="522"/>
      <c r="GZF85" s="522"/>
      <c r="GZG85" s="522"/>
      <c r="GZH85" s="522"/>
      <c r="GZI85" s="522"/>
      <c r="GZJ85" s="522"/>
      <c r="GZK85" s="522"/>
      <c r="GZL85" s="522"/>
      <c r="GZM85" s="522"/>
      <c r="GZN85" s="522"/>
      <c r="GZO85" s="522"/>
      <c r="GZP85" s="522"/>
      <c r="GZQ85" s="522"/>
      <c r="GZR85" s="522"/>
      <c r="GZS85" s="522"/>
      <c r="GZT85" s="522"/>
      <c r="GZU85" s="522"/>
      <c r="GZV85" s="522"/>
      <c r="GZW85" s="522"/>
      <c r="GZX85" s="522"/>
      <c r="GZY85" s="522"/>
      <c r="GZZ85" s="522"/>
      <c r="HAA85" s="522"/>
      <c r="HAB85" s="522"/>
      <c r="HAC85" s="522"/>
      <c r="HAD85" s="522"/>
      <c r="HAE85" s="522"/>
      <c r="HAF85" s="522"/>
      <c r="HAG85" s="522"/>
      <c r="HAH85" s="522"/>
      <c r="HAI85" s="522"/>
      <c r="HAJ85" s="522"/>
      <c r="HAK85" s="522"/>
      <c r="HAL85" s="522"/>
      <c r="HAM85" s="522"/>
      <c r="HAN85" s="522"/>
      <c r="HAO85" s="522"/>
      <c r="HAP85" s="522"/>
      <c r="HAQ85" s="522"/>
      <c r="HAR85" s="522"/>
      <c r="HAS85" s="522"/>
      <c r="HAT85" s="522"/>
      <c r="HAU85" s="522"/>
      <c r="HAV85" s="522"/>
      <c r="HAW85" s="522"/>
      <c r="HAX85" s="522"/>
      <c r="HAY85" s="522"/>
      <c r="HAZ85" s="522"/>
      <c r="HBA85" s="522"/>
      <c r="HBB85" s="522"/>
      <c r="HBC85" s="522"/>
      <c r="HBD85" s="522"/>
      <c r="HBE85" s="522"/>
      <c r="HBF85" s="522"/>
      <c r="HBG85" s="522"/>
      <c r="HBH85" s="522"/>
      <c r="HBI85" s="522"/>
      <c r="HBJ85" s="522"/>
      <c r="HBK85" s="522"/>
      <c r="HBL85" s="522"/>
      <c r="HBM85" s="522"/>
      <c r="HBN85" s="522"/>
      <c r="HBO85" s="522"/>
      <c r="HBP85" s="522"/>
      <c r="HBQ85" s="522"/>
      <c r="HBR85" s="522"/>
      <c r="HBS85" s="522"/>
      <c r="HBT85" s="522"/>
      <c r="HBU85" s="522"/>
      <c r="HBV85" s="522"/>
      <c r="HBW85" s="522"/>
      <c r="HBX85" s="522"/>
      <c r="HBY85" s="522"/>
      <c r="HBZ85" s="522"/>
      <c r="HCA85" s="522"/>
      <c r="HCB85" s="522"/>
      <c r="HCC85" s="522"/>
      <c r="HCD85" s="522"/>
      <c r="HCE85" s="522"/>
      <c r="HCF85" s="522"/>
      <c r="HCG85" s="522"/>
      <c r="HCH85" s="522"/>
      <c r="HCI85" s="522"/>
      <c r="HCJ85" s="522"/>
      <c r="HCK85" s="522"/>
      <c r="HCL85" s="522"/>
      <c r="HCM85" s="522"/>
      <c r="HCN85" s="522"/>
      <c r="HCO85" s="522"/>
      <c r="HCP85" s="522"/>
      <c r="HCQ85" s="522"/>
      <c r="HCR85" s="522"/>
      <c r="HCS85" s="522"/>
      <c r="HCT85" s="522"/>
      <c r="HCU85" s="522"/>
      <c r="HCV85" s="522"/>
      <c r="HCW85" s="522"/>
      <c r="HCX85" s="522"/>
      <c r="HCY85" s="522"/>
      <c r="HCZ85" s="522"/>
      <c r="HDA85" s="522"/>
      <c r="HDB85" s="522"/>
      <c r="HDC85" s="522"/>
      <c r="HDD85" s="522"/>
      <c r="HDE85" s="522"/>
      <c r="HDF85" s="522"/>
      <c r="HDG85" s="522"/>
      <c r="HDH85" s="522"/>
      <c r="HDI85" s="522"/>
      <c r="HDJ85" s="522"/>
      <c r="HDK85" s="522"/>
      <c r="HDL85" s="522"/>
      <c r="HDM85" s="522"/>
      <c r="HDN85" s="522"/>
      <c r="HDO85" s="522"/>
      <c r="HDP85" s="522"/>
      <c r="HDQ85" s="522"/>
      <c r="HDR85" s="522"/>
      <c r="HDS85" s="522"/>
      <c r="HDT85" s="522"/>
      <c r="HDU85" s="522"/>
      <c r="HDV85" s="522"/>
      <c r="HDW85" s="522"/>
      <c r="HDX85" s="522"/>
      <c r="HDY85" s="522"/>
      <c r="HDZ85" s="522"/>
      <c r="HEA85" s="522"/>
      <c r="HEB85" s="522"/>
      <c r="HEC85" s="522"/>
      <c r="HED85" s="522"/>
      <c r="HEE85" s="522"/>
      <c r="HEF85" s="522"/>
      <c r="HEG85" s="522"/>
      <c r="HEH85" s="522"/>
      <c r="HEI85" s="522"/>
      <c r="HEJ85" s="522"/>
      <c r="HEK85" s="522"/>
      <c r="HEL85" s="522"/>
      <c r="HEM85" s="522"/>
      <c r="HEN85" s="522"/>
      <c r="HEO85" s="522"/>
      <c r="HEP85" s="522"/>
      <c r="HEQ85" s="522"/>
      <c r="HER85" s="522"/>
      <c r="HES85" s="522"/>
      <c r="HET85" s="522"/>
      <c r="HEU85" s="522"/>
      <c r="HEV85" s="522"/>
      <c r="HEW85" s="522"/>
      <c r="HEX85" s="522"/>
      <c r="HEY85" s="522"/>
      <c r="HEZ85" s="522"/>
      <c r="HFA85" s="522"/>
      <c r="HFB85" s="522"/>
      <c r="HFC85" s="522"/>
      <c r="HFD85" s="522"/>
      <c r="HFE85" s="522"/>
      <c r="HFF85" s="522"/>
      <c r="HFG85" s="522"/>
      <c r="HFH85" s="522"/>
      <c r="HFI85" s="522"/>
      <c r="HFJ85" s="522"/>
      <c r="HFK85" s="522"/>
      <c r="HFL85" s="522"/>
      <c r="HFM85" s="522"/>
      <c r="HFN85" s="522"/>
      <c r="HFO85" s="522"/>
      <c r="HFP85" s="522"/>
      <c r="HFQ85" s="522"/>
      <c r="HFR85" s="522"/>
      <c r="HFS85" s="522"/>
      <c r="HFT85" s="522"/>
      <c r="HFU85" s="522"/>
      <c r="HFV85" s="522"/>
      <c r="HFW85" s="522"/>
      <c r="HFX85" s="522"/>
      <c r="HFY85" s="522"/>
      <c r="HFZ85" s="522"/>
      <c r="HGA85" s="522"/>
      <c r="HGB85" s="522"/>
      <c r="HGC85" s="522"/>
      <c r="HGD85" s="522"/>
      <c r="HGE85" s="522"/>
      <c r="HGF85" s="522"/>
      <c r="HGG85" s="522"/>
      <c r="HGH85" s="522"/>
      <c r="HGI85" s="522"/>
      <c r="HGJ85" s="522"/>
      <c r="HGK85" s="522"/>
      <c r="HGL85" s="522"/>
      <c r="HGM85" s="522"/>
      <c r="HGN85" s="522"/>
      <c r="HGO85" s="522"/>
      <c r="HGP85" s="522"/>
      <c r="HGQ85" s="522"/>
      <c r="HGR85" s="522"/>
      <c r="HGS85" s="522"/>
      <c r="HGT85" s="522"/>
      <c r="HGU85" s="522"/>
      <c r="HGV85" s="522"/>
      <c r="HGW85" s="522"/>
      <c r="HGX85" s="522"/>
      <c r="HGY85" s="522"/>
      <c r="HGZ85" s="522"/>
      <c r="HHA85" s="522"/>
      <c r="HHB85" s="522"/>
      <c r="HHC85" s="522"/>
      <c r="HHD85" s="522"/>
      <c r="HHE85" s="522"/>
      <c r="HHF85" s="522"/>
      <c r="HHG85" s="522"/>
      <c r="HHH85" s="522"/>
      <c r="HHI85" s="522"/>
      <c r="HHJ85" s="522"/>
      <c r="HHK85" s="522"/>
      <c r="HHL85" s="522"/>
      <c r="HHM85" s="522"/>
      <c r="HHN85" s="522"/>
      <c r="HHO85" s="522"/>
      <c r="HHP85" s="522"/>
      <c r="HHQ85" s="522"/>
      <c r="HHR85" s="522"/>
      <c r="HHS85" s="522"/>
      <c r="HHT85" s="522"/>
      <c r="HHU85" s="522"/>
      <c r="HHV85" s="522"/>
      <c r="HHW85" s="522"/>
      <c r="HHX85" s="522"/>
      <c r="HHY85" s="522"/>
      <c r="HHZ85" s="522"/>
      <c r="HIA85" s="522"/>
      <c r="HIB85" s="522"/>
      <c r="HIC85" s="522"/>
      <c r="HID85" s="522"/>
      <c r="HIE85" s="522"/>
      <c r="HIF85" s="522"/>
      <c r="HIG85" s="522"/>
      <c r="HIH85" s="522"/>
      <c r="HII85" s="522"/>
      <c r="HIJ85" s="522"/>
      <c r="HIK85" s="522"/>
      <c r="HIL85" s="522"/>
      <c r="HIM85" s="522"/>
      <c r="HIN85" s="522"/>
      <c r="HIO85" s="522"/>
      <c r="HIP85" s="522"/>
      <c r="HIQ85" s="522"/>
      <c r="HIR85" s="522"/>
      <c r="HIS85" s="522"/>
      <c r="HIT85" s="522"/>
      <c r="HIU85" s="522"/>
      <c r="HIV85" s="522"/>
      <c r="HIW85" s="522"/>
      <c r="HIX85" s="522"/>
      <c r="HIY85" s="522"/>
      <c r="HIZ85" s="522"/>
      <c r="HJA85" s="522"/>
      <c r="HJB85" s="522"/>
      <c r="HJC85" s="522"/>
      <c r="HJD85" s="522"/>
      <c r="HJE85" s="522"/>
      <c r="HJF85" s="522"/>
      <c r="HJG85" s="522"/>
      <c r="HJH85" s="522"/>
      <c r="HJI85" s="522"/>
      <c r="HJJ85" s="522"/>
      <c r="HJK85" s="522"/>
      <c r="HJL85" s="522"/>
      <c r="HJM85" s="522"/>
      <c r="HJN85" s="522"/>
      <c r="HJO85" s="522"/>
      <c r="HJP85" s="522"/>
      <c r="HJQ85" s="522"/>
      <c r="HJR85" s="522"/>
      <c r="HJS85" s="522"/>
      <c r="HJT85" s="522"/>
      <c r="HJU85" s="522"/>
      <c r="HJV85" s="522"/>
      <c r="HJW85" s="522"/>
      <c r="HJX85" s="522"/>
      <c r="HJY85" s="522"/>
      <c r="HJZ85" s="522"/>
      <c r="HKA85" s="522"/>
      <c r="HKB85" s="522"/>
      <c r="HKC85" s="522"/>
      <c r="HKD85" s="522"/>
      <c r="HKE85" s="522"/>
      <c r="HKF85" s="522"/>
      <c r="HKG85" s="522"/>
      <c r="HKH85" s="522"/>
      <c r="HKI85" s="522"/>
      <c r="HKJ85" s="522"/>
      <c r="HKK85" s="522"/>
      <c r="HKL85" s="522"/>
      <c r="HKM85" s="522"/>
      <c r="HKN85" s="522"/>
      <c r="HKO85" s="522"/>
      <c r="HKP85" s="522"/>
      <c r="HKQ85" s="522"/>
      <c r="HKR85" s="522"/>
      <c r="HKS85" s="522"/>
      <c r="HKT85" s="522"/>
      <c r="HKU85" s="522"/>
      <c r="HKV85" s="522"/>
      <c r="HKW85" s="522"/>
      <c r="HKX85" s="522"/>
      <c r="HKY85" s="522"/>
      <c r="HKZ85" s="522"/>
      <c r="HLA85" s="522"/>
      <c r="HLB85" s="522"/>
      <c r="HLC85" s="522"/>
      <c r="HLD85" s="522"/>
      <c r="HLE85" s="522"/>
      <c r="HLF85" s="522"/>
      <c r="HLG85" s="522"/>
      <c r="HLH85" s="522"/>
      <c r="HLI85" s="522"/>
      <c r="HLJ85" s="522"/>
      <c r="HLK85" s="522"/>
      <c r="HLL85" s="522"/>
      <c r="HLM85" s="522"/>
      <c r="HLN85" s="522"/>
      <c r="HLO85" s="522"/>
      <c r="HLP85" s="522"/>
      <c r="HLQ85" s="522"/>
      <c r="HLR85" s="522"/>
      <c r="HLS85" s="522"/>
      <c r="HLT85" s="522"/>
      <c r="HLU85" s="522"/>
      <c r="HLV85" s="522"/>
      <c r="HLW85" s="522"/>
      <c r="HLX85" s="522"/>
      <c r="HLY85" s="522"/>
      <c r="HLZ85" s="522"/>
      <c r="HMA85" s="522"/>
      <c r="HMB85" s="522"/>
      <c r="HMC85" s="522"/>
      <c r="HMD85" s="522"/>
      <c r="HME85" s="522"/>
      <c r="HMF85" s="522"/>
      <c r="HMG85" s="522"/>
      <c r="HMH85" s="522"/>
      <c r="HMI85" s="522"/>
      <c r="HMJ85" s="522"/>
      <c r="HMK85" s="522"/>
      <c r="HML85" s="522"/>
      <c r="HMM85" s="522"/>
      <c r="HMN85" s="522"/>
      <c r="HMO85" s="522"/>
      <c r="HMP85" s="522"/>
      <c r="HMQ85" s="522"/>
      <c r="HMR85" s="522"/>
      <c r="HMS85" s="522"/>
      <c r="HMT85" s="522"/>
      <c r="HMU85" s="522"/>
      <c r="HMV85" s="522"/>
      <c r="HMW85" s="522"/>
      <c r="HMX85" s="522"/>
      <c r="HMY85" s="522"/>
      <c r="HMZ85" s="522"/>
      <c r="HNA85" s="522"/>
      <c r="HNB85" s="522"/>
      <c r="HNC85" s="522"/>
      <c r="HND85" s="522"/>
      <c r="HNE85" s="522"/>
      <c r="HNF85" s="522"/>
      <c r="HNG85" s="522"/>
      <c r="HNH85" s="522"/>
      <c r="HNI85" s="522"/>
      <c r="HNJ85" s="522"/>
      <c r="HNK85" s="522"/>
      <c r="HNL85" s="522"/>
      <c r="HNM85" s="522"/>
      <c r="HNN85" s="522"/>
      <c r="HNO85" s="522"/>
      <c r="HNP85" s="522"/>
      <c r="HNQ85" s="522"/>
      <c r="HNR85" s="522"/>
      <c r="HNS85" s="522"/>
      <c r="HNT85" s="522"/>
      <c r="HNU85" s="522"/>
      <c r="HNV85" s="522"/>
      <c r="HNW85" s="522"/>
      <c r="HNX85" s="522"/>
      <c r="HNY85" s="522"/>
      <c r="HNZ85" s="522"/>
      <c r="HOA85" s="522"/>
      <c r="HOB85" s="522"/>
      <c r="HOC85" s="522"/>
      <c r="HOD85" s="522"/>
      <c r="HOE85" s="522"/>
      <c r="HOF85" s="522"/>
      <c r="HOG85" s="522"/>
      <c r="HOH85" s="522"/>
      <c r="HOI85" s="522"/>
      <c r="HOJ85" s="522"/>
      <c r="HOK85" s="522"/>
      <c r="HOL85" s="522"/>
      <c r="HOM85" s="522"/>
      <c r="HON85" s="522"/>
      <c r="HOO85" s="522"/>
      <c r="HOP85" s="522"/>
      <c r="HOQ85" s="522"/>
      <c r="HOR85" s="522"/>
      <c r="HOS85" s="522"/>
      <c r="HOT85" s="522"/>
      <c r="HOU85" s="522"/>
      <c r="HOV85" s="522"/>
      <c r="HOW85" s="522"/>
      <c r="HOX85" s="522"/>
      <c r="HOY85" s="522"/>
      <c r="HOZ85" s="522"/>
      <c r="HPA85" s="522"/>
      <c r="HPB85" s="522"/>
      <c r="HPC85" s="522"/>
      <c r="HPD85" s="522"/>
      <c r="HPE85" s="522"/>
      <c r="HPF85" s="522"/>
      <c r="HPG85" s="522"/>
      <c r="HPH85" s="522"/>
      <c r="HPI85" s="522"/>
      <c r="HPJ85" s="522"/>
      <c r="HPK85" s="522"/>
      <c r="HPL85" s="522"/>
      <c r="HPM85" s="522"/>
      <c r="HPN85" s="522"/>
      <c r="HPO85" s="522"/>
      <c r="HPP85" s="522"/>
      <c r="HPQ85" s="522"/>
      <c r="HPR85" s="522"/>
      <c r="HPS85" s="522"/>
      <c r="HPT85" s="522"/>
      <c r="HPU85" s="522"/>
      <c r="HPV85" s="522"/>
      <c r="HPW85" s="522"/>
      <c r="HPX85" s="522"/>
      <c r="HPY85" s="522"/>
      <c r="HPZ85" s="522"/>
      <c r="HQA85" s="522"/>
      <c r="HQB85" s="522"/>
      <c r="HQC85" s="522"/>
      <c r="HQD85" s="522"/>
      <c r="HQE85" s="522"/>
      <c r="HQF85" s="522"/>
      <c r="HQG85" s="522"/>
      <c r="HQH85" s="522"/>
      <c r="HQI85" s="522"/>
      <c r="HQJ85" s="522"/>
      <c r="HQK85" s="522"/>
      <c r="HQL85" s="522"/>
      <c r="HQM85" s="522"/>
      <c r="HQN85" s="522"/>
      <c r="HQO85" s="522"/>
      <c r="HQP85" s="522"/>
      <c r="HQQ85" s="522"/>
      <c r="HQR85" s="522"/>
      <c r="HQS85" s="522"/>
      <c r="HQT85" s="522"/>
      <c r="HQU85" s="522"/>
      <c r="HQV85" s="522"/>
      <c r="HQW85" s="522"/>
      <c r="HQX85" s="522"/>
      <c r="HQY85" s="522"/>
      <c r="HQZ85" s="522"/>
      <c r="HRA85" s="522"/>
      <c r="HRB85" s="522"/>
      <c r="HRC85" s="522"/>
      <c r="HRD85" s="522"/>
      <c r="HRE85" s="522"/>
      <c r="HRF85" s="522"/>
      <c r="HRG85" s="522"/>
      <c r="HRH85" s="522"/>
      <c r="HRI85" s="522"/>
      <c r="HRJ85" s="522"/>
      <c r="HRK85" s="522"/>
      <c r="HRL85" s="522"/>
      <c r="HRM85" s="522"/>
      <c r="HRN85" s="522"/>
      <c r="HRO85" s="522"/>
      <c r="HRP85" s="522"/>
      <c r="HRQ85" s="522"/>
      <c r="HRR85" s="522"/>
      <c r="HRS85" s="522"/>
      <c r="HRT85" s="522"/>
      <c r="HRU85" s="522"/>
      <c r="HRV85" s="522"/>
      <c r="HRW85" s="522"/>
      <c r="HRX85" s="522"/>
      <c r="HRY85" s="522"/>
      <c r="HRZ85" s="522"/>
      <c r="HSA85" s="522"/>
      <c r="HSB85" s="522"/>
      <c r="HSC85" s="522"/>
      <c r="HSD85" s="522"/>
      <c r="HSE85" s="522"/>
      <c r="HSF85" s="522"/>
      <c r="HSG85" s="522"/>
      <c r="HSH85" s="522"/>
      <c r="HSI85" s="522"/>
      <c r="HSJ85" s="522"/>
      <c r="HSK85" s="522"/>
      <c r="HSL85" s="522"/>
      <c r="HSM85" s="522"/>
      <c r="HSN85" s="522"/>
      <c r="HSO85" s="522"/>
      <c r="HSP85" s="522"/>
      <c r="HSQ85" s="522"/>
      <c r="HSR85" s="522"/>
      <c r="HSS85" s="522"/>
      <c r="HST85" s="522"/>
      <c r="HSU85" s="522"/>
      <c r="HSV85" s="522"/>
      <c r="HSW85" s="522"/>
      <c r="HSX85" s="522"/>
      <c r="HSY85" s="522"/>
      <c r="HSZ85" s="522"/>
      <c r="HTA85" s="522"/>
      <c r="HTB85" s="522"/>
      <c r="HTC85" s="522"/>
      <c r="HTD85" s="522"/>
      <c r="HTE85" s="522"/>
      <c r="HTF85" s="522"/>
      <c r="HTG85" s="522"/>
      <c r="HTH85" s="522"/>
      <c r="HTI85" s="522"/>
      <c r="HTJ85" s="522"/>
      <c r="HTK85" s="522"/>
      <c r="HTL85" s="522"/>
      <c r="HTM85" s="522"/>
      <c r="HTN85" s="522"/>
      <c r="HTO85" s="522"/>
      <c r="HTP85" s="522"/>
      <c r="HTQ85" s="522"/>
      <c r="HTR85" s="522"/>
      <c r="HTS85" s="522"/>
      <c r="HTT85" s="522"/>
      <c r="HTU85" s="522"/>
      <c r="HTV85" s="522"/>
      <c r="HTW85" s="522"/>
      <c r="HTX85" s="522"/>
      <c r="HTY85" s="522"/>
      <c r="HTZ85" s="522"/>
      <c r="HUA85" s="522"/>
      <c r="HUB85" s="522"/>
      <c r="HUC85" s="522"/>
      <c r="HUD85" s="522"/>
      <c r="HUE85" s="522"/>
      <c r="HUF85" s="522"/>
      <c r="HUG85" s="522"/>
      <c r="HUH85" s="522"/>
      <c r="HUI85" s="522"/>
      <c r="HUJ85" s="522"/>
      <c r="HUK85" s="522"/>
      <c r="HUL85" s="522"/>
      <c r="HUM85" s="522"/>
      <c r="HUN85" s="522"/>
      <c r="HUO85" s="522"/>
      <c r="HUP85" s="522"/>
      <c r="HUQ85" s="522"/>
      <c r="HUR85" s="522"/>
      <c r="HUS85" s="522"/>
      <c r="HUT85" s="522"/>
      <c r="HUU85" s="522"/>
      <c r="HUV85" s="522"/>
      <c r="HUW85" s="522"/>
      <c r="HUX85" s="522"/>
      <c r="HUY85" s="522"/>
      <c r="HUZ85" s="522"/>
      <c r="HVA85" s="522"/>
      <c r="HVB85" s="522"/>
      <c r="HVC85" s="522"/>
      <c r="HVD85" s="522"/>
      <c r="HVE85" s="522"/>
      <c r="HVF85" s="522"/>
      <c r="HVG85" s="522"/>
      <c r="HVH85" s="522"/>
      <c r="HVI85" s="522"/>
      <c r="HVJ85" s="522"/>
      <c r="HVK85" s="522"/>
      <c r="HVL85" s="522"/>
      <c r="HVM85" s="522"/>
      <c r="HVN85" s="522"/>
      <c r="HVO85" s="522"/>
      <c r="HVP85" s="522"/>
      <c r="HVQ85" s="522"/>
      <c r="HVR85" s="522"/>
      <c r="HVS85" s="522"/>
      <c r="HVT85" s="522"/>
      <c r="HVU85" s="522"/>
      <c r="HVV85" s="522"/>
      <c r="HVW85" s="522"/>
      <c r="HVX85" s="522"/>
      <c r="HVY85" s="522"/>
      <c r="HVZ85" s="522"/>
      <c r="HWA85" s="522"/>
      <c r="HWB85" s="522"/>
      <c r="HWC85" s="522"/>
      <c r="HWD85" s="522"/>
      <c r="HWE85" s="522"/>
      <c r="HWF85" s="522"/>
      <c r="HWG85" s="522"/>
      <c r="HWH85" s="522"/>
      <c r="HWI85" s="522"/>
      <c r="HWJ85" s="522"/>
      <c r="HWK85" s="522"/>
      <c r="HWL85" s="522"/>
      <c r="HWM85" s="522"/>
      <c r="HWN85" s="522"/>
      <c r="HWO85" s="522"/>
      <c r="HWP85" s="522"/>
      <c r="HWQ85" s="522"/>
      <c r="HWR85" s="522"/>
      <c r="HWS85" s="522"/>
      <c r="HWT85" s="522"/>
      <c r="HWU85" s="522"/>
      <c r="HWV85" s="522"/>
      <c r="HWW85" s="522"/>
      <c r="HWX85" s="522"/>
      <c r="HWY85" s="522"/>
      <c r="HWZ85" s="522"/>
      <c r="HXA85" s="522"/>
      <c r="HXB85" s="522"/>
      <c r="HXC85" s="522"/>
      <c r="HXD85" s="522"/>
      <c r="HXE85" s="522"/>
      <c r="HXF85" s="522"/>
      <c r="HXG85" s="522"/>
      <c r="HXH85" s="522"/>
      <c r="HXI85" s="522"/>
      <c r="HXJ85" s="522"/>
      <c r="HXK85" s="522"/>
      <c r="HXL85" s="522"/>
      <c r="HXM85" s="522"/>
      <c r="HXN85" s="522"/>
      <c r="HXO85" s="522"/>
      <c r="HXP85" s="522"/>
      <c r="HXQ85" s="522"/>
      <c r="HXR85" s="522"/>
      <c r="HXS85" s="522"/>
      <c r="HXT85" s="522"/>
      <c r="HXU85" s="522"/>
      <c r="HXV85" s="522"/>
      <c r="HXW85" s="522"/>
      <c r="HXX85" s="522"/>
      <c r="HXY85" s="522"/>
      <c r="HXZ85" s="522"/>
      <c r="HYA85" s="522"/>
      <c r="HYB85" s="522"/>
      <c r="HYC85" s="522"/>
      <c r="HYD85" s="522"/>
      <c r="HYE85" s="522"/>
      <c r="HYF85" s="522"/>
      <c r="HYG85" s="522"/>
      <c r="HYH85" s="522"/>
      <c r="HYI85" s="522"/>
      <c r="HYJ85" s="522"/>
      <c r="HYK85" s="522"/>
      <c r="HYL85" s="522"/>
      <c r="HYM85" s="522"/>
      <c r="HYN85" s="522"/>
      <c r="HYO85" s="522"/>
      <c r="HYP85" s="522"/>
      <c r="HYQ85" s="522"/>
      <c r="HYR85" s="522"/>
      <c r="HYS85" s="522"/>
      <c r="HYT85" s="522"/>
      <c r="HYU85" s="522"/>
      <c r="HYV85" s="522"/>
      <c r="HYW85" s="522"/>
      <c r="HYX85" s="522"/>
      <c r="HYY85" s="522"/>
      <c r="HYZ85" s="522"/>
      <c r="HZA85" s="522"/>
      <c r="HZB85" s="522"/>
      <c r="HZC85" s="522"/>
      <c r="HZD85" s="522"/>
      <c r="HZE85" s="522"/>
      <c r="HZF85" s="522"/>
      <c r="HZG85" s="522"/>
      <c r="HZH85" s="522"/>
      <c r="HZI85" s="522"/>
      <c r="HZJ85" s="522"/>
      <c r="HZK85" s="522"/>
      <c r="HZL85" s="522"/>
      <c r="HZM85" s="522"/>
      <c r="HZN85" s="522"/>
      <c r="HZO85" s="522"/>
      <c r="HZP85" s="522"/>
      <c r="HZQ85" s="522"/>
      <c r="HZR85" s="522"/>
      <c r="HZS85" s="522"/>
      <c r="HZT85" s="522"/>
      <c r="HZU85" s="522"/>
      <c r="HZV85" s="522"/>
      <c r="HZW85" s="522"/>
      <c r="HZX85" s="522"/>
      <c r="HZY85" s="522"/>
      <c r="HZZ85" s="522"/>
      <c r="IAA85" s="522"/>
      <c r="IAB85" s="522"/>
      <c r="IAC85" s="522"/>
      <c r="IAD85" s="522"/>
      <c r="IAE85" s="522"/>
      <c r="IAF85" s="522"/>
      <c r="IAG85" s="522"/>
      <c r="IAH85" s="522"/>
      <c r="IAI85" s="522"/>
      <c r="IAJ85" s="522"/>
      <c r="IAK85" s="522"/>
      <c r="IAL85" s="522"/>
      <c r="IAM85" s="522"/>
      <c r="IAN85" s="522"/>
      <c r="IAO85" s="522"/>
      <c r="IAP85" s="522"/>
      <c r="IAQ85" s="522"/>
      <c r="IAR85" s="522"/>
      <c r="IAS85" s="522"/>
      <c r="IAT85" s="522"/>
      <c r="IAU85" s="522"/>
      <c r="IAV85" s="522"/>
      <c r="IAW85" s="522"/>
      <c r="IAX85" s="522"/>
      <c r="IAY85" s="522"/>
      <c r="IAZ85" s="522"/>
      <c r="IBA85" s="522"/>
      <c r="IBB85" s="522"/>
      <c r="IBC85" s="522"/>
      <c r="IBD85" s="522"/>
      <c r="IBE85" s="522"/>
      <c r="IBF85" s="522"/>
      <c r="IBG85" s="522"/>
      <c r="IBH85" s="522"/>
      <c r="IBI85" s="522"/>
      <c r="IBJ85" s="522"/>
      <c r="IBK85" s="522"/>
      <c r="IBL85" s="522"/>
      <c r="IBM85" s="522"/>
      <c r="IBN85" s="522"/>
      <c r="IBO85" s="522"/>
      <c r="IBP85" s="522"/>
      <c r="IBQ85" s="522"/>
      <c r="IBR85" s="522"/>
      <c r="IBS85" s="522"/>
      <c r="IBT85" s="522"/>
      <c r="IBU85" s="522"/>
      <c r="IBV85" s="522"/>
      <c r="IBW85" s="522"/>
      <c r="IBX85" s="522"/>
      <c r="IBY85" s="522"/>
      <c r="IBZ85" s="522"/>
      <c r="ICA85" s="522"/>
      <c r="ICB85" s="522"/>
      <c r="ICC85" s="522"/>
      <c r="ICD85" s="522"/>
      <c r="ICE85" s="522"/>
      <c r="ICF85" s="522"/>
      <c r="ICG85" s="522"/>
      <c r="ICH85" s="522"/>
      <c r="ICI85" s="522"/>
      <c r="ICJ85" s="522"/>
      <c r="ICK85" s="522"/>
      <c r="ICL85" s="522"/>
      <c r="ICM85" s="522"/>
      <c r="ICN85" s="522"/>
      <c r="ICO85" s="522"/>
      <c r="ICP85" s="522"/>
      <c r="ICQ85" s="522"/>
      <c r="ICR85" s="522"/>
      <c r="ICS85" s="522"/>
      <c r="ICT85" s="522"/>
      <c r="ICU85" s="522"/>
      <c r="ICV85" s="522"/>
      <c r="ICW85" s="522"/>
      <c r="ICX85" s="522"/>
      <c r="ICY85" s="522"/>
      <c r="ICZ85" s="522"/>
      <c r="IDA85" s="522"/>
      <c r="IDB85" s="522"/>
      <c r="IDC85" s="522"/>
      <c r="IDD85" s="522"/>
      <c r="IDE85" s="522"/>
      <c r="IDF85" s="522"/>
      <c r="IDG85" s="522"/>
      <c r="IDH85" s="522"/>
      <c r="IDI85" s="522"/>
      <c r="IDJ85" s="522"/>
      <c r="IDK85" s="522"/>
      <c r="IDL85" s="522"/>
      <c r="IDM85" s="522"/>
      <c r="IDN85" s="522"/>
      <c r="IDO85" s="522"/>
      <c r="IDP85" s="522"/>
      <c r="IDQ85" s="522"/>
      <c r="IDR85" s="522"/>
      <c r="IDS85" s="522"/>
      <c r="IDT85" s="522"/>
      <c r="IDU85" s="522"/>
      <c r="IDV85" s="522"/>
      <c r="IDW85" s="522"/>
      <c r="IDX85" s="522"/>
      <c r="IDY85" s="522"/>
      <c r="IDZ85" s="522"/>
      <c r="IEA85" s="522"/>
      <c r="IEB85" s="522"/>
      <c r="IEC85" s="522"/>
      <c r="IED85" s="522"/>
      <c r="IEE85" s="522"/>
      <c r="IEF85" s="522"/>
      <c r="IEG85" s="522"/>
      <c r="IEH85" s="522"/>
      <c r="IEI85" s="522"/>
      <c r="IEJ85" s="522"/>
      <c r="IEK85" s="522"/>
      <c r="IEL85" s="522"/>
      <c r="IEM85" s="522"/>
      <c r="IEN85" s="522"/>
      <c r="IEO85" s="522"/>
      <c r="IEP85" s="522"/>
      <c r="IEQ85" s="522"/>
      <c r="IER85" s="522"/>
      <c r="IES85" s="522"/>
      <c r="IET85" s="522"/>
      <c r="IEU85" s="522"/>
      <c r="IEV85" s="522"/>
      <c r="IEW85" s="522"/>
      <c r="IEX85" s="522"/>
      <c r="IEY85" s="522"/>
      <c r="IEZ85" s="522"/>
      <c r="IFA85" s="522"/>
      <c r="IFB85" s="522"/>
      <c r="IFC85" s="522"/>
      <c r="IFD85" s="522"/>
      <c r="IFE85" s="522"/>
      <c r="IFF85" s="522"/>
      <c r="IFG85" s="522"/>
      <c r="IFH85" s="522"/>
      <c r="IFI85" s="522"/>
      <c r="IFJ85" s="522"/>
      <c r="IFK85" s="522"/>
      <c r="IFL85" s="522"/>
      <c r="IFM85" s="522"/>
      <c r="IFN85" s="522"/>
      <c r="IFO85" s="522"/>
      <c r="IFP85" s="522"/>
      <c r="IFQ85" s="522"/>
      <c r="IFR85" s="522"/>
      <c r="IFS85" s="522"/>
      <c r="IFT85" s="522"/>
      <c r="IFU85" s="522"/>
      <c r="IFV85" s="522"/>
      <c r="IFW85" s="522"/>
      <c r="IFX85" s="522"/>
      <c r="IFY85" s="522"/>
      <c r="IFZ85" s="522"/>
      <c r="IGA85" s="522"/>
      <c r="IGB85" s="522"/>
      <c r="IGC85" s="522"/>
      <c r="IGD85" s="522"/>
      <c r="IGE85" s="522"/>
      <c r="IGF85" s="522"/>
      <c r="IGG85" s="522"/>
      <c r="IGH85" s="522"/>
      <c r="IGI85" s="522"/>
      <c r="IGJ85" s="522"/>
      <c r="IGK85" s="522"/>
      <c r="IGL85" s="522"/>
      <c r="IGM85" s="522"/>
      <c r="IGN85" s="522"/>
      <c r="IGO85" s="522"/>
      <c r="IGP85" s="522"/>
      <c r="IGQ85" s="522"/>
      <c r="IGR85" s="522"/>
      <c r="IGS85" s="522"/>
      <c r="IGT85" s="522"/>
      <c r="IGU85" s="522"/>
      <c r="IGV85" s="522"/>
      <c r="IGW85" s="522"/>
      <c r="IGX85" s="522"/>
      <c r="IGY85" s="522"/>
      <c r="IGZ85" s="522"/>
      <c r="IHA85" s="522"/>
      <c r="IHB85" s="522"/>
      <c r="IHC85" s="522"/>
      <c r="IHD85" s="522"/>
      <c r="IHE85" s="522"/>
      <c r="IHF85" s="522"/>
      <c r="IHG85" s="522"/>
      <c r="IHH85" s="522"/>
      <c r="IHI85" s="522"/>
      <c r="IHJ85" s="522"/>
      <c r="IHK85" s="522"/>
      <c r="IHL85" s="522"/>
      <c r="IHM85" s="522"/>
      <c r="IHN85" s="522"/>
      <c r="IHO85" s="522"/>
      <c r="IHP85" s="522"/>
      <c r="IHQ85" s="522"/>
      <c r="IHR85" s="522"/>
      <c r="IHS85" s="522"/>
      <c r="IHT85" s="522"/>
      <c r="IHU85" s="522"/>
      <c r="IHV85" s="522"/>
      <c r="IHW85" s="522"/>
      <c r="IHX85" s="522"/>
      <c r="IHY85" s="522"/>
      <c r="IHZ85" s="522"/>
      <c r="IIA85" s="522"/>
      <c r="IIB85" s="522"/>
      <c r="IIC85" s="522"/>
      <c r="IID85" s="522"/>
      <c r="IIE85" s="522"/>
      <c r="IIF85" s="522"/>
      <c r="IIG85" s="522"/>
      <c r="IIH85" s="522"/>
      <c r="III85" s="522"/>
      <c r="IIJ85" s="522"/>
      <c r="IIK85" s="522"/>
      <c r="IIL85" s="522"/>
      <c r="IIM85" s="522"/>
      <c r="IIN85" s="522"/>
      <c r="IIO85" s="522"/>
      <c r="IIP85" s="522"/>
      <c r="IIQ85" s="522"/>
      <c r="IIR85" s="522"/>
      <c r="IIS85" s="522"/>
      <c r="IIT85" s="522"/>
      <c r="IIU85" s="522"/>
      <c r="IIV85" s="522"/>
      <c r="IIW85" s="522"/>
      <c r="IIX85" s="522"/>
      <c r="IIY85" s="522"/>
      <c r="IIZ85" s="522"/>
      <c r="IJA85" s="522"/>
      <c r="IJB85" s="522"/>
      <c r="IJC85" s="522"/>
      <c r="IJD85" s="522"/>
      <c r="IJE85" s="522"/>
      <c r="IJF85" s="522"/>
      <c r="IJG85" s="522"/>
      <c r="IJH85" s="522"/>
      <c r="IJI85" s="522"/>
      <c r="IJJ85" s="522"/>
      <c r="IJK85" s="522"/>
      <c r="IJL85" s="522"/>
      <c r="IJM85" s="522"/>
      <c r="IJN85" s="522"/>
      <c r="IJO85" s="522"/>
      <c r="IJP85" s="522"/>
      <c r="IJQ85" s="522"/>
      <c r="IJR85" s="522"/>
      <c r="IJS85" s="522"/>
      <c r="IJT85" s="522"/>
      <c r="IJU85" s="522"/>
      <c r="IJV85" s="522"/>
      <c r="IJW85" s="522"/>
      <c r="IJX85" s="522"/>
      <c r="IJY85" s="522"/>
      <c r="IJZ85" s="522"/>
      <c r="IKA85" s="522"/>
      <c r="IKB85" s="522"/>
      <c r="IKC85" s="522"/>
      <c r="IKD85" s="522"/>
      <c r="IKE85" s="522"/>
      <c r="IKF85" s="522"/>
      <c r="IKG85" s="522"/>
      <c r="IKH85" s="522"/>
      <c r="IKI85" s="522"/>
      <c r="IKJ85" s="522"/>
      <c r="IKK85" s="522"/>
      <c r="IKL85" s="522"/>
      <c r="IKM85" s="522"/>
      <c r="IKN85" s="522"/>
      <c r="IKO85" s="522"/>
      <c r="IKP85" s="522"/>
      <c r="IKQ85" s="522"/>
      <c r="IKR85" s="522"/>
      <c r="IKS85" s="522"/>
      <c r="IKT85" s="522"/>
      <c r="IKU85" s="522"/>
      <c r="IKV85" s="522"/>
      <c r="IKW85" s="522"/>
      <c r="IKX85" s="522"/>
      <c r="IKY85" s="522"/>
      <c r="IKZ85" s="522"/>
      <c r="ILA85" s="522"/>
      <c r="ILB85" s="522"/>
      <c r="ILC85" s="522"/>
      <c r="ILD85" s="522"/>
      <c r="ILE85" s="522"/>
      <c r="ILF85" s="522"/>
      <c r="ILG85" s="522"/>
      <c r="ILH85" s="522"/>
      <c r="ILI85" s="522"/>
      <c r="ILJ85" s="522"/>
      <c r="ILK85" s="522"/>
      <c r="ILL85" s="522"/>
      <c r="ILM85" s="522"/>
      <c r="ILN85" s="522"/>
      <c r="ILO85" s="522"/>
      <c r="ILP85" s="522"/>
      <c r="ILQ85" s="522"/>
      <c r="ILR85" s="522"/>
      <c r="ILS85" s="522"/>
      <c r="ILT85" s="522"/>
      <c r="ILU85" s="522"/>
      <c r="ILV85" s="522"/>
      <c r="ILW85" s="522"/>
      <c r="ILX85" s="522"/>
      <c r="ILY85" s="522"/>
      <c r="ILZ85" s="522"/>
      <c r="IMA85" s="522"/>
      <c r="IMB85" s="522"/>
      <c r="IMC85" s="522"/>
      <c r="IMD85" s="522"/>
      <c r="IME85" s="522"/>
      <c r="IMF85" s="522"/>
      <c r="IMG85" s="522"/>
      <c r="IMH85" s="522"/>
      <c r="IMI85" s="522"/>
      <c r="IMJ85" s="522"/>
      <c r="IMK85" s="522"/>
      <c r="IML85" s="522"/>
      <c r="IMM85" s="522"/>
      <c r="IMN85" s="522"/>
      <c r="IMO85" s="522"/>
      <c r="IMP85" s="522"/>
      <c r="IMQ85" s="522"/>
      <c r="IMR85" s="522"/>
      <c r="IMS85" s="522"/>
      <c r="IMT85" s="522"/>
      <c r="IMU85" s="522"/>
      <c r="IMV85" s="522"/>
      <c r="IMW85" s="522"/>
      <c r="IMX85" s="522"/>
      <c r="IMY85" s="522"/>
      <c r="IMZ85" s="522"/>
      <c r="INA85" s="522"/>
      <c r="INB85" s="522"/>
      <c r="INC85" s="522"/>
      <c r="IND85" s="522"/>
      <c r="INE85" s="522"/>
      <c r="INF85" s="522"/>
      <c r="ING85" s="522"/>
      <c r="INH85" s="522"/>
      <c r="INI85" s="522"/>
      <c r="INJ85" s="522"/>
      <c r="INK85" s="522"/>
      <c r="INL85" s="522"/>
      <c r="INM85" s="522"/>
      <c r="INN85" s="522"/>
      <c r="INO85" s="522"/>
      <c r="INP85" s="522"/>
      <c r="INQ85" s="522"/>
      <c r="INR85" s="522"/>
      <c r="INS85" s="522"/>
      <c r="INT85" s="522"/>
      <c r="INU85" s="522"/>
      <c r="INV85" s="522"/>
      <c r="INW85" s="522"/>
      <c r="INX85" s="522"/>
      <c r="INY85" s="522"/>
      <c r="INZ85" s="522"/>
      <c r="IOA85" s="522"/>
      <c r="IOB85" s="522"/>
      <c r="IOC85" s="522"/>
      <c r="IOD85" s="522"/>
      <c r="IOE85" s="522"/>
      <c r="IOF85" s="522"/>
      <c r="IOG85" s="522"/>
      <c r="IOH85" s="522"/>
      <c r="IOI85" s="522"/>
      <c r="IOJ85" s="522"/>
      <c r="IOK85" s="522"/>
      <c r="IOL85" s="522"/>
      <c r="IOM85" s="522"/>
      <c r="ION85" s="522"/>
      <c r="IOO85" s="522"/>
      <c r="IOP85" s="522"/>
      <c r="IOQ85" s="522"/>
      <c r="IOR85" s="522"/>
      <c r="IOS85" s="522"/>
      <c r="IOT85" s="522"/>
      <c r="IOU85" s="522"/>
      <c r="IOV85" s="522"/>
      <c r="IOW85" s="522"/>
      <c r="IOX85" s="522"/>
      <c r="IOY85" s="522"/>
      <c r="IOZ85" s="522"/>
      <c r="IPA85" s="522"/>
      <c r="IPB85" s="522"/>
      <c r="IPC85" s="522"/>
      <c r="IPD85" s="522"/>
      <c r="IPE85" s="522"/>
      <c r="IPF85" s="522"/>
      <c r="IPG85" s="522"/>
      <c r="IPH85" s="522"/>
      <c r="IPI85" s="522"/>
      <c r="IPJ85" s="522"/>
      <c r="IPK85" s="522"/>
      <c r="IPL85" s="522"/>
      <c r="IPM85" s="522"/>
      <c r="IPN85" s="522"/>
      <c r="IPO85" s="522"/>
      <c r="IPP85" s="522"/>
      <c r="IPQ85" s="522"/>
      <c r="IPR85" s="522"/>
      <c r="IPS85" s="522"/>
      <c r="IPT85" s="522"/>
      <c r="IPU85" s="522"/>
      <c r="IPV85" s="522"/>
      <c r="IPW85" s="522"/>
      <c r="IPX85" s="522"/>
      <c r="IPY85" s="522"/>
      <c r="IPZ85" s="522"/>
      <c r="IQA85" s="522"/>
      <c r="IQB85" s="522"/>
      <c r="IQC85" s="522"/>
      <c r="IQD85" s="522"/>
      <c r="IQE85" s="522"/>
      <c r="IQF85" s="522"/>
      <c r="IQG85" s="522"/>
      <c r="IQH85" s="522"/>
      <c r="IQI85" s="522"/>
      <c r="IQJ85" s="522"/>
      <c r="IQK85" s="522"/>
      <c r="IQL85" s="522"/>
      <c r="IQM85" s="522"/>
      <c r="IQN85" s="522"/>
      <c r="IQO85" s="522"/>
      <c r="IQP85" s="522"/>
      <c r="IQQ85" s="522"/>
      <c r="IQR85" s="522"/>
      <c r="IQS85" s="522"/>
      <c r="IQT85" s="522"/>
      <c r="IQU85" s="522"/>
      <c r="IQV85" s="522"/>
      <c r="IQW85" s="522"/>
      <c r="IQX85" s="522"/>
      <c r="IQY85" s="522"/>
      <c r="IQZ85" s="522"/>
      <c r="IRA85" s="522"/>
      <c r="IRB85" s="522"/>
      <c r="IRC85" s="522"/>
      <c r="IRD85" s="522"/>
      <c r="IRE85" s="522"/>
      <c r="IRF85" s="522"/>
      <c r="IRG85" s="522"/>
      <c r="IRH85" s="522"/>
      <c r="IRI85" s="522"/>
      <c r="IRJ85" s="522"/>
      <c r="IRK85" s="522"/>
      <c r="IRL85" s="522"/>
      <c r="IRM85" s="522"/>
      <c r="IRN85" s="522"/>
      <c r="IRO85" s="522"/>
      <c r="IRP85" s="522"/>
      <c r="IRQ85" s="522"/>
      <c r="IRR85" s="522"/>
      <c r="IRS85" s="522"/>
      <c r="IRT85" s="522"/>
      <c r="IRU85" s="522"/>
      <c r="IRV85" s="522"/>
      <c r="IRW85" s="522"/>
      <c r="IRX85" s="522"/>
      <c r="IRY85" s="522"/>
      <c r="IRZ85" s="522"/>
      <c r="ISA85" s="522"/>
      <c r="ISB85" s="522"/>
      <c r="ISC85" s="522"/>
      <c r="ISD85" s="522"/>
      <c r="ISE85" s="522"/>
      <c r="ISF85" s="522"/>
      <c r="ISG85" s="522"/>
      <c r="ISH85" s="522"/>
      <c r="ISI85" s="522"/>
      <c r="ISJ85" s="522"/>
      <c r="ISK85" s="522"/>
      <c r="ISL85" s="522"/>
      <c r="ISM85" s="522"/>
      <c r="ISN85" s="522"/>
      <c r="ISO85" s="522"/>
      <c r="ISP85" s="522"/>
      <c r="ISQ85" s="522"/>
      <c r="ISR85" s="522"/>
      <c r="ISS85" s="522"/>
      <c r="IST85" s="522"/>
      <c r="ISU85" s="522"/>
      <c r="ISV85" s="522"/>
      <c r="ISW85" s="522"/>
      <c r="ISX85" s="522"/>
      <c r="ISY85" s="522"/>
      <c r="ISZ85" s="522"/>
      <c r="ITA85" s="522"/>
      <c r="ITB85" s="522"/>
      <c r="ITC85" s="522"/>
      <c r="ITD85" s="522"/>
      <c r="ITE85" s="522"/>
      <c r="ITF85" s="522"/>
      <c r="ITG85" s="522"/>
      <c r="ITH85" s="522"/>
      <c r="ITI85" s="522"/>
      <c r="ITJ85" s="522"/>
      <c r="ITK85" s="522"/>
      <c r="ITL85" s="522"/>
      <c r="ITM85" s="522"/>
      <c r="ITN85" s="522"/>
      <c r="ITO85" s="522"/>
      <c r="ITP85" s="522"/>
      <c r="ITQ85" s="522"/>
      <c r="ITR85" s="522"/>
      <c r="ITS85" s="522"/>
      <c r="ITT85" s="522"/>
      <c r="ITU85" s="522"/>
      <c r="ITV85" s="522"/>
      <c r="ITW85" s="522"/>
      <c r="ITX85" s="522"/>
      <c r="ITY85" s="522"/>
      <c r="ITZ85" s="522"/>
      <c r="IUA85" s="522"/>
      <c r="IUB85" s="522"/>
      <c r="IUC85" s="522"/>
      <c r="IUD85" s="522"/>
      <c r="IUE85" s="522"/>
      <c r="IUF85" s="522"/>
      <c r="IUG85" s="522"/>
      <c r="IUH85" s="522"/>
      <c r="IUI85" s="522"/>
      <c r="IUJ85" s="522"/>
      <c r="IUK85" s="522"/>
      <c r="IUL85" s="522"/>
      <c r="IUM85" s="522"/>
      <c r="IUN85" s="522"/>
      <c r="IUO85" s="522"/>
      <c r="IUP85" s="522"/>
      <c r="IUQ85" s="522"/>
      <c r="IUR85" s="522"/>
      <c r="IUS85" s="522"/>
      <c r="IUT85" s="522"/>
      <c r="IUU85" s="522"/>
      <c r="IUV85" s="522"/>
      <c r="IUW85" s="522"/>
      <c r="IUX85" s="522"/>
      <c r="IUY85" s="522"/>
      <c r="IUZ85" s="522"/>
      <c r="IVA85" s="522"/>
      <c r="IVB85" s="522"/>
      <c r="IVC85" s="522"/>
      <c r="IVD85" s="522"/>
      <c r="IVE85" s="522"/>
      <c r="IVF85" s="522"/>
      <c r="IVG85" s="522"/>
      <c r="IVH85" s="522"/>
      <c r="IVI85" s="522"/>
      <c r="IVJ85" s="522"/>
      <c r="IVK85" s="522"/>
      <c r="IVL85" s="522"/>
      <c r="IVM85" s="522"/>
      <c r="IVN85" s="522"/>
      <c r="IVO85" s="522"/>
      <c r="IVP85" s="522"/>
      <c r="IVQ85" s="522"/>
      <c r="IVR85" s="522"/>
      <c r="IVS85" s="522"/>
      <c r="IVT85" s="522"/>
      <c r="IVU85" s="522"/>
      <c r="IVV85" s="522"/>
      <c r="IVW85" s="522"/>
      <c r="IVX85" s="522"/>
      <c r="IVY85" s="522"/>
      <c r="IVZ85" s="522"/>
      <c r="IWA85" s="522"/>
      <c r="IWB85" s="522"/>
      <c r="IWC85" s="522"/>
      <c r="IWD85" s="522"/>
      <c r="IWE85" s="522"/>
      <c r="IWF85" s="522"/>
      <c r="IWG85" s="522"/>
      <c r="IWH85" s="522"/>
      <c r="IWI85" s="522"/>
      <c r="IWJ85" s="522"/>
      <c r="IWK85" s="522"/>
      <c r="IWL85" s="522"/>
      <c r="IWM85" s="522"/>
      <c r="IWN85" s="522"/>
      <c r="IWO85" s="522"/>
      <c r="IWP85" s="522"/>
      <c r="IWQ85" s="522"/>
      <c r="IWR85" s="522"/>
      <c r="IWS85" s="522"/>
      <c r="IWT85" s="522"/>
      <c r="IWU85" s="522"/>
      <c r="IWV85" s="522"/>
      <c r="IWW85" s="522"/>
      <c r="IWX85" s="522"/>
      <c r="IWY85" s="522"/>
      <c r="IWZ85" s="522"/>
      <c r="IXA85" s="522"/>
      <c r="IXB85" s="522"/>
      <c r="IXC85" s="522"/>
      <c r="IXD85" s="522"/>
      <c r="IXE85" s="522"/>
      <c r="IXF85" s="522"/>
      <c r="IXG85" s="522"/>
      <c r="IXH85" s="522"/>
      <c r="IXI85" s="522"/>
      <c r="IXJ85" s="522"/>
      <c r="IXK85" s="522"/>
      <c r="IXL85" s="522"/>
      <c r="IXM85" s="522"/>
      <c r="IXN85" s="522"/>
      <c r="IXO85" s="522"/>
      <c r="IXP85" s="522"/>
      <c r="IXQ85" s="522"/>
      <c r="IXR85" s="522"/>
      <c r="IXS85" s="522"/>
      <c r="IXT85" s="522"/>
      <c r="IXU85" s="522"/>
      <c r="IXV85" s="522"/>
      <c r="IXW85" s="522"/>
      <c r="IXX85" s="522"/>
      <c r="IXY85" s="522"/>
      <c r="IXZ85" s="522"/>
      <c r="IYA85" s="522"/>
      <c r="IYB85" s="522"/>
      <c r="IYC85" s="522"/>
      <c r="IYD85" s="522"/>
      <c r="IYE85" s="522"/>
      <c r="IYF85" s="522"/>
      <c r="IYG85" s="522"/>
      <c r="IYH85" s="522"/>
      <c r="IYI85" s="522"/>
      <c r="IYJ85" s="522"/>
      <c r="IYK85" s="522"/>
      <c r="IYL85" s="522"/>
      <c r="IYM85" s="522"/>
      <c r="IYN85" s="522"/>
      <c r="IYO85" s="522"/>
      <c r="IYP85" s="522"/>
      <c r="IYQ85" s="522"/>
      <c r="IYR85" s="522"/>
      <c r="IYS85" s="522"/>
      <c r="IYT85" s="522"/>
      <c r="IYU85" s="522"/>
      <c r="IYV85" s="522"/>
      <c r="IYW85" s="522"/>
      <c r="IYX85" s="522"/>
      <c r="IYY85" s="522"/>
      <c r="IYZ85" s="522"/>
      <c r="IZA85" s="522"/>
      <c r="IZB85" s="522"/>
      <c r="IZC85" s="522"/>
      <c r="IZD85" s="522"/>
      <c r="IZE85" s="522"/>
      <c r="IZF85" s="522"/>
      <c r="IZG85" s="522"/>
      <c r="IZH85" s="522"/>
      <c r="IZI85" s="522"/>
      <c r="IZJ85" s="522"/>
      <c r="IZK85" s="522"/>
      <c r="IZL85" s="522"/>
      <c r="IZM85" s="522"/>
      <c r="IZN85" s="522"/>
      <c r="IZO85" s="522"/>
      <c r="IZP85" s="522"/>
      <c r="IZQ85" s="522"/>
      <c r="IZR85" s="522"/>
      <c r="IZS85" s="522"/>
      <c r="IZT85" s="522"/>
      <c r="IZU85" s="522"/>
      <c r="IZV85" s="522"/>
      <c r="IZW85" s="522"/>
      <c r="IZX85" s="522"/>
      <c r="IZY85" s="522"/>
      <c r="IZZ85" s="522"/>
      <c r="JAA85" s="522"/>
      <c r="JAB85" s="522"/>
      <c r="JAC85" s="522"/>
      <c r="JAD85" s="522"/>
      <c r="JAE85" s="522"/>
      <c r="JAF85" s="522"/>
      <c r="JAG85" s="522"/>
      <c r="JAH85" s="522"/>
      <c r="JAI85" s="522"/>
      <c r="JAJ85" s="522"/>
      <c r="JAK85" s="522"/>
      <c r="JAL85" s="522"/>
      <c r="JAM85" s="522"/>
      <c r="JAN85" s="522"/>
      <c r="JAO85" s="522"/>
      <c r="JAP85" s="522"/>
      <c r="JAQ85" s="522"/>
      <c r="JAR85" s="522"/>
      <c r="JAS85" s="522"/>
      <c r="JAT85" s="522"/>
      <c r="JAU85" s="522"/>
      <c r="JAV85" s="522"/>
      <c r="JAW85" s="522"/>
      <c r="JAX85" s="522"/>
      <c r="JAY85" s="522"/>
      <c r="JAZ85" s="522"/>
      <c r="JBA85" s="522"/>
      <c r="JBB85" s="522"/>
      <c r="JBC85" s="522"/>
      <c r="JBD85" s="522"/>
      <c r="JBE85" s="522"/>
      <c r="JBF85" s="522"/>
      <c r="JBG85" s="522"/>
      <c r="JBH85" s="522"/>
      <c r="JBI85" s="522"/>
      <c r="JBJ85" s="522"/>
      <c r="JBK85" s="522"/>
      <c r="JBL85" s="522"/>
      <c r="JBM85" s="522"/>
      <c r="JBN85" s="522"/>
      <c r="JBO85" s="522"/>
      <c r="JBP85" s="522"/>
      <c r="JBQ85" s="522"/>
      <c r="JBR85" s="522"/>
      <c r="JBS85" s="522"/>
      <c r="JBT85" s="522"/>
      <c r="JBU85" s="522"/>
      <c r="JBV85" s="522"/>
      <c r="JBW85" s="522"/>
      <c r="JBX85" s="522"/>
      <c r="JBY85" s="522"/>
      <c r="JBZ85" s="522"/>
      <c r="JCA85" s="522"/>
      <c r="JCB85" s="522"/>
      <c r="JCC85" s="522"/>
      <c r="JCD85" s="522"/>
      <c r="JCE85" s="522"/>
      <c r="JCF85" s="522"/>
      <c r="JCG85" s="522"/>
      <c r="JCH85" s="522"/>
      <c r="JCI85" s="522"/>
      <c r="JCJ85" s="522"/>
      <c r="JCK85" s="522"/>
      <c r="JCL85" s="522"/>
      <c r="JCM85" s="522"/>
      <c r="JCN85" s="522"/>
      <c r="JCO85" s="522"/>
      <c r="JCP85" s="522"/>
      <c r="JCQ85" s="522"/>
      <c r="JCR85" s="522"/>
      <c r="JCS85" s="522"/>
      <c r="JCT85" s="522"/>
      <c r="JCU85" s="522"/>
      <c r="JCV85" s="522"/>
      <c r="JCW85" s="522"/>
      <c r="JCX85" s="522"/>
      <c r="JCY85" s="522"/>
      <c r="JCZ85" s="522"/>
      <c r="JDA85" s="522"/>
      <c r="JDB85" s="522"/>
      <c r="JDC85" s="522"/>
      <c r="JDD85" s="522"/>
      <c r="JDE85" s="522"/>
      <c r="JDF85" s="522"/>
      <c r="JDG85" s="522"/>
      <c r="JDH85" s="522"/>
      <c r="JDI85" s="522"/>
      <c r="JDJ85" s="522"/>
      <c r="JDK85" s="522"/>
      <c r="JDL85" s="522"/>
      <c r="JDM85" s="522"/>
      <c r="JDN85" s="522"/>
      <c r="JDO85" s="522"/>
      <c r="JDP85" s="522"/>
      <c r="JDQ85" s="522"/>
      <c r="JDR85" s="522"/>
      <c r="JDS85" s="522"/>
      <c r="JDT85" s="522"/>
      <c r="JDU85" s="522"/>
      <c r="JDV85" s="522"/>
      <c r="JDW85" s="522"/>
      <c r="JDX85" s="522"/>
      <c r="JDY85" s="522"/>
      <c r="JDZ85" s="522"/>
      <c r="JEA85" s="522"/>
      <c r="JEB85" s="522"/>
      <c r="JEC85" s="522"/>
      <c r="JED85" s="522"/>
      <c r="JEE85" s="522"/>
      <c r="JEF85" s="522"/>
      <c r="JEG85" s="522"/>
      <c r="JEH85" s="522"/>
      <c r="JEI85" s="522"/>
      <c r="JEJ85" s="522"/>
      <c r="JEK85" s="522"/>
      <c r="JEL85" s="522"/>
      <c r="JEM85" s="522"/>
      <c r="JEN85" s="522"/>
      <c r="JEO85" s="522"/>
      <c r="JEP85" s="522"/>
      <c r="JEQ85" s="522"/>
      <c r="JER85" s="522"/>
      <c r="JES85" s="522"/>
      <c r="JET85" s="522"/>
      <c r="JEU85" s="522"/>
      <c r="JEV85" s="522"/>
      <c r="JEW85" s="522"/>
      <c r="JEX85" s="522"/>
      <c r="JEY85" s="522"/>
      <c r="JEZ85" s="522"/>
      <c r="JFA85" s="522"/>
      <c r="JFB85" s="522"/>
      <c r="JFC85" s="522"/>
      <c r="JFD85" s="522"/>
      <c r="JFE85" s="522"/>
      <c r="JFF85" s="522"/>
      <c r="JFG85" s="522"/>
      <c r="JFH85" s="522"/>
      <c r="JFI85" s="522"/>
      <c r="JFJ85" s="522"/>
      <c r="JFK85" s="522"/>
      <c r="JFL85" s="522"/>
      <c r="JFM85" s="522"/>
      <c r="JFN85" s="522"/>
      <c r="JFO85" s="522"/>
      <c r="JFP85" s="522"/>
      <c r="JFQ85" s="522"/>
      <c r="JFR85" s="522"/>
      <c r="JFS85" s="522"/>
      <c r="JFT85" s="522"/>
      <c r="JFU85" s="522"/>
      <c r="JFV85" s="522"/>
      <c r="JFW85" s="522"/>
      <c r="JFX85" s="522"/>
      <c r="JFY85" s="522"/>
      <c r="JFZ85" s="522"/>
      <c r="JGA85" s="522"/>
      <c r="JGB85" s="522"/>
      <c r="JGC85" s="522"/>
      <c r="JGD85" s="522"/>
      <c r="JGE85" s="522"/>
      <c r="JGF85" s="522"/>
      <c r="JGG85" s="522"/>
      <c r="JGH85" s="522"/>
      <c r="JGI85" s="522"/>
      <c r="JGJ85" s="522"/>
      <c r="JGK85" s="522"/>
      <c r="JGL85" s="522"/>
      <c r="JGM85" s="522"/>
      <c r="JGN85" s="522"/>
      <c r="JGO85" s="522"/>
      <c r="JGP85" s="522"/>
      <c r="JGQ85" s="522"/>
      <c r="JGR85" s="522"/>
      <c r="JGS85" s="522"/>
      <c r="JGT85" s="522"/>
      <c r="JGU85" s="522"/>
      <c r="JGV85" s="522"/>
      <c r="JGW85" s="522"/>
      <c r="JGX85" s="522"/>
      <c r="JGY85" s="522"/>
      <c r="JGZ85" s="522"/>
      <c r="JHA85" s="522"/>
      <c r="JHB85" s="522"/>
      <c r="JHC85" s="522"/>
      <c r="JHD85" s="522"/>
      <c r="JHE85" s="522"/>
      <c r="JHF85" s="522"/>
      <c r="JHG85" s="522"/>
      <c r="JHH85" s="522"/>
      <c r="JHI85" s="522"/>
      <c r="JHJ85" s="522"/>
      <c r="JHK85" s="522"/>
      <c r="JHL85" s="522"/>
      <c r="JHM85" s="522"/>
      <c r="JHN85" s="522"/>
      <c r="JHO85" s="522"/>
      <c r="JHP85" s="522"/>
      <c r="JHQ85" s="522"/>
      <c r="JHR85" s="522"/>
      <c r="JHS85" s="522"/>
      <c r="JHT85" s="522"/>
      <c r="JHU85" s="522"/>
      <c r="JHV85" s="522"/>
      <c r="JHW85" s="522"/>
      <c r="JHX85" s="522"/>
      <c r="JHY85" s="522"/>
      <c r="JHZ85" s="522"/>
      <c r="JIA85" s="522"/>
      <c r="JIB85" s="522"/>
      <c r="JIC85" s="522"/>
      <c r="JID85" s="522"/>
      <c r="JIE85" s="522"/>
      <c r="JIF85" s="522"/>
      <c r="JIG85" s="522"/>
      <c r="JIH85" s="522"/>
      <c r="JII85" s="522"/>
      <c r="JIJ85" s="522"/>
      <c r="JIK85" s="522"/>
      <c r="JIL85" s="522"/>
      <c r="JIM85" s="522"/>
      <c r="JIN85" s="522"/>
      <c r="JIO85" s="522"/>
      <c r="JIP85" s="522"/>
      <c r="JIQ85" s="522"/>
      <c r="JIR85" s="522"/>
      <c r="JIS85" s="522"/>
      <c r="JIT85" s="522"/>
      <c r="JIU85" s="522"/>
      <c r="JIV85" s="522"/>
      <c r="JIW85" s="522"/>
      <c r="JIX85" s="522"/>
      <c r="JIY85" s="522"/>
      <c r="JIZ85" s="522"/>
      <c r="JJA85" s="522"/>
      <c r="JJB85" s="522"/>
      <c r="JJC85" s="522"/>
      <c r="JJD85" s="522"/>
      <c r="JJE85" s="522"/>
      <c r="JJF85" s="522"/>
      <c r="JJG85" s="522"/>
      <c r="JJH85" s="522"/>
      <c r="JJI85" s="522"/>
      <c r="JJJ85" s="522"/>
      <c r="JJK85" s="522"/>
      <c r="JJL85" s="522"/>
      <c r="JJM85" s="522"/>
      <c r="JJN85" s="522"/>
      <c r="JJO85" s="522"/>
      <c r="JJP85" s="522"/>
      <c r="JJQ85" s="522"/>
      <c r="JJR85" s="522"/>
      <c r="JJS85" s="522"/>
      <c r="JJT85" s="522"/>
      <c r="JJU85" s="522"/>
      <c r="JJV85" s="522"/>
      <c r="JJW85" s="522"/>
      <c r="JJX85" s="522"/>
      <c r="JJY85" s="522"/>
      <c r="JJZ85" s="522"/>
      <c r="JKA85" s="522"/>
      <c r="JKB85" s="522"/>
      <c r="JKC85" s="522"/>
      <c r="JKD85" s="522"/>
      <c r="JKE85" s="522"/>
      <c r="JKF85" s="522"/>
      <c r="JKG85" s="522"/>
      <c r="JKH85" s="522"/>
      <c r="JKI85" s="522"/>
      <c r="JKJ85" s="522"/>
      <c r="JKK85" s="522"/>
      <c r="JKL85" s="522"/>
      <c r="JKM85" s="522"/>
      <c r="JKN85" s="522"/>
      <c r="JKO85" s="522"/>
      <c r="JKP85" s="522"/>
      <c r="JKQ85" s="522"/>
      <c r="JKR85" s="522"/>
      <c r="JKS85" s="522"/>
      <c r="JKT85" s="522"/>
      <c r="JKU85" s="522"/>
      <c r="JKV85" s="522"/>
      <c r="JKW85" s="522"/>
      <c r="JKX85" s="522"/>
      <c r="JKY85" s="522"/>
      <c r="JKZ85" s="522"/>
      <c r="JLA85" s="522"/>
      <c r="JLB85" s="522"/>
      <c r="JLC85" s="522"/>
      <c r="JLD85" s="522"/>
      <c r="JLE85" s="522"/>
      <c r="JLF85" s="522"/>
      <c r="JLG85" s="522"/>
      <c r="JLH85" s="522"/>
      <c r="JLI85" s="522"/>
      <c r="JLJ85" s="522"/>
      <c r="JLK85" s="522"/>
      <c r="JLL85" s="522"/>
      <c r="JLM85" s="522"/>
      <c r="JLN85" s="522"/>
      <c r="JLO85" s="522"/>
      <c r="JLP85" s="522"/>
      <c r="JLQ85" s="522"/>
      <c r="JLR85" s="522"/>
      <c r="JLS85" s="522"/>
      <c r="JLT85" s="522"/>
      <c r="JLU85" s="522"/>
      <c r="JLV85" s="522"/>
      <c r="JLW85" s="522"/>
      <c r="JLX85" s="522"/>
      <c r="JLY85" s="522"/>
      <c r="JLZ85" s="522"/>
      <c r="JMA85" s="522"/>
      <c r="JMB85" s="522"/>
      <c r="JMC85" s="522"/>
      <c r="JMD85" s="522"/>
      <c r="JME85" s="522"/>
      <c r="JMF85" s="522"/>
      <c r="JMG85" s="522"/>
      <c r="JMH85" s="522"/>
      <c r="JMI85" s="522"/>
      <c r="JMJ85" s="522"/>
      <c r="JMK85" s="522"/>
      <c r="JML85" s="522"/>
      <c r="JMM85" s="522"/>
      <c r="JMN85" s="522"/>
      <c r="JMO85" s="522"/>
      <c r="JMP85" s="522"/>
      <c r="JMQ85" s="522"/>
      <c r="JMR85" s="522"/>
      <c r="JMS85" s="522"/>
      <c r="JMT85" s="522"/>
      <c r="JMU85" s="522"/>
      <c r="JMV85" s="522"/>
      <c r="JMW85" s="522"/>
      <c r="JMX85" s="522"/>
      <c r="JMY85" s="522"/>
      <c r="JMZ85" s="522"/>
      <c r="JNA85" s="522"/>
      <c r="JNB85" s="522"/>
      <c r="JNC85" s="522"/>
      <c r="JND85" s="522"/>
      <c r="JNE85" s="522"/>
      <c r="JNF85" s="522"/>
      <c r="JNG85" s="522"/>
      <c r="JNH85" s="522"/>
      <c r="JNI85" s="522"/>
      <c r="JNJ85" s="522"/>
      <c r="JNK85" s="522"/>
      <c r="JNL85" s="522"/>
      <c r="JNM85" s="522"/>
      <c r="JNN85" s="522"/>
      <c r="JNO85" s="522"/>
      <c r="JNP85" s="522"/>
      <c r="JNQ85" s="522"/>
      <c r="JNR85" s="522"/>
      <c r="JNS85" s="522"/>
      <c r="JNT85" s="522"/>
      <c r="JNU85" s="522"/>
      <c r="JNV85" s="522"/>
      <c r="JNW85" s="522"/>
      <c r="JNX85" s="522"/>
      <c r="JNY85" s="522"/>
      <c r="JNZ85" s="522"/>
      <c r="JOA85" s="522"/>
      <c r="JOB85" s="522"/>
      <c r="JOC85" s="522"/>
      <c r="JOD85" s="522"/>
      <c r="JOE85" s="522"/>
      <c r="JOF85" s="522"/>
      <c r="JOG85" s="522"/>
      <c r="JOH85" s="522"/>
      <c r="JOI85" s="522"/>
      <c r="JOJ85" s="522"/>
      <c r="JOK85" s="522"/>
      <c r="JOL85" s="522"/>
      <c r="JOM85" s="522"/>
      <c r="JON85" s="522"/>
      <c r="JOO85" s="522"/>
      <c r="JOP85" s="522"/>
      <c r="JOQ85" s="522"/>
      <c r="JOR85" s="522"/>
      <c r="JOS85" s="522"/>
      <c r="JOT85" s="522"/>
      <c r="JOU85" s="522"/>
      <c r="JOV85" s="522"/>
      <c r="JOW85" s="522"/>
      <c r="JOX85" s="522"/>
      <c r="JOY85" s="522"/>
      <c r="JOZ85" s="522"/>
      <c r="JPA85" s="522"/>
      <c r="JPB85" s="522"/>
      <c r="JPC85" s="522"/>
      <c r="JPD85" s="522"/>
      <c r="JPE85" s="522"/>
      <c r="JPF85" s="522"/>
      <c r="JPG85" s="522"/>
      <c r="JPH85" s="522"/>
      <c r="JPI85" s="522"/>
      <c r="JPJ85" s="522"/>
      <c r="JPK85" s="522"/>
      <c r="JPL85" s="522"/>
      <c r="JPM85" s="522"/>
      <c r="JPN85" s="522"/>
      <c r="JPO85" s="522"/>
      <c r="JPP85" s="522"/>
      <c r="JPQ85" s="522"/>
      <c r="JPR85" s="522"/>
      <c r="JPS85" s="522"/>
      <c r="JPT85" s="522"/>
      <c r="JPU85" s="522"/>
      <c r="JPV85" s="522"/>
      <c r="JPW85" s="522"/>
      <c r="JPX85" s="522"/>
      <c r="JPY85" s="522"/>
      <c r="JPZ85" s="522"/>
      <c r="JQA85" s="522"/>
      <c r="JQB85" s="522"/>
      <c r="JQC85" s="522"/>
      <c r="JQD85" s="522"/>
      <c r="JQE85" s="522"/>
      <c r="JQF85" s="522"/>
      <c r="JQG85" s="522"/>
      <c r="JQH85" s="522"/>
      <c r="JQI85" s="522"/>
      <c r="JQJ85" s="522"/>
      <c r="JQK85" s="522"/>
      <c r="JQL85" s="522"/>
      <c r="JQM85" s="522"/>
      <c r="JQN85" s="522"/>
      <c r="JQO85" s="522"/>
      <c r="JQP85" s="522"/>
      <c r="JQQ85" s="522"/>
      <c r="JQR85" s="522"/>
      <c r="JQS85" s="522"/>
      <c r="JQT85" s="522"/>
      <c r="JQU85" s="522"/>
      <c r="JQV85" s="522"/>
      <c r="JQW85" s="522"/>
      <c r="JQX85" s="522"/>
      <c r="JQY85" s="522"/>
      <c r="JQZ85" s="522"/>
      <c r="JRA85" s="522"/>
      <c r="JRB85" s="522"/>
      <c r="JRC85" s="522"/>
      <c r="JRD85" s="522"/>
      <c r="JRE85" s="522"/>
      <c r="JRF85" s="522"/>
      <c r="JRG85" s="522"/>
      <c r="JRH85" s="522"/>
      <c r="JRI85" s="522"/>
      <c r="JRJ85" s="522"/>
      <c r="JRK85" s="522"/>
      <c r="JRL85" s="522"/>
      <c r="JRM85" s="522"/>
      <c r="JRN85" s="522"/>
      <c r="JRO85" s="522"/>
      <c r="JRP85" s="522"/>
      <c r="JRQ85" s="522"/>
      <c r="JRR85" s="522"/>
      <c r="JRS85" s="522"/>
      <c r="JRT85" s="522"/>
      <c r="JRU85" s="522"/>
      <c r="JRV85" s="522"/>
      <c r="JRW85" s="522"/>
      <c r="JRX85" s="522"/>
      <c r="JRY85" s="522"/>
      <c r="JRZ85" s="522"/>
      <c r="JSA85" s="522"/>
      <c r="JSB85" s="522"/>
      <c r="JSC85" s="522"/>
      <c r="JSD85" s="522"/>
      <c r="JSE85" s="522"/>
      <c r="JSF85" s="522"/>
      <c r="JSG85" s="522"/>
      <c r="JSH85" s="522"/>
      <c r="JSI85" s="522"/>
      <c r="JSJ85" s="522"/>
      <c r="JSK85" s="522"/>
      <c r="JSL85" s="522"/>
      <c r="JSM85" s="522"/>
      <c r="JSN85" s="522"/>
      <c r="JSO85" s="522"/>
      <c r="JSP85" s="522"/>
      <c r="JSQ85" s="522"/>
      <c r="JSR85" s="522"/>
      <c r="JSS85" s="522"/>
      <c r="JST85" s="522"/>
      <c r="JSU85" s="522"/>
      <c r="JSV85" s="522"/>
      <c r="JSW85" s="522"/>
      <c r="JSX85" s="522"/>
      <c r="JSY85" s="522"/>
      <c r="JSZ85" s="522"/>
      <c r="JTA85" s="522"/>
      <c r="JTB85" s="522"/>
      <c r="JTC85" s="522"/>
      <c r="JTD85" s="522"/>
      <c r="JTE85" s="522"/>
      <c r="JTF85" s="522"/>
      <c r="JTG85" s="522"/>
      <c r="JTH85" s="522"/>
      <c r="JTI85" s="522"/>
      <c r="JTJ85" s="522"/>
      <c r="JTK85" s="522"/>
      <c r="JTL85" s="522"/>
      <c r="JTM85" s="522"/>
      <c r="JTN85" s="522"/>
      <c r="JTO85" s="522"/>
      <c r="JTP85" s="522"/>
      <c r="JTQ85" s="522"/>
      <c r="JTR85" s="522"/>
      <c r="JTS85" s="522"/>
      <c r="JTT85" s="522"/>
      <c r="JTU85" s="522"/>
      <c r="JTV85" s="522"/>
      <c r="JTW85" s="522"/>
      <c r="JTX85" s="522"/>
      <c r="JTY85" s="522"/>
      <c r="JTZ85" s="522"/>
      <c r="JUA85" s="522"/>
      <c r="JUB85" s="522"/>
      <c r="JUC85" s="522"/>
      <c r="JUD85" s="522"/>
      <c r="JUE85" s="522"/>
      <c r="JUF85" s="522"/>
      <c r="JUG85" s="522"/>
      <c r="JUH85" s="522"/>
      <c r="JUI85" s="522"/>
      <c r="JUJ85" s="522"/>
      <c r="JUK85" s="522"/>
      <c r="JUL85" s="522"/>
      <c r="JUM85" s="522"/>
      <c r="JUN85" s="522"/>
      <c r="JUO85" s="522"/>
      <c r="JUP85" s="522"/>
      <c r="JUQ85" s="522"/>
      <c r="JUR85" s="522"/>
      <c r="JUS85" s="522"/>
      <c r="JUT85" s="522"/>
      <c r="JUU85" s="522"/>
      <c r="JUV85" s="522"/>
      <c r="JUW85" s="522"/>
      <c r="JUX85" s="522"/>
      <c r="JUY85" s="522"/>
      <c r="JUZ85" s="522"/>
      <c r="JVA85" s="522"/>
      <c r="JVB85" s="522"/>
      <c r="JVC85" s="522"/>
      <c r="JVD85" s="522"/>
      <c r="JVE85" s="522"/>
      <c r="JVF85" s="522"/>
      <c r="JVG85" s="522"/>
      <c r="JVH85" s="522"/>
      <c r="JVI85" s="522"/>
      <c r="JVJ85" s="522"/>
      <c r="JVK85" s="522"/>
      <c r="JVL85" s="522"/>
      <c r="JVM85" s="522"/>
      <c r="JVN85" s="522"/>
      <c r="JVO85" s="522"/>
      <c r="JVP85" s="522"/>
      <c r="JVQ85" s="522"/>
      <c r="JVR85" s="522"/>
      <c r="JVS85" s="522"/>
      <c r="JVT85" s="522"/>
      <c r="JVU85" s="522"/>
      <c r="JVV85" s="522"/>
      <c r="JVW85" s="522"/>
      <c r="JVX85" s="522"/>
      <c r="JVY85" s="522"/>
      <c r="JVZ85" s="522"/>
      <c r="JWA85" s="522"/>
      <c r="JWB85" s="522"/>
      <c r="JWC85" s="522"/>
      <c r="JWD85" s="522"/>
      <c r="JWE85" s="522"/>
      <c r="JWF85" s="522"/>
      <c r="JWG85" s="522"/>
      <c r="JWH85" s="522"/>
      <c r="JWI85" s="522"/>
      <c r="JWJ85" s="522"/>
      <c r="JWK85" s="522"/>
      <c r="JWL85" s="522"/>
      <c r="JWM85" s="522"/>
      <c r="JWN85" s="522"/>
      <c r="JWO85" s="522"/>
      <c r="JWP85" s="522"/>
      <c r="JWQ85" s="522"/>
      <c r="JWR85" s="522"/>
      <c r="JWS85" s="522"/>
      <c r="JWT85" s="522"/>
      <c r="JWU85" s="522"/>
      <c r="JWV85" s="522"/>
      <c r="JWW85" s="522"/>
      <c r="JWX85" s="522"/>
      <c r="JWY85" s="522"/>
      <c r="JWZ85" s="522"/>
      <c r="JXA85" s="522"/>
      <c r="JXB85" s="522"/>
      <c r="JXC85" s="522"/>
      <c r="JXD85" s="522"/>
      <c r="JXE85" s="522"/>
      <c r="JXF85" s="522"/>
      <c r="JXG85" s="522"/>
      <c r="JXH85" s="522"/>
      <c r="JXI85" s="522"/>
      <c r="JXJ85" s="522"/>
      <c r="JXK85" s="522"/>
      <c r="JXL85" s="522"/>
      <c r="JXM85" s="522"/>
      <c r="JXN85" s="522"/>
      <c r="JXO85" s="522"/>
      <c r="JXP85" s="522"/>
      <c r="JXQ85" s="522"/>
      <c r="JXR85" s="522"/>
      <c r="JXS85" s="522"/>
      <c r="JXT85" s="522"/>
      <c r="JXU85" s="522"/>
      <c r="JXV85" s="522"/>
      <c r="JXW85" s="522"/>
      <c r="JXX85" s="522"/>
      <c r="JXY85" s="522"/>
      <c r="JXZ85" s="522"/>
      <c r="JYA85" s="522"/>
      <c r="JYB85" s="522"/>
      <c r="JYC85" s="522"/>
      <c r="JYD85" s="522"/>
      <c r="JYE85" s="522"/>
      <c r="JYF85" s="522"/>
      <c r="JYG85" s="522"/>
      <c r="JYH85" s="522"/>
      <c r="JYI85" s="522"/>
      <c r="JYJ85" s="522"/>
      <c r="JYK85" s="522"/>
      <c r="JYL85" s="522"/>
      <c r="JYM85" s="522"/>
      <c r="JYN85" s="522"/>
      <c r="JYO85" s="522"/>
      <c r="JYP85" s="522"/>
      <c r="JYQ85" s="522"/>
      <c r="JYR85" s="522"/>
      <c r="JYS85" s="522"/>
      <c r="JYT85" s="522"/>
      <c r="JYU85" s="522"/>
      <c r="JYV85" s="522"/>
      <c r="JYW85" s="522"/>
      <c r="JYX85" s="522"/>
      <c r="JYY85" s="522"/>
      <c r="JYZ85" s="522"/>
      <c r="JZA85" s="522"/>
      <c r="JZB85" s="522"/>
      <c r="JZC85" s="522"/>
      <c r="JZD85" s="522"/>
      <c r="JZE85" s="522"/>
      <c r="JZF85" s="522"/>
      <c r="JZG85" s="522"/>
      <c r="JZH85" s="522"/>
      <c r="JZI85" s="522"/>
      <c r="JZJ85" s="522"/>
      <c r="JZK85" s="522"/>
      <c r="JZL85" s="522"/>
      <c r="JZM85" s="522"/>
      <c r="JZN85" s="522"/>
      <c r="JZO85" s="522"/>
      <c r="JZP85" s="522"/>
      <c r="JZQ85" s="522"/>
      <c r="JZR85" s="522"/>
      <c r="JZS85" s="522"/>
      <c r="JZT85" s="522"/>
      <c r="JZU85" s="522"/>
      <c r="JZV85" s="522"/>
      <c r="JZW85" s="522"/>
      <c r="JZX85" s="522"/>
      <c r="JZY85" s="522"/>
      <c r="JZZ85" s="522"/>
      <c r="KAA85" s="522"/>
      <c r="KAB85" s="522"/>
      <c r="KAC85" s="522"/>
      <c r="KAD85" s="522"/>
      <c r="KAE85" s="522"/>
      <c r="KAF85" s="522"/>
      <c r="KAG85" s="522"/>
      <c r="KAH85" s="522"/>
      <c r="KAI85" s="522"/>
      <c r="KAJ85" s="522"/>
      <c r="KAK85" s="522"/>
      <c r="KAL85" s="522"/>
      <c r="KAM85" s="522"/>
      <c r="KAN85" s="522"/>
      <c r="KAO85" s="522"/>
      <c r="KAP85" s="522"/>
      <c r="KAQ85" s="522"/>
      <c r="KAR85" s="522"/>
      <c r="KAS85" s="522"/>
      <c r="KAT85" s="522"/>
      <c r="KAU85" s="522"/>
      <c r="KAV85" s="522"/>
      <c r="KAW85" s="522"/>
      <c r="KAX85" s="522"/>
      <c r="KAY85" s="522"/>
      <c r="KAZ85" s="522"/>
      <c r="KBA85" s="522"/>
      <c r="KBB85" s="522"/>
      <c r="KBC85" s="522"/>
      <c r="KBD85" s="522"/>
      <c r="KBE85" s="522"/>
      <c r="KBF85" s="522"/>
      <c r="KBG85" s="522"/>
      <c r="KBH85" s="522"/>
      <c r="KBI85" s="522"/>
      <c r="KBJ85" s="522"/>
      <c r="KBK85" s="522"/>
      <c r="KBL85" s="522"/>
      <c r="KBM85" s="522"/>
      <c r="KBN85" s="522"/>
      <c r="KBO85" s="522"/>
      <c r="KBP85" s="522"/>
      <c r="KBQ85" s="522"/>
      <c r="KBR85" s="522"/>
      <c r="KBS85" s="522"/>
      <c r="KBT85" s="522"/>
      <c r="KBU85" s="522"/>
      <c r="KBV85" s="522"/>
      <c r="KBW85" s="522"/>
      <c r="KBX85" s="522"/>
      <c r="KBY85" s="522"/>
      <c r="KBZ85" s="522"/>
      <c r="KCA85" s="522"/>
      <c r="KCB85" s="522"/>
      <c r="KCC85" s="522"/>
      <c r="KCD85" s="522"/>
      <c r="KCE85" s="522"/>
      <c r="KCF85" s="522"/>
      <c r="KCG85" s="522"/>
      <c r="KCH85" s="522"/>
      <c r="KCI85" s="522"/>
      <c r="KCJ85" s="522"/>
      <c r="KCK85" s="522"/>
      <c r="KCL85" s="522"/>
      <c r="KCM85" s="522"/>
      <c r="KCN85" s="522"/>
      <c r="KCO85" s="522"/>
      <c r="KCP85" s="522"/>
      <c r="KCQ85" s="522"/>
      <c r="KCR85" s="522"/>
      <c r="KCS85" s="522"/>
      <c r="KCT85" s="522"/>
      <c r="KCU85" s="522"/>
      <c r="KCV85" s="522"/>
      <c r="KCW85" s="522"/>
      <c r="KCX85" s="522"/>
      <c r="KCY85" s="522"/>
      <c r="KCZ85" s="522"/>
      <c r="KDA85" s="522"/>
      <c r="KDB85" s="522"/>
      <c r="KDC85" s="522"/>
      <c r="KDD85" s="522"/>
      <c r="KDE85" s="522"/>
      <c r="KDF85" s="522"/>
      <c r="KDG85" s="522"/>
      <c r="KDH85" s="522"/>
      <c r="KDI85" s="522"/>
      <c r="KDJ85" s="522"/>
      <c r="KDK85" s="522"/>
      <c r="KDL85" s="522"/>
      <c r="KDM85" s="522"/>
      <c r="KDN85" s="522"/>
      <c r="KDO85" s="522"/>
      <c r="KDP85" s="522"/>
      <c r="KDQ85" s="522"/>
      <c r="KDR85" s="522"/>
      <c r="KDS85" s="522"/>
      <c r="KDT85" s="522"/>
      <c r="KDU85" s="522"/>
      <c r="KDV85" s="522"/>
      <c r="KDW85" s="522"/>
      <c r="KDX85" s="522"/>
      <c r="KDY85" s="522"/>
      <c r="KDZ85" s="522"/>
      <c r="KEA85" s="522"/>
      <c r="KEB85" s="522"/>
      <c r="KEC85" s="522"/>
      <c r="KED85" s="522"/>
      <c r="KEE85" s="522"/>
      <c r="KEF85" s="522"/>
      <c r="KEG85" s="522"/>
      <c r="KEH85" s="522"/>
      <c r="KEI85" s="522"/>
      <c r="KEJ85" s="522"/>
      <c r="KEK85" s="522"/>
      <c r="KEL85" s="522"/>
      <c r="KEM85" s="522"/>
      <c r="KEN85" s="522"/>
      <c r="KEO85" s="522"/>
      <c r="KEP85" s="522"/>
      <c r="KEQ85" s="522"/>
      <c r="KER85" s="522"/>
      <c r="KES85" s="522"/>
      <c r="KET85" s="522"/>
      <c r="KEU85" s="522"/>
      <c r="KEV85" s="522"/>
      <c r="KEW85" s="522"/>
      <c r="KEX85" s="522"/>
      <c r="KEY85" s="522"/>
      <c r="KEZ85" s="522"/>
      <c r="KFA85" s="522"/>
      <c r="KFB85" s="522"/>
      <c r="KFC85" s="522"/>
      <c r="KFD85" s="522"/>
      <c r="KFE85" s="522"/>
      <c r="KFF85" s="522"/>
      <c r="KFG85" s="522"/>
      <c r="KFH85" s="522"/>
      <c r="KFI85" s="522"/>
      <c r="KFJ85" s="522"/>
      <c r="KFK85" s="522"/>
      <c r="KFL85" s="522"/>
      <c r="KFM85" s="522"/>
      <c r="KFN85" s="522"/>
      <c r="KFO85" s="522"/>
      <c r="KFP85" s="522"/>
      <c r="KFQ85" s="522"/>
      <c r="KFR85" s="522"/>
      <c r="KFS85" s="522"/>
      <c r="KFT85" s="522"/>
      <c r="KFU85" s="522"/>
      <c r="KFV85" s="522"/>
      <c r="KFW85" s="522"/>
      <c r="KFX85" s="522"/>
      <c r="KFY85" s="522"/>
      <c r="KFZ85" s="522"/>
      <c r="KGA85" s="522"/>
      <c r="KGB85" s="522"/>
      <c r="KGC85" s="522"/>
      <c r="KGD85" s="522"/>
      <c r="KGE85" s="522"/>
      <c r="KGF85" s="522"/>
      <c r="KGG85" s="522"/>
      <c r="KGH85" s="522"/>
      <c r="KGI85" s="522"/>
      <c r="KGJ85" s="522"/>
      <c r="KGK85" s="522"/>
      <c r="KGL85" s="522"/>
      <c r="KGM85" s="522"/>
      <c r="KGN85" s="522"/>
      <c r="KGO85" s="522"/>
      <c r="KGP85" s="522"/>
      <c r="KGQ85" s="522"/>
      <c r="KGR85" s="522"/>
      <c r="KGS85" s="522"/>
      <c r="KGT85" s="522"/>
      <c r="KGU85" s="522"/>
      <c r="KGV85" s="522"/>
      <c r="KGW85" s="522"/>
      <c r="KGX85" s="522"/>
      <c r="KGY85" s="522"/>
      <c r="KGZ85" s="522"/>
      <c r="KHA85" s="522"/>
      <c r="KHB85" s="522"/>
      <c r="KHC85" s="522"/>
      <c r="KHD85" s="522"/>
      <c r="KHE85" s="522"/>
      <c r="KHF85" s="522"/>
      <c r="KHG85" s="522"/>
      <c r="KHH85" s="522"/>
      <c r="KHI85" s="522"/>
      <c r="KHJ85" s="522"/>
      <c r="KHK85" s="522"/>
      <c r="KHL85" s="522"/>
      <c r="KHM85" s="522"/>
      <c r="KHN85" s="522"/>
      <c r="KHO85" s="522"/>
      <c r="KHP85" s="522"/>
      <c r="KHQ85" s="522"/>
      <c r="KHR85" s="522"/>
      <c r="KHS85" s="522"/>
      <c r="KHT85" s="522"/>
      <c r="KHU85" s="522"/>
      <c r="KHV85" s="522"/>
      <c r="KHW85" s="522"/>
      <c r="KHX85" s="522"/>
      <c r="KHY85" s="522"/>
      <c r="KHZ85" s="522"/>
      <c r="KIA85" s="522"/>
      <c r="KIB85" s="522"/>
      <c r="KIC85" s="522"/>
      <c r="KID85" s="522"/>
      <c r="KIE85" s="522"/>
      <c r="KIF85" s="522"/>
      <c r="KIG85" s="522"/>
      <c r="KIH85" s="522"/>
      <c r="KII85" s="522"/>
      <c r="KIJ85" s="522"/>
      <c r="KIK85" s="522"/>
      <c r="KIL85" s="522"/>
      <c r="KIM85" s="522"/>
      <c r="KIN85" s="522"/>
      <c r="KIO85" s="522"/>
      <c r="KIP85" s="522"/>
      <c r="KIQ85" s="522"/>
      <c r="KIR85" s="522"/>
      <c r="KIS85" s="522"/>
      <c r="KIT85" s="522"/>
      <c r="KIU85" s="522"/>
      <c r="KIV85" s="522"/>
      <c r="KIW85" s="522"/>
      <c r="KIX85" s="522"/>
      <c r="KIY85" s="522"/>
      <c r="KIZ85" s="522"/>
      <c r="KJA85" s="522"/>
      <c r="KJB85" s="522"/>
      <c r="KJC85" s="522"/>
      <c r="KJD85" s="522"/>
      <c r="KJE85" s="522"/>
      <c r="KJF85" s="522"/>
      <c r="KJG85" s="522"/>
      <c r="KJH85" s="522"/>
      <c r="KJI85" s="522"/>
      <c r="KJJ85" s="522"/>
      <c r="KJK85" s="522"/>
      <c r="KJL85" s="522"/>
      <c r="KJM85" s="522"/>
      <c r="KJN85" s="522"/>
      <c r="KJO85" s="522"/>
      <c r="KJP85" s="522"/>
      <c r="KJQ85" s="522"/>
      <c r="KJR85" s="522"/>
      <c r="KJS85" s="522"/>
      <c r="KJT85" s="522"/>
      <c r="KJU85" s="522"/>
      <c r="KJV85" s="522"/>
      <c r="KJW85" s="522"/>
      <c r="KJX85" s="522"/>
      <c r="KJY85" s="522"/>
      <c r="KJZ85" s="522"/>
      <c r="KKA85" s="522"/>
      <c r="KKB85" s="522"/>
      <c r="KKC85" s="522"/>
      <c r="KKD85" s="522"/>
      <c r="KKE85" s="522"/>
      <c r="KKF85" s="522"/>
      <c r="KKG85" s="522"/>
      <c r="KKH85" s="522"/>
      <c r="KKI85" s="522"/>
      <c r="KKJ85" s="522"/>
      <c r="KKK85" s="522"/>
      <c r="KKL85" s="522"/>
      <c r="KKM85" s="522"/>
      <c r="KKN85" s="522"/>
      <c r="KKO85" s="522"/>
      <c r="KKP85" s="522"/>
      <c r="KKQ85" s="522"/>
      <c r="KKR85" s="522"/>
      <c r="KKS85" s="522"/>
      <c r="KKT85" s="522"/>
      <c r="KKU85" s="522"/>
      <c r="KKV85" s="522"/>
      <c r="KKW85" s="522"/>
      <c r="KKX85" s="522"/>
      <c r="KKY85" s="522"/>
      <c r="KKZ85" s="522"/>
      <c r="KLA85" s="522"/>
      <c r="KLB85" s="522"/>
      <c r="KLC85" s="522"/>
      <c r="KLD85" s="522"/>
      <c r="KLE85" s="522"/>
      <c r="KLF85" s="522"/>
      <c r="KLG85" s="522"/>
      <c r="KLH85" s="522"/>
      <c r="KLI85" s="522"/>
      <c r="KLJ85" s="522"/>
      <c r="KLK85" s="522"/>
      <c r="KLL85" s="522"/>
      <c r="KLM85" s="522"/>
      <c r="KLN85" s="522"/>
      <c r="KLO85" s="522"/>
      <c r="KLP85" s="522"/>
      <c r="KLQ85" s="522"/>
      <c r="KLR85" s="522"/>
      <c r="KLS85" s="522"/>
      <c r="KLT85" s="522"/>
      <c r="KLU85" s="522"/>
      <c r="KLV85" s="522"/>
      <c r="KLW85" s="522"/>
      <c r="KLX85" s="522"/>
      <c r="KLY85" s="522"/>
      <c r="KLZ85" s="522"/>
      <c r="KMA85" s="522"/>
      <c r="KMB85" s="522"/>
      <c r="KMC85" s="522"/>
      <c r="KMD85" s="522"/>
      <c r="KME85" s="522"/>
      <c r="KMF85" s="522"/>
      <c r="KMG85" s="522"/>
      <c r="KMH85" s="522"/>
      <c r="KMI85" s="522"/>
      <c r="KMJ85" s="522"/>
      <c r="KMK85" s="522"/>
      <c r="KML85" s="522"/>
      <c r="KMM85" s="522"/>
      <c r="KMN85" s="522"/>
      <c r="KMO85" s="522"/>
      <c r="KMP85" s="522"/>
      <c r="KMQ85" s="522"/>
      <c r="KMR85" s="522"/>
      <c r="KMS85" s="522"/>
      <c r="KMT85" s="522"/>
      <c r="KMU85" s="522"/>
      <c r="KMV85" s="522"/>
      <c r="KMW85" s="522"/>
      <c r="KMX85" s="522"/>
      <c r="KMY85" s="522"/>
      <c r="KMZ85" s="522"/>
      <c r="KNA85" s="522"/>
      <c r="KNB85" s="522"/>
      <c r="KNC85" s="522"/>
      <c r="KND85" s="522"/>
      <c r="KNE85" s="522"/>
      <c r="KNF85" s="522"/>
      <c r="KNG85" s="522"/>
      <c r="KNH85" s="522"/>
      <c r="KNI85" s="522"/>
      <c r="KNJ85" s="522"/>
      <c r="KNK85" s="522"/>
      <c r="KNL85" s="522"/>
      <c r="KNM85" s="522"/>
      <c r="KNN85" s="522"/>
      <c r="KNO85" s="522"/>
      <c r="KNP85" s="522"/>
      <c r="KNQ85" s="522"/>
      <c r="KNR85" s="522"/>
      <c r="KNS85" s="522"/>
      <c r="KNT85" s="522"/>
      <c r="KNU85" s="522"/>
      <c r="KNV85" s="522"/>
      <c r="KNW85" s="522"/>
      <c r="KNX85" s="522"/>
      <c r="KNY85" s="522"/>
      <c r="KNZ85" s="522"/>
      <c r="KOA85" s="522"/>
      <c r="KOB85" s="522"/>
      <c r="KOC85" s="522"/>
      <c r="KOD85" s="522"/>
      <c r="KOE85" s="522"/>
      <c r="KOF85" s="522"/>
      <c r="KOG85" s="522"/>
      <c r="KOH85" s="522"/>
      <c r="KOI85" s="522"/>
      <c r="KOJ85" s="522"/>
      <c r="KOK85" s="522"/>
      <c r="KOL85" s="522"/>
      <c r="KOM85" s="522"/>
      <c r="KON85" s="522"/>
      <c r="KOO85" s="522"/>
      <c r="KOP85" s="522"/>
      <c r="KOQ85" s="522"/>
      <c r="KOR85" s="522"/>
      <c r="KOS85" s="522"/>
      <c r="KOT85" s="522"/>
      <c r="KOU85" s="522"/>
      <c r="KOV85" s="522"/>
      <c r="KOW85" s="522"/>
      <c r="KOX85" s="522"/>
      <c r="KOY85" s="522"/>
      <c r="KOZ85" s="522"/>
      <c r="KPA85" s="522"/>
      <c r="KPB85" s="522"/>
      <c r="KPC85" s="522"/>
      <c r="KPD85" s="522"/>
      <c r="KPE85" s="522"/>
      <c r="KPF85" s="522"/>
      <c r="KPG85" s="522"/>
      <c r="KPH85" s="522"/>
      <c r="KPI85" s="522"/>
      <c r="KPJ85" s="522"/>
      <c r="KPK85" s="522"/>
      <c r="KPL85" s="522"/>
      <c r="KPM85" s="522"/>
      <c r="KPN85" s="522"/>
      <c r="KPO85" s="522"/>
      <c r="KPP85" s="522"/>
      <c r="KPQ85" s="522"/>
      <c r="KPR85" s="522"/>
      <c r="KPS85" s="522"/>
      <c r="KPT85" s="522"/>
      <c r="KPU85" s="522"/>
      <c r="KPV85" s="522"/>
      <c r="KPW85" s="522"/>
      <c r="KPX85" s="522"/>
      <c r="KPY85" s="522"/>
      <c r="KPZ85" s="522"/>
      <c r="KQA85" s="522"/>
      <c r="KQB85" s="522"/>
      <c r="KQC85" s="522"/>
      <c r="KQD85" s="522"/>
      <c r="KQE85" s="522"/>
      <c r="KQF85" s="522"/>
      <c r="KQG85" s="522"/>
      <c r="KQH85" s="522"/>
      <c r="KQI85" s="522"/>
      <c r="KQJ85" s="522"/>
      <c r="KQK85" s="522"/>
      <c r="KQL85" s="522"/>
      <c r="KQM85" s="522"/>
      <c r="KQN85" s="522"/>
      <c r="KQO85" s="522"/>
      <c r="KQP85" s="522"/>
      <c r="KQQ85" s="522"/>
      <c r="KQR85" s="522"/>
      <c r="KQS85" s="522"/>
      <c r="KQT85" s="522"/>
      <c r="KQU85" s="522"/>
      <c r="KQV85" s="522"/>
      <c r="KQW85" s="522"/>
      <c r="KQX85" s="522"/>
      <c r="KQY85" s="522"/>
      <c r="KQZ85" s="522"/>
      <c r="KRA85" s="522"/>
      <c r="KRB85" s="522"/>
      <c r="KRC85" s="522"/>
      <c r="KRD85" s="522"/>
      <c r="KRE85" s="522"/>
      <c r="KRF85" s="522"/>
      <c r="KRG85" s="522"/>
      <c r="KRH85" s="522"/>
      <c r="KRI85" s="522"/>
      <c r="KRJ85" s="522"/>
      <c r="KRK85" s="522"/>
      <c r="KRL85" s="522"/>
      <c r="KRM85" s="522"/>
      <c r="KRN85" s="522"/>
      <c r="KRO85" s="522"/>
      <c r="KRP85" s="522"/>
      <c r="KRQ85" s="522"/>
      <c r="KRR85" s="522"/>
      <c r="KRS85" s="522"/>
      <c r="KRT85" s="522"/>
      <c r="KRU85" s="522"/>
      <c r="KRV85" s="522"/>
      <c r="KRW85" s="522"/>
      <c r="KRX85" s="522"/>
      <c r="KRY85" s="522"/>
      <c r="KRZ85" s="522"/>
      <c r="KSA85" s="522"/>
      <c r="KSB85" s="522"/>
      <c r="KSC85" s="522"/>
      <c r="KSD85" s="522"/>
      <c r="KSE85" s="522"/>
      <c r="KSF85" s="522"/>
      <c r="KSG85" s="522"/>
      <c r="KSH85" s="522"/>
      <c r="KSI85" s="522"/>
      <c r="KSJ85" s="522"/>
      <c r="KSK85" s="522"/>
      <c r="KSL85" s="522"/>
      <c r="KSM85" s="522"/>
      <c r="KSN85" s="522"/>
      <c r="KSO85" s="522"/>
      <c r="KSP85" s="522"/>
      <c r="KSQ85" s="522"/>
      <c r="KSR85" s="522"/>
      <c r="KSS85" s="522"/>
      <c r="KST85" s="522"/>
      <c r="KSU85" s="522"/>
      <c r="KSV85" s="522"/>
      <c r="KSW85" s="522"/>
      <c r="KSX85" s="522"/>
      <c r="KSY85" s="522"/>
      <c r="KSZ85" s="522"/>
      <c r="KTA85" s="522"/>
      <c r="KTB85" s="522"/>
      <c r="KTC85" s="522"/>
      <c r="KTD85" s="522"/>
      <c r="KTE85" s="522"/>
      <c r="KTF85" s="522"/>
      <c r="KTG85" s="522"/>
      <c r="KTH85" s="522"/>
      <c r="KTI85" s="522"/>
      <c r="KTJ85" s="522"/>
      <c r="KTK85" s="522"/>
      <c r="KTL85" s="522"/>
      <c r="KTM85" s="522"/>
      <c r="KTN85" s="522"/>
      <c r="KTO85" s="522"/>
      <c r="KTP85" s="522"/>
      <c r="KTQ85" s="522"/>
      <c r="KTR85" s="522"/>
      <c r="KTS85" s="522"/>
      <c r="KTT85" s="522"/>
      <c r="KTU85" s="522"/>
      <c r="KTV85" s="522"/>
      <c r="KTW85" s="522"/>
      <c r="KTX85" s="522"/>
      <c r="KTY85" s="522"/>
      <c r="KTZ85" s="522"/>
      <c r="KUA85" s="522"/>
      <c r="KUB85" s="522"/>
      <c r="KUC85" s="522"/>
      <c r="KUD85" s="522"/>
      <c r="KUE85" s="522"/>
      <c r="KUF85" s="522"/>
      <c r="KUG85" s="522"/>
      <c r="KUH85" s="522"/>
      <c r="KUI85" s="522"/>
      <c r="KUJ85" s="522"/>
      <c r="KUK85" s="522"/>
      <c r="KUL85" s="522"/>
      <c r="KUM85" s="522"/>
      <c r="KUN85" s="522"/>
      <c r="KUO85" s="522"/>
      <c r="KUP85" s="522"/>
      <c r="KUQ85" s="522"/>
      <c r="KUR85" s="522"/>
      <c r="KUS85" s="522"/>
      <c r="KUT85" s="522"/>
      <c r="KUU85" s="522"/>
      <c r="KUV85" s="522"/>
      <c r="KUW85" s="522"/>
      <c r="KUX85" s="522"/>
      <c r="KUY85" s="522"/>
      <c r="KUZ85" s="522"/>
      <c r="KVA85" s="522"/>
      <c r="KVB85" s="522"/>
      <c r="KVC85" s="522"/>
      <c r="KVD85" s="522"/>
      <c r="KVE85" s="522"/>
      <c r="KVF85" s="522"/>
      <c r="KVG85" s="522"/>
      <c r="KVH85" s="522"/>
      <c r="KVI85" s="522"/>
      <c r="KVJ85" s="522"/>
      <c r="KVK85" s="522"/>
      <c r="KVL85" s="522"/>
      <c r="KVM85" s="522"/>
      <c r="KVN85" s="522"/>
      <c r="KVO85" s="522"/>
      <c r="KVP85" s="522"/>
      <c r="KVQ85" s="522"/>
      <c r="KVR85" s="522"/>
      <c r="KVS85" s="522"/>
      <c r="KVT85" s="522"/>
      <c r="KVU85" s="522"/>
      <c r="KVV85" s="522"/>
      <c r="KVW85" s="522"/>
      <c r="KVX85" s="522"/>
      <c r="KVY85" s="522"/>
      <c r="KVZ85" s="522"/>
      <c r="KWA85" s="522"/>
      <c r="KWB85" s="522"/>
      <c r="KWC85" s="522"/>
      <c r="KWD85" s="522"/>
      <c r="KWE85" s="522"/>
      <c r="KWF85" s="522"/>
      <c r="KWG85" s="522"/>
      <c r="KWH85" s="522"/>
      <c r="KWI85" s="522"/>
      <c r="KWJ85" s="522"/>
      <c r="KWK85" s="522"/>
      <c r="KWL85" s="522"/>
      <c r="KWM85" s="522"/>
      <c r="KWN85" s="522"/>
      <c r="KWO85" s="522"/>
      <c r="KWP85" s="522"/>
      <c r="KWQ85" s="522"/>
      <c r="KWR85" s="522"/>
      <c r="KWS85" s="522"/>
      <c r="KWT85" s="522"/>
      <c r="KWU85" s="522"/>
      <c r="KWV85" s="522"/>
      <c r="KWW85" s="522"/>
      <c r="KWX85" s="522"/>
      <c r="KWY85" s="522"/>
      <c r="KWZ85" s="522"/>
      <c r="KXA85" s="522"/>
      <c r="KXB85" s="522"/>
      <c r="KXC85" s="522"/>
      <c r="KXD85" s="522"/>
      <c r="KXE85" s="522"/>
      <c r="KXF85" s="522"/>
      <c r="KXG85" s="522"/>
      <c r="KXH85" s="522"/>
      <c r="KXI85" s="522"/>
      <c r="KXJ85" s="522"/>
      <c r="KXK85" s="522"/>
      <c r="KXL85" s="522"/>
      <c r="KXM85" s="522"/>
      <c r="KXN85" s="522"/>
      <c r="KXO85" s="522"/>
      <c r="KXP85" s="522"/>
      <c r="KXQ85" s="522"/>
      <c r="KXR85" s="522"/>
      <c r="KXS85" s="522"/>
      <c r="KXT85" s="522"/>
      <c r="KXU85" s="522"/>
      <c r="KXV85" s="522"/>
      <c r="KXW85" s="522"/>
      <c r="KXX85" s="522"/>
      <c r="KXY85" s="522"/>
      <c r="KXZ85" s="522"/>
      <c r="KYA85" s="522"/>
      <c r="KYB85" s="522"/>
      <c r="KYC85" s="522"/>
      <c r="KYD85" s="522"/>
      <c r="KYE85" s="522"/>
      <c r="KYF85" s="522"/>
      <c r="KYG85" s="522"/>
      <c r="KYH85" s="522"/>
      <c r="KYI85" s="522"/>
      <c r="KYJ85" s="522"/>
      <c r="KYK85" s="522"/>
      <c r="KYL85" s="522"/>
      <c r="KYM85" s="522"/>
      <c r="KYN85" s="522"/>
      <c r="KYO85" s="522"/>
      <c r="KYP85" s="522"/>
      <c r="KYQ85" s="522"/>
      <c r="KYR85" s="522"/>
      <c r="KYS85" s="522"/>
      <c r="KYT85" s="522"/>
      <c r="KYU85" s="522"/>
      <c r="KYV85" s="522"/>
      <c r="KYW85" s="522"/>
      <c r="KYX85" s="522"/>
      <c r="KYY85" s="522"/>
      <c r="KYZ85" s="522"/>
      <c r="KZA85" s="522"/>
      <c r="KZB85" s="522"/>
      <c r="KZC85" s="522"/>
      <c r="KZD85" s="522"/>
      <c r="KZE85" s="522"/>
      <c r="KZF85" s="522"/>
      <c r="KZG85" s="522"/>
      <c r="KZH85" s="522"/>
      <c r="KZI85" s="522"/>
      <c r="KZJ85" s="522"/>
      <c r="KZK85" s="522"/>
      <c r="KZL85" s="522"/>
      <c r="KZM85" s="522"/>
      <c r="KZN85" s="522"/>
      <c r="KZO85" s="522"/>
      <c r="KZP85" s="522"/>
      <c r="KZQ85" s="522"/>
      <c r="KZR85" s="522"/>
      <c r="KZS85" s="522"/>
      <c r="KZT85" s="522"/>
      <c r="KZU85" s="522"/>
      <c r="KZV85" s="522"/>
      <c r="KZW85" s="522"/>
      <c r="KZX85" s="522"/>
      <c r="KZY85" s="522"/>
      <c r="KZZ85" s="522"/>
      <c r="LAA85" s="522"/>
      <c r="LAB85" s="522"/>
      <c r="LAC85" s="522"/>
      <c r="LAD85" s="522"/>
      <c r="LAE85" s="522"/>
      <c r="LAF85" s="522"/>
      <c r="LAG85" s="522"/>
      <c r="LAH85" s="522"/>
      <c r="LAI85" s="522"/>
      <c r="LAJ85" s="522"/>
      <c r="LAK85" s="522"/>
      <c r="LAL85" s="522"/>
      <c r="LAM85" s="522"/>
      <c r="LAN85" s="522"/>
      <c r="LAO85" s="522"/>
      <c r="LAP85" s="522"/>
      <c r="LAQ85" s="522"/>
      <c r="LAR85" s="522"/>
      <c r="LAS85" s="522"/>
      <c r="LAT85" s="522"/>
      <c r="LAU85" s="522"/>
      <c r="LAV85" s="522"/>
      <c r="LAW85" s="522"/>
      <c r="LAX85" s="522"/>
      <c r="LAY85" s="522"/>
      <c r="LAZ85" s="522"/>
      <c r="LBA85" s="522"/>
      <c r="LBB85" s="522"/>
      <c r="LBC85" s="522"/>
      <c r="LBD85" s="522"/>
      <c r="LBE85" s="522"/>
      <c r="LBF85" s="522"/>
      <c r="LBG85" s="522"/>
      <c r="LBH85" s="522"/>
      <c r="LBI85" s="522"/>
      <c r="LBJ85" s="522"/>
      <c r="LBK85" s="522"/>
      <c r="LBL85" s="522"/>
      <c r="LBM85" s="522"/>
      <c r="LBN85" s="522"/>
      <c r="LBO85" s="522"/>
      <c r="LBP85" s="522"/>
      <c r="LBQ85" s="522"/>
      <c r="LBR85" s="522"/>
      <c r="LBS85" s="522"/>
      <c r="LBT85" s="522"/>
      <c r="LBU85" s="522"/>
      <c r="LBV85" s="522"/>
      <c r="LBW85" s="522"/>
      <c r="LBX85" s="522"/>
      <c r="LBY85" s="522"/>
      <c r="LBZ85" s="522"/>
      <c r="LCA85" s="522"/>
      <c r="LCB85" s="522"/>
      <c r="LCC85" s="522"/>
      <c r="LCD85" s="522"/>
      <c r="LCE85" s="522"/>
      <c r="LCF85" s="522"/>
      <c r="LCG85" s="522"/>
      <c r="LCH85" s="522"/>
      <c r="LCI85" s="522"/>
      <c r="LCJ85" s="522"/>
      <c r="LCK85" s="522"/>
      <c r="LCL85" s="522"/>
      <c r="LCM85" s="522"/>
      <c r="LCN85" s="522"/>
      <c r="LCO85" s="522"/>
      <c r="LCP85" s="522"/>
      <c r="LCQ85" s="522"/>
      <c r="LCR85" s="522"/>
      <c r="LCS85" s="522"/>
      <c r="LCT85" s="522"/>
      <c r="LCU85" s="522"/>
      <c r="LCV85" s="522"/>
      <c r="LCW85" s="522"/>
      <c r="LCX85" s="522"/>
      <c r="LCY85" s="522"/>
      <c r="LCZ85" s="522"/>
      <c r="LDA85" s="522"/>
      <c r="LDB85" s="522"/>
      <c r="LDC85" s="522"/>
      <c r="LDD85" s="522"/>
      <c r="LDE85" s="522"/>
      <c r="LDF85" s="522"/>
      <c r="LDG85" s="522"/>
      <c r="LDH85" s="522"/>
      <c r="LDI85" s="522"/>
      <c r="LDJ85" s="522"/>
      <c r="LDK85" s="522"/>
      <c r="LDL85" s="522"/>
      <c r="LDM85" s="522"/>
      <c r="LDN85" s="522"/>
      <c r="LDO85" s="522"/>
      <c r="LDP85" s="522"/>
      <c r="LDQ85" s="522"/>
      <c r="LDR85" s="522"/>
      <c r="LDS85" s="522"/>
      <c r="LDT85" s="522"/>
      <c r="LDU85" s="522"/>
      <c r="LDV85" s="522"/>
      <c r="LDW85" s="522"/>
      <c r="LDX85" s="522"/>
      <c r="LDY85" s="522"/>
      <c r="LDZ85" s="522"/>
      <c r="LEA85" s="522"/>
      <c r="LEB85" s="522"/>
      <c r="LEC85" s="522"/>
      <c r="LED85" s="522"/>
      <c r="LEE85" s="522"/>
      <c r="LEF85" s="522"/>
      <c r="LEG85" s="522"/>
      <c r="LEH85" s="522"/>
      <c r="LEI85" s="522"/>
      <c r="LEJ85" s="522"/>
      <c r="LEK85" s="522"/>
      <c r="LEL85" s="522"/>
      <c r="LEM85" s="522"/>
      <c r="LEN85" s="522"/>
      <c r="LEO85" s="522"/>
      <c r="LEP85" s="522"/>
      <c r="LEQ85" s="522"/>
      <c r="LER85" s="522"/>
      <c r="LES85" s="522"/>
      <c r="LET85" s="522"/>
      <c r="LEU85" s="522"/>
      <c r="LEV85" s="522"/>
      <c r="LEW85" s="522"/>
      <c r="LEX85" s="522"/>
      <c r="LEY85" s="522"/>
      <c r="LEZ85" s="522"/>
      <c r="LFA85" s="522"/>
      <c r="LFB85" s="522"/>
      <c r="LFC85" s="522"/>
      <c r="LFD85" s="522"/>
      <c r="LFE85" s="522"/>
      <c r="LFF85" s="522"/>
      <c r="LFG85" s="522"/>
      <c r="LFH85" s="522"/>
      <c r="LFI85" s="522"/>
      <c r="LFJ85" s="522"/>
      <c r="LFK85" s="522"/>
      <c r="LFL85" s="522"/>
      <c r="LFM85" s="522"/>
      <c r="LFN85" s="522"/>
      <c r="LFO85" s="522"/>
      <c r="LFP85" s="522"/>
      <c r="LFQ85" s="522"/>
      <c r="LFR85" s="522"/>
      <c r="LFS85" s="522"/>
      <c r="LFT85" s="522"/>
      <c r="LFU85" s="522"/>
      <c r="LFV85" s="522"/>
      <c r="LFW85" s="522"/>
      <c r="LFX85" s="522"/>
      <c r="LFY85" s="522"/>
      <c r="LFZ85" s="522"/>
      <c r="LGA85" s="522"/>
      <c r="LGB85" s="522"/>
      <c r="LGC85" s="522"/>
      <c r="LGD85" s="522"/>
      <c r="LGE85" s="522"/>
      <c r="LGF85" s="522"/>
      <c r="LGG85" s="522"/>
      <c r="LGH85" s="522"/>
      <c r="LGI85" s="522"/>
      <c r="LGJ85" s="522"/>
      <c r="LGK85" s="522"/>
      <c r="LGL85" s="522"/>
      <c r="LGM85" s="522"/>
      <c r="LGN85" s="522"/>
      <c r="LGO85" s="522"/>
      <c r="LGP85" s="522"/>
      <c r="LGQ85" s="522"/>
      <c r="LGR85" s="522"/>
      <c r="LGS85" s="522"/>
      <c r="LGT85" s="522"/>
      <c r="LGU85" s="522"/>
      <c r="LGV85" s="522"/>
      <c r="LGW85" s="522"/>
      <c r="LGX85" s="522"/>
      <c r="LGY85" s="522"/>
      <c r="LGZ85" s="522"/>
      <c r="LHA85" s="522"/>
      <c r="LHB85" s="522"/>
      <c r="LHC85" s="522"/>
      <c r="LHD85" s="522"/>
      <c r="LHE85" s="522"/>
      <c r="LHF85" s="522"/>
      <c r="LHG85" s="522"/>
      <c r="LHH85" s="522"/>
      <c r="LHI85" s="522"/>
      <c r="LHJ85" s="522"/>
      <c r="LHK85" s="522"/>
      <c r="LHL85" s="522"/>
      <c r="LHM85" s="522"/>
      <c r="LHN85" s="522"/>
      <c r="LHO85" s="522"/>
      <c r="LHP85" s="522"/>
      <c r="LHQ85" s="522"/>
      <c r="LHR85" s="522"/>
      <c r="LHS85" s="522"/>
      <c r="LHT85" s="522"/>
      <c r="LHU85" s="522"/>
      <c r="LHV85" s="522"/>
      <c r="LHW85" s="522"/>
      <c r="LHX85" s="522"/>
      <c r="LHY85" s="522"/>
      <c r="LHZ85" s="522"/>
      <c r="LIA85" s="522"/>
      <c r="LIB85" s="522"/>
      <c r="LIC85" s="522"/>
      <c r="LID85" s="522"/>
      <c r="LIE85" s="522"/>
      <c r="LIF85" s="522"/>
      <c r="LIG85" s="522"/>
      <c r="LIH85" s="522"/>
      <c r="LII85" s="522"/>
      <c r="LIJ85" s="522"/>
      <c r="LIK85" s="522"/>
      <c r="LIL85" s="522"/>
      <c r="LIM85" s="522"/>
      <c r="LIN85" s="522"/>
      <c r="LIO85" s="522"/>
      <c r="LIP85" s="522"/>
      <c r="LIQ85" s="522"/>
      <c r="LIR85" s="522"/>
      <c r="LIS85" s="522"/>
      <c r="LIT85" s="522"/>
      <c r="LIU85" s="522"/>
      <c r="LIV85" s="522"/>
      <c r="LIW85" s="522"/>
      <c r="LIX85" s="522"/>
      <c r="LIY85" s="522"/>
      <c r="LIZ85" s="522"/>
      <c r="LJA85" s="522"/>
      <c r="LJB85" s="522"/>
      <c r="LJC85" s="522"/>
      <c r="LJD85" s="522"/>
      <c r="LJE85" s="522"/>
      <c r="LJF85" s="522"/>
      <c r="LJG85" s="522"/>
      <c r="LJH85" s="522"/>
      <c r="LJI85" s="522"/>
      <c r="LJJ85" s="522"/>
      <c r="LJK85" s="522"/>
      <c r="LJL85" s="522"/>
      <c r="LJM85" s="522"/>
      <c r="LJN85" s="522"/>
      <c r="LJO85" s="522"/>
      <c r="LJP85" s="522"/>
      <c r="LJQ85" s="522"/>
      <c r="LJR85" s="522"/>
      <c r="LJS85" s="522"/>
      <c r="LJT85" s="522"/>
      <c r="LJU85" s="522"/>
      <c r="LJV85" s="522"/>
      <c r="LJW85" s="522"/>
      <c r="LJX85" s="522"/>
      <c r="LJY85" s="522"/>
      <c r="LJZ85" s="522"/>
      <c r="LKA85" s="522"/>
      <c r="LKB85" s="522"/>
      <c r="LKC85" s="522"/>
      <c r="LKD85" s="522"/>
      <c r="LKE85" s="522"/>
      <c r="LKF85" s="522"/>
      <c r="LKG85" s="522"/>
      <c r="LKH85" s="522"/>
      <c r="LKI85" s="522"/>
      <c r="LKJ85" s="522"/>
      <c r="LKK85" s="522"/>
      <c r="LKL85" s="522"/>
      <c r="LKM85" s="522"/>
      <c r="LKN85" s="522"/>
      <c r="LKO85" s="522"/>
      <c r="LKP85" s="522"/>
      <c r="LKQ85" s="522"/>
      <c r="LKR85" s="522"/>
      <c r="LKS85" s="522"/>
      <c r="LKT85" s="522"/>
      <c r="LKU85" s="522"/>
      <c r="LKV85" s="522"/>
      <c r="LKW85" s="522"/>
      <c r="LKX85" s="522"/>
      <c r="LKY85" s="522"/>
      <c r="LKZ85" s="522"/>
      <c r="LLA85" s="522"/>
      <c r="LLB85" s="522"/>
      <c r="LLC85" s="522"/>
      <c r="LLD85" s="522"/>
      <c r="LLE85" s="522"/>
      <c r="LLF85" s="522"/>
      <c r="LLG85" s="522"/>
      <c r="LLH85" s="522"/>
      <c r="LLI85" s="522"/>
      <c r="LLJ85" s="522"/>
      <c r="LLK85" s="522"/>
      <c r="LLL85" s="522"/>
      <c r="LLM85" s="522"/>
      <c r="LLN85" s="522"/>
      <c r="LLO85" s="522"/>
      <c r="LLP85" s="522"/>
      <c r="LLQ85" s="522"/>
      <c r="LLR85" s="522"/>
      <c r="LLS85" s="522"/>
      <c r="LLT85" s="522"/>
      <c r="LLU85" s="522"/>
      <c r="LLV85" s="522"/>
      <c r="LLW85" s="522"/>
      <c r="LLX85" s="522"/>
      <c r="LLY85" s="522"/>
      <c r="LLZ85" s="522"/>
      <c r="LMA85" s="522"/>
      <c r="LMB85" s="522"/>
      <c r="LMC85" s="522"/>
      <c r="LMD85" s="522"/>
      <c r="LME85" s="522"/>
      <c r="LMF85" s="522"/>
      <c r="LMG85" s="522"/>
      <c r="LMH85" s="522"/>
      <c r="LMI85" s="522"/>
      <c r="LMJ85" s="522"/>
      <c r="LMK85" s="522"/>
      <c r="LML85" s="522"/>
      <c r="LMM85" s="522"/>
      <c r="LMN85" s="522"/>
      <c r="LMO85" s="522"/>
      <c r="LMP85" s="522"/>
      <c r="LMQ85" s="522"/>
      <c r="LMR85" s="522"/>
      <c r="LMS85" s="522"/>
      <c r="LMT85" s="522"/>
      <c r="LMU85" s="522"/>
      <c r="LMV85" s="522"/>
      <c r="LMW85" s="522"/>
      <c r="LMX85" s="522"/>
      <c r="LMY85" s="522"/>
      <c r="LMZ85" s="522"/>
      <c r="LNA85" s="522"/>
      <c r="LNB85" s="522"/>
      <c r="LNC85" s="522"/>
      <c r="LND85" s="522"/>
      <c r="LNE85" s="522"/>
      <c r="LNF85" s="522"/>
      <c r="LNG85" s="522"/>
      <c r="LNH85" s="522"/>
      <c r="LNI85" s="522"/>
      <c r="LNJ85" s="522"/>
      <c r="LNK85" s="522"/>
      <c r="LNL85" s="522"/>
      <c r="LNM85" s="522"/>
      <c r="LNN85" s="522"/>
      <c r="LNO85" s="522"/>
      <c r="LNP85" s="522"/>
      <c r="LNQ85" s="522"/>
      <c r="LNR85" s="522"/>
      <c r="LNS85" s="522"/>
      <c r="LNT85" s="522"/>
      <c r="LNU85" s="522"/>
      <c r="LNV85" s="522"/>
      <c r="LNW85" s="522"/>
      <c r="LNX85" s="522"/>
      <c r="LNY85" s="522"/>
      <c r="LNZ85" s="522"/>
      <c r="LOA85" s="522"/>
      <c r="LOB85" s="522"/>
      <c r="LOC85" s="522"/>
      <c r="LOD85" s="522"/>
      <c r="LOE85" s="522"/>
      <c r="LOF85" s="522"/>
      <c r="LOG85" s="522"/>
      <c r="LOH85" s="522"/>
      <c r="LOI85" s="522"/>
      <c r="LOJ85" s="522"/>
      <c r="LOK85" s="522"/>
      <c r="LOL85" s="522"/>
      <c r="LOM85" s="522"/>
      <c r="LON85" s="522"/>
      <c r="LOO85" s="522"/>
      <c r="LOP85" s="522"/>
      <c r="LOQ85" s="522"/>
      <c r="LOR85" s="522"/>
      <c r="LOS85" s="522"/>
      <c r="LOT85" s="522"/>
      <c r="LOU85" s="522"/>
      <c r="LOV85" s="522"/>
      <c r="LOW85" s="522"/>
      <c r="LOX85" s="522"/>
      <c r="LOY85" s="522"/>
      <c r="LOZ85" s="522"/>
      <c r="LPA85" s="522"/>
      <c r="LPB85" s="522"/>
      <c r="LPC85" s="522"/>
      <c r="LPD85" s="522"/>
      <c r="LPE85" s="522"/>
      <c r="LPF85" s="522"/>
      <c r="LPG85" s="522"/>
      <c r="LPH85" s="522"/>
      <c r="LPI85" s="522"/>
      <c r="LPJ85" s="522"/>
      <c r="LPK85" s="522"/>
      <c r="LPL85" s="522"/>
      <c r="LPM85" s="522"/>
      <c r="LPN85" s="522"/>
      <c r="LPO85" s="522"/>
      <c r="LPP85" s="522"/>
      <c r="LPQ85" s="522"/>
      <c r="LPR85" s="522"/>
      <c r="LPS85" s="522"/>
      <c r="LPT85" s="522"/>
      <c r="LPU85" s="522"/>
      <c r="LPV85" s="522"/>
      <c r="LPW85" s="522"/>
      <c r="LPX85" s="522"/>
      <c r="LPY85" s="522"/>
      <c r="LPZ85" s="522"/>
      <c r="LQA85" s="522"/>
      <c r="LQB85" s="522"/>
      <c r="LQC85" s="522"/>
      <c r="LQD85" s="522"/>
      <c r="LQE85" s="522"/>
      <c r="LQF85" s="522"/>
      <c r="LQG85" s="522"/>
      <c r="LQH85" s="522"/>
      <c r="LQI85" s="522"/>
      <c r="LQJ85" s="522"/>
      <c r="LQK85" s="522"/>
      <c r="LQL85" s="522"/>
      <c r="LQM85" s="522"/>
      <c r="LQN85" s="522"/>
      <c r="LQO85" s="522"/>
      <c r="LQP85" s="522"/>
      <c r="LQQ85" s="522"/>
      <c r="LQR85" s="522"/>
      <c r="LQS85" s="522"/>
      <c r="LQT85" s="522"/>
      <c r="LQU85" s="522"/>
      <c r="LQV85" s="522"/>
      <c r="LQW85" s="522"/>
      <c r="LQX85" s="522"/>
      <c r="LQY85" s="522"/>
      <c r="LQZ85" s="522"/>
      <c r="LRA85" s="522"/>
      <c r="LRB85" s="522"/>
      <c r="LRC85" s="522"/>
      <c r="LRD85" s="522"/>
      <c r="LRE85" s="522"/>
      <c r="LRF85" s="522"/>
      <c r="LRG85" s="522"/>
      <c r="LRH85" s="522"/>
      <c r="LRI85" s="522"/>
      <c r="LRJ85" s="522"/>
      <c r="LRK85" s="522"/>
      <c r="LRL85" s="522"/>
      <c r="LRM85" s="522"/>
      <c r="LRN85" s="522"/>
      <c r="LRO85" s="522"/>
      <c r="LRP85" s="522"/>
      <c r="LRQ85" s="522"/>
      <c r="LRR85" s="522"/>
      <c r="LRS85" s="522"/>
      <c r="LRT85" s="522"/>
      <c r="LRU85" s="522"/>
      <c r="LRV85" s="522"/>
      <c r="LRW85" s="522"/>
      <c r="LRX85" s="522"/>
      <c r="LRY85" s="522"/>
      <c r="LRZ85" s="522"/>
      <c r="LSA85" s="522"/>
      <c r="LSB85" s="522"/>
      <c r="LSC85" s="522"/>
      <c r="LSD85" s="522"/>
      <c r="LSE85" s="522"/>
      <c r="LSF85" s="522"/>
      <c r="LSG85" s="522"/>
      <c r="LSH85" s="522"/>
      <c r="LSI85" s="522"/>
      <c r="LSJ85" s="522"/>
      <c r="LSK85" s="522"/>
      <c r="LSL85" s="522"/>
      <c r="LSM85" s="522"/>
      <c r="LSN85" s="522"/>
      <c r="LSO85" s="522"/>
      <c r="LSP85" s="522"/>
      <c r="LSQ85" s="522"/>
      <c r="LSR85" s="522"/>
      <c r="LSS85" s="522"/>
      <c r="LST85" s="522"/>
      <c r="LSU85" s="522"/>
      <c r="LSV85" s="522"/>
      <c r="LSW85" s="522"/>
      <c r="LSX85" s="522"/>
      <c r="LSY85" s="522"/>
      <c r="LSZ85" s="522"/>
      <c r="LTA85" s="522"/>
      <c r="LTB85" s="522"/>
      <c r="LTC85" s="522"/>
      <c r="LTD85" s="522"/>
      <c r="LTE85" s="522"/>
      <c r="LTF85" s="522"/>
      <c r="LTG85" s="522"/>
      <c r="LTH85" s="522"/>
      <c r="LTI85" s="522"/>
      <c r="LTJ85" s="522"/>
      <c r="LTK85" s="522"/>
      <c r="LTL85" s="522"/>
      <c r="LTM85" s="522"/>
      <c r="LTN85" s="522"/>
      <c r="LTO85" s="522"/>
      <c r="LTP85" s="522"/>
      <c r="LTQ85" s="522"/>
      <c r="LTR85" s="522"/>
      <c r="LTS85" s="522"/>
      <c r="LTT85" s="522"/>
      <c r="LTU85" s="522"/>
      <c r="LTV85" s="522"/>
      <c r="LTW85" s="522"/>
      <c r="LTX85" s="522"/>
      <c r="LTY85" s="522"/>
      <c r="LTZ85" s="522"/>
      <c r="LUA85" s="522"/>
      <c r="LUB85" s="522"/>
      <c r="LUC85" s="522"/>
      <c r="LUD85" s="522"/>
      <c r="LUE85" s="522"/>
      <c r="LUF85" s="522"/>
      <c r="LUG85" s="522"/>
      <c r="LUH85" s="522"/>
      <c r="LUI85" s="522"/>
      <c r="LUJ85" s="522"/>
      <c r="LUK85" s="522"/>
      <c r="LUL85" s="522"/>
      <c r="LUM85" s="522"/>
      <c r="LUN85" s="522"/>
      <c r="LUO85" s="522"/>
      <c r="LUP85" s="522"/>
      <c r="LUQ85" s="522"/>
      <c r="LUR85" s="522"/>
      <c r="LUS85" s="522"/>
      <c r="LUT85" s="522"/>
      <c r="LUU85" s="522"/>
      <c r="LUV85" s="522"/>
      <c r="LUW85" s="522"/>
      <c r="LUX85" s="522"/>
      <c r="LUY85" s="522"/>
      <c r="LUZ85" s="522"/>
      <c r="LVA85" s="522"/>
      <c r="LVB85" s="522"/>
      <c r="LVC85" s="522"/>
      <c r="LVD85" s="522"/>
      <c r="LVE85" s="522"/>
      <c r="LVF85" s="522"/>
      <c r="LVG85" s="522"/>
      <c r="LVH85" s="522"/>
      <c r="LVI85" s="522"/>
      <c r="LVJ85" s="522"/>
      <c r="LVK85" s="522"/>
      <c r="LVL85" s="522"/>
      <c r="LVM85" s="522"/>
      <c r="LVN85" s="522"/>
      <c r="LVO85" s="522"/>
      <c r="LVP85" s="522"/>
      <c r="LVQ85" s="522"/>
      <c r="LVR85" s="522"/>
      <c r="LVS85" s="522"/>
      <c r="LVT85" s="522"/>
      <c r="LVU85" s="522"/>
      <c r="LVV85" s="522"/>
      <c r="LVW85" s="522"/>
      <c r="LVX85" s="522"/>
      <c r="LVY85" s="522"/>
      <c r="LVZ85" s="522"/>
      <c r="LWA85" s="522"/>
      <c r="LWB85" s="522"/>
      <c r="LWC85" s="522"/>
      <c r="LWD85" s="522"/>
      <c r="LWE85" s="522"/>
      <c r="LWF85" s="522"/>
      <c r="LWG85" s="522"/>
      <c r="LWH85" s="522"/>
      <c r="LWI85" s="522"/>
      <c r="LWJ85" s="522"/>
      <c r="LWK85" s="522"/>
      <c r="LWL85" s="522"/>
      <c r="LWM85" s="522"/>
      <c r="LWN85" s="522"/>
      <c r="LWO85" s="522"/>
      <c r="LWP85" s="522"/>
      <c r="LWQ85" s="522"/>
      <c r="LWR85" s="522"/>
      <c r="LWS85" s="522"/>
      <c r="LWT85" s="522"/>
      <c r="LWU85" s="522"/>
      <c r="LWV85" s="522"/>
      <c r="LWW85" s="522"/>
      <c r="LWX85" s="522"/>
      <c r="LWY85" s="522"/>
      <c r="LWZ85" s="522"/>
      <c r="LXA85" s="522"/>
      <c r="LXB85" s="522"/>
      <c r="LXC85" s="522"/>
      <c r="LXD85" s="522"/>
      <c r="LXE85" s="522"/>
      <c r="LXF85" s="522"/>
      <c r="LXG85" s="522"/>
      <c r="LXH85" s="522"/>
      <c r="LXI85" s="522"/>
      <c r="LXJ85" s="522"/>
      <c r="LXK85" s="522"/>
      <c r="LXL85" s="522"/>
      <c r="LXM85" s="522"/>
      <c r="LXN85" s="522"/>
      <c r="LXO85" s="522"/>
      <c r="LXP85" s="522"/>
      <c r="LXQ85" s="522"/>
      <c r="LXR85" s="522"/>
      <c r="LXS85" s="522"/>
      <c r="LXT85" s="522"/>
      <c r="LXU85" s="522"/>
      <c r="LXV85" s="522"/>
      <c r="LXW85" s="522"/>
      <c r="LXX85" s="522"/>
      <c r="LXY85" s="522"/>
      <c r="LXZ85" s="522"/>
      <c r="LYA85" s="522"/>
      <c r="LYB85" s="522"/>
      <c r="LYC85" s="522"/>
      <c r="LYD85" s="522"/>
      <c r="LYE85" s="522"/>
      <c r="LYF85" s="522"/>
      <c r="LYG85" s="522"/>
      <c r="LYH85" s="522"/>
      <c r="LYI85" s="522"/>
      <c r="LYJ85" s="522"/>
      <c r="LYK85" s="522"/>
      <c r="LYL85" s="522"/>
      <c r="LYM85" s="522"/>
      <c r="LYN85" s="522"/>
      <c r="LYO85" s="522"/>
      <c r="LYP85" s="522"/>
      <c r="LYQ85" s="522"/>
      <c r="LYR85" s="522"/>
      <c r="LYS85" s="522"/>
      <c r="LYT85" s="522"/>
      <c r="LYU85" s="522"/>
      <c r="LYV85" s="522"/>
      <c r="LYW85" s="522"/>
      <c r="LYX85" s="522"/>
      <c r="LYY85" s="522"/>
      <c r="LYZ85" s="522"/>
      <c r="LZA85" s="522"/>
      <c r="LZB85" s="522"/>
      <c r="LZC85" s="522"/>
      <c r="LZD85" s="522"/>
      <c r="LZE85" s="522"/>
      <c r="LZF85" s="522"/>
      <c r="LZG85" s="522"/>
      <c r="LZH85" s="522"/>
      <c r="LZI85" s="522"/>
      <c r="LZJ85" s="522"/>
      <c r="LZK85" s="522"/>
      <c r="LZL85" s="522"/>
      <c r="LZM85" s="522"/>
      <c r="LZN85" s="522"/>
      <c r="LZO85" s="522"/>
      <c r="LZP85" s="522"/>
      <c r="LZQ85" s="522"/>
      <c r="LZR85" s="522"/>
      <c r="LZS85" s="522"/>
      <c r="LZT85" s="522"/>
      <c r="LZU85" s="522"/>
      <c r="LZV85" s="522"/>
      <c r="LZW85" s="522"/>
      <c r="LZX85" s="522"/>
      <c r="LZY85" s="522"/>
      <c r="LZZ85" s="522"/>
      <c r="MAA85" s="522"/>
      <c r="MAB85" s="522"/>
      <c r="MAC85" s="522"/>
      <c r="MAD85" s="522"/>
      <c r="MAE85" s="522"/>
      <c r="MAF85" s="522"/>
      <c r="MAG85" s="522"/>
      <c r="MAH85" s="522"/>
      <c r="MAI85" s="522"/>
      <c r="MAJ85" s="522"/>
      <c r="MAK85" s="522"/>
      <c r="MAL85" s="522"/>
      <c r="MAM85" s="522"/>
      <c r="MAN85" s="522"/>
      <c r="MAO85" s="522"/>
      <c r="MAP85" s="522"/>
      <c r="MAQ85" s="522"/>
      <c r="MAR85" s="522"/>
      <c r="MAS85" s="522"/>
      <c r="MAT85" s="522"/>
      <c r="MAU85" s="522"/>
      <c r="MAV85" s="522"/>
      <c r="MAW85" s="522"/>
      <c r="MAX85" s="522"/>
      <c r="MAY85" s="522"/>
      <c r="MAZ85" s="522"/>
      <c r="MBA85" s="522"/>
      <c r="MBB85" s="522"/>
      <c r="MBC85" s="522"/>
      <c r="MBD85" s="522"/>
      <c r="MBE85" s="522"/>
      <c r="MBF85" s="522"/>
      <c r="MBG85" s="522"/>
      <c r="MBH85" s="522"/>
      <c r="MBI85" s="522"/>
      <c r="MBJ85" s="522"/>
      <c r="MBK85" s="522"/>
      <c r="MBL85" s="522"/>
      <c r="MBM85" s="522"/>
      <c r="MBN85" s="522"/>
      <c r="MBO85" s="522"/>
      <c r="MBP85" s="522"/>
      <c r="MBQ85" s="522"/>
      <c r="MBR85" s="522"/>
      <c r="MBS85" s="522"/>
      <c r="MBT85" s="522"/>
      <c r="MBU85" s="522"/>
      <c r="MBV85" s="522"/>
      <c r="MBW85" s="522"/>
      <c r="MBX85" s="522"/>
      <c r="MBY85" s="522"/>
      <c r="MBZ85" s="522"/>
      <c r="MCA85" s="522"/>
      <c r="MCB85" s="522"/>
      <c r="MCC85" s="522"/>
      <c r="MCD85" s="522"/>
      <c r="MCE85" s="522"/>
      <c r="MCF85" s="522"/>
      <c r="MCG85" s="522"/>
      <c r="MCH85" s="522"/>
      <c r="MCI85" s="522"/>
      <c r="MCJ85" s="522"/>
      <c r="MCK85" s="522"/>
      <c r="MCL85" s="522"/>
      <c r="MCM85" s="522"/>
      <c r="MCN85" s="522"/>
      <c r="MCO85" s="522"/>
      <c r="MCP85" s="522"/>
      <c r="MCQ85" s="522"/>
      <c r="MCR85" s="522"/>
      <c r="MCS85" s="522"/>
      <c r="MCT85" s="522"/>
      <c r="MCU85" s="522"/>
      <c r="MCV85" s="522"/>
      <c r="MCW85" s="522"/>
      <c r="MCX85" s="522"/>
      <c r="MCY85" s="522"/>
      <c r="MCZ85" s="522"/>
      <c r="MDA85" s="522"/>
      <c r="MDB85" s="522"/>
      <c r="MDC85" s="522"/>
      <c r="MDD85" s="522"/>
      <c r="MDE85" s="522"/>
      <c r="MDF85" s="522"/>
      <c r="MDG85" s="522"/>
      <c r="MDH85" s="522"/>
      <c r="MDI85" s="522"/>
      <c r="MDJ85" s="522"/>
      <c r="MDK85" s="522"/>
      <c r="MDL85" s="522"/>
      <c r="MDM85" s="522"/>
      <c r="MDN85" s="522"/>
      <c r="MDO85" s="522"/>
      <c r="MDP85" s="522"/>
      <c r="MDQ85" s="522"/>
      <c r="MDR85" s="522"/>
      <c r="MDS85" s="522"/>
      <c r="MDT85" s="522"/>
      <c r="MDU85" s="522"/>
      <c r="MDV85" s="522"/>
      <c r="MDW85" s="522"/>
      <c r="MDX85" s="522"/>
      <c r="MDY85" s="522"/>
      <c r="MDZ85" s="522"/>
      <c r="MEA85" s="522"/>
      <c r="MEB85" s="522"/>
      <c r="MEC85" s="522"/>
      <c r="MED85" s="522"/>
      <c r="MEE85" s="522"/>
      <c r="MEF85" s="522"/>
      <c r="MEG85" s="522"/>
      <c r="MEH85" s="522"/>
      <c r="MEI85" s="522"/>
      <c r="MEJ85" s="522"/>
      <c r="MEK85" s="522"/>
      <c r="MEL85" s="522"/>
      <c r="MEM85" s="522"/>
      <c r="MEN85" s="522"/>
      <c r="MEO85" s="522"/>
      <c r="MEP85" s="522"/>
      <c r="MEQ85" s="522"/>
      <c r="MER85" s="522"/>
      <c r="MES85" s="522"/>
      <c r="MET85" s="522"/>
      <c r="MEU85" s="522"/>
      <c r="MEV85" s="522"/>
      <c r="MEW85" s="522"/>
      <c r="MEX85" s="522"/>
      <c r="MEY85" s="522"/>
      <c r="MEZ85" s="522"/>
      <c r="MFA85" s="522"/>
      <c r="MFB85" s="522"/>
      <c r="MFC85" s="522"/>
      <c r="MFD85" s="522"/>
      <c r="MFE85" s="522"/>
      <c r="MFF85" s="522"/>
      <c r="MFG85" s="522"/>
      <c r="MFH85" s="522"/>
      <c r="MFI85" s="522"/>
      <c r="MFJ85" s="522"/>
      <c r="MFK85" s="522"/>
      <c r="MFL85" s="522"/>
      <c r="MFM85" s="522"/>
      <c r="MFN85" s="522"/>
      <c r="MFO85" s="522"/>
      <c r="MFP85" s="522"/>
      <c r="MFQ85" s="522"/>
      <c r="MFR85" s="522"/>
      <c r="MFS85" s="522"/>
      <c r="MFT85" s="522"/>
      <c r="MFU85" s="522"/>
      <c r="MFV85" s="522"/>
      <c r="MFW85" s="522"/>
      <c r="MFX85" s="522"/>
      <c r="MFY85" s="522"/>
      <c r="MFZ85" s="522"/>
      <c r="MGA85" s="522"/>
      <c r="MGB85" s="522"/>
      <c r="MGC85" s="522"/>
      <c r="MGD85" s="522"/>
      <c r="MGE85" s="522"/>
      <c r="MGF85" s="522"/>
      <c r="MGG85" s="522"/>
      <c r="MGH85" s="522"/>
      <c r="MGI85" s="522"/>
      <c r="MGJ85" s="522"/>
      <c r="MGK85" s="522"/>
      <c r="MGL85" s="522"/>
      <c r="MGM85" s="522"/>
      <c r="MGN85" s="522"/>
      <c r="MGO85" s="522"/>
      <c r="MGP85" s="522"/>
      <c r="MGQ85" s="522"/>
      <c r="MGR85" s="522"/>
      <c r="MGS85" s="522"/>
      <c r="MGT85" s="522"/>
      <c r="MGU85" s="522"/>
      <c r="MGV85" s="522"/>
      <c r="MGW85" s="522"/>
      <c r="MGX85" s="522"/>
      <c r="MGY85" s="522"/>
      <c r="MGZ85" s="522"/>
      <c r="MHA85" s="522"/>
      <c r="MHB85" s="522"/>
      <c r="MHC85" s="522"/>
      <c r="MHD85" s="522"/>
      <c r="MHE85" s="522"/>
      <c r="MHF85" s="522"/>
      <c r="MHG85" s="522"/>
      <c r="MHH85" s="522"/>
      <c r="MHI85" s="522"/>
      <c r="MHJ85" s="522"/>
      <c r="MHK85" s="522"/>
      <c r="MHL85" s="522"/>
      <c r="MHM85" s="522"/>
      <c r="MHN85" s="522"/>
      <c r="MHO85" s="522"/>
      <c r="MHP85" s="522"/>
      <c r="MHQ85" s="522"/>
      <c r="MHR85" s="522"/>
      <c r="MHS85" s="522"/>
      <c r="MHT85" s="522"/>
      <c r="MHU85" s="522"/>
      <c r="MHV85" s="522"/>
      <c r="MHW85" s="522"/>
      <c r="MHX85" s="522"/>
      <c r="MHY85" s="522"/>
      <c r="MHZ85" s="522"/>
      <c r="MIA85" s="522"/>
      <c r="MIB85" s="522"/>
      <c r="MIC85" s="522"/>
      <c r="MID85" s="522"/>
      <c r="MIE85" s="522"/>
      <c r="MIF85" s="522"/>
      <c r="MIG85" s="522"/>
      <c r="MIH85" s="522"/>
      <c r="MII85" s="522"/>
      <c r="MIJ85" s="522"/>
      <c r="MIK85" s="522"/>
      <c r="MIL85" s="522"/>
      <c r="MIM85" s="522"/>
      <c r="MIN85" s="522"/>
      <c r="MIO85" s="522"/>
      <c r="MIP85" s="522"/>
      <c r="MIQ85" s="522"/>
      <c r="MIR85" s="522"/>
      <c r="MIS85" s="522"/>
      <c r="MIT85" s="522"/>
      <c r="MIU85" s="522"/>
      <c r="MIV85" s="522"/>
      <c r="MIW85" s="522"/>
      <c r="MIX85" s="522"/>
      <c r="MIY85" s="522"/>
      <c r="MIZ85" s="522"/>
      <c r="MJA85" s="522"/>
      <c r="MJB85" s="522"/>
      <c r="MJC85" s="522"/>
      <c r="MJD85" s="522"/>
      <c r="MJE85" s="522"/>
      <c r="MJF85" s="522"/>
      <c r="MJG85" s="522"/>
      <c r="MJH85" s="522"/>
      <c r="MJI85" s="522"/>
      <c r="MJJ85" s="522"/>
      <c r="MJK85" s="522"/>
      <c r="MJL85" s="522"/>
      <c r="MJM85" s="522"/>
      <c r="MJN85" s="522"/>
      <c r="MJO85" s="522"/>
      <c r="MJP85" s="522"/>
      <c r="MJQ85" s="522"/>
      <c r="MJR85" s="522"/>
      <c r="MJS85" s="522"/>
      <c r="MJT85" s="522"/>
      <c r="MJU85" s="522"/>
      <c r="MJV85" s="522"/>
      <c r="MJW85" s="522"/>
      <c r="MJX85" s="522"/>
      <c r="MJY85" s="522"/>
      <c r="MJZ85" s="522"/>
      <c r="MKA85" s="522"/>
      <c r="MKB85" s="522"/>
      <c r="MKC85" s="522"/>
      <c r="MKD85" s="522"/>
      <c r="MKE85" s="522"/>
      <c r="MKF85" s="522"/>
      <c r="MKG85" s="522"/>
      <c r="MKH85" s="522"/>
      <c r="MKI85" s="522"/>
      <c r="MKJ85" s="522"/>
      <c r="MKK85" s="522"/>
      <c r="MKL85" s="522"/>
      <c r="MKM85" s="522"/>
      <c r="MKN85" s="522"/>
      <c r="MKO85" s="522"/>
      <c r="MKP85" s="522"/>
      <c r="MKQ85" s="522"/>
      <c r="MKR85" s="522"/>
      <c r="MKS85" s="522"/>
      <c r="MKT85" s="522"/>
      <c r="MKU85" s="522"/>
      <c r="MKV85" s="522"/>
      <c r="MKW85" s="522"/>
      <c r="MKX85" s="522"/>
      <c r="MKY85" s="522"/>
      <c r="MKZ85" s="522"/>
      <c r="MLA85" s="522"/>
      <c r="MLB85" s="522"/>
      <c r="MLC85" s="522"/>
      <c r="MLD85" s="522"/>
      <c r="MLE85" s="522"/>
      <c r="MLF85" s="522"/>
      <c r="MLG85" s="522"/>
      <c r="MLH85" s="522"/>
      <c r="MLI85" s="522"/>
      <c r="MLJ85" s="522"/>
      <c r="MLK85" s="522"/>
      <c r="MLL85" s="522"/>
      <c r="MLM85" s="522"/>
      <c r="MLN85" s="522"/>
      <c r="MLO85" s="522"/>
      <c r="MLP85" s="522"/>
      <c r="MLQ85" s="522"/>
      <c r="MLR85" s="522"/>
      <c r="MLS85" s="522"/>
      <c r="MLT85" s="522"/>
      <c r="MLU85" s="522"/>
      <c r="MLV85" s="522"/>
      <c r="MLW85" s="522"/>
      <c r="MLX85" s="522"/>
      <c r="MLY85" s="522"/>
      <c r="MLZ85" s="522"/>
      <c r="MMA85" s="522"/>
      <c r="MMB85" s="522"/>
      <c r="MMC85" s="522"/>
      <c r="MMD85" s="522"/>
      <c r="MME85" s="522"/>
      <c r="MMF85" s="522"/>
      <c r="MMG85" s="522"/>
      <c r="MMH85" s="522"/>
      <c r="MMI85" s="522"/>
      <c r="MMJ85" s="522"/>
      <c r="MMK85" s="522"/>
      <c r="MML85" s="522"/>
      <c r="MMM85" s="522"/>
      <c r="MMN85" s="522"/>
      <c r="MMO85" s="522"/>
      <c r="MMP85" s="522"/>
      <c r="MMQ85" s="522"/>
      <c r="MMR85" s="522"/>
      <c r="MMS85" s="522"/>
      <c r="MMT85" s="522"/>
      <c r="MMU85" s="522"/>
      <c r="MMV85" s="522"/>
      <c r="MMW85" s="522"/>
      <c r="MMX85" s="522"/>
      <c r="MMY85" s="522"/>
      <c r="MMZ85" s="522"/>
      <c r="MNA85" s="522"/>
      <c r="MNB85" s="522"/>
      <c r="MNC85" s="522"/>
      <c r="MND85" s="522"/>
      <c r="MNE85" s="522"/>
      <c r="MNF85" s="522"/>
      <c r="MNG85" s="522"/>
      <c r="MNH85" s="522"/>
      <c r="MNI85" s="522"/>
      <c r="MNJ85" s="522"/>
      <c r="MNK85" s="522"/>
      <c r="MNL85" s="522"/>
      <c r="MNM85" s="522"/>
      <c r="MNN85" s="522"/>
      <c r="MNO85" s="522"/>
      <c r="MNP85" s="522"/>
      <c r="MNQ85" s="522"/>
      <c r="MNR85" s="522"/>
      <c r="MNS85" s="522"/>
      <c r="MNT85" s="522"/>
      <c r="MNU85" s="522"/>
      <c r="MNV85" s="522"/>
      <c r="MNW85" s="522"/>
      <c r="MNX85" s="522"/>
      <c r="MNY85" s="522"/>
      <c r="MNZ85" s="522"/>
      <c r="MOA85" s="522"/>
      <c r="MOB85" s="522"/>
      <c r="MOC85" s="522"/>
      <c r="MOD85" s="522"/>
      <c r="MOE85" s="522"/>
      <c r="MOF85" s="522"/>
      <c r="MOG85" s="522"/>
      <c r="MOH85" s="522"/>
      <c r="MOI85" s="522"/>
      <c r="MOJ85" s="522"/>
      <c r="MOK85" s="522"/>
      <c r="MOL85" s="522"/>
      <c r="MOM85" s="522"/>
      <c r="MON85" s="522"/>
      <c r="MOO85" s="522"/>
      <c r="MOP85" s="522"/>
      <c r="MOQ85" s="522"/>
      <c r="MOR85" s="522"/>
      <c r="MOS85" s="522"/>
      <c r="MOT85" s="522"/>
      <c r="MOU85" s="522"/>
      <c r="MOV85" s="522"/>
      <c r="MOW85" s="522"/>
      <c r="MOX85" s="522"/>
      <c r="MOY85" s="522"/>
      <c r="MOZ85" s="522"/>
      <c r="MPA85" s="522"/>
      <c r="MPB85" s="522"/>
      <c r="MPC85" s="522"/>
      <c r="MPD85" s="522"/>
      <c r="MPE85" s="522"/>
      <c r="MPF85" s="522"/>
      <c r="MPG85" s="522"/>
      <c r="MPH85" s="522"/>
      <c r="MPI85" s="522"/>
      <c r="MPJ85" s="522"/>
      <c r="MPK85" s="522"/>
      <c r="MPL85" s="522"/>
      <c r="MPM85" s="522"/>
      <c r="MPN85" s="522"/>
      <c r="MPO85" s="522"/>
      <c r="MPP85" s="522"/>
      <c r="MPQ85" s="522"/>
      <c r="MPR85" s="522"/>
      <c r="MPS85" s="522"/>
      <c r="MPT85" s="522"/>
      <c r="MPU85" s="522"/>
      <c r="MPV85" s="522"/>
      <c r="MPW85" s="522"/>
      <c r="MPX85" s="522"/>
      <c r="MPY85" s="522"/>
      <c r="MPZ85" s="522"/>
      <c r="MQA85" s="522"/>
      <c r="MQB85" s="522"/>
      <c r="MQC85" s="522"/>
      <c r="MQD85" s="522"/>
      <c r="MQE85" s="522"/>
      <c r="MQF85" s="522"/>
      <c r="MQG85" s="522"/>
      <c r="MQH85" s="522"/>
      <c r="MQI85" s="522"/>
      <c r="MQJ85" s="522"/>
      <c r="MQK85" s="522"/>
      <c r="MQL85" s="522"/>
      <c r="MQM85" s="522"/>
      <c r="MQN85" s="522"/>
      <c r="MQO85" s="522"/>
      <c r="MQP85" s="522"/>
      <c r="MQQ85" s="522"/>
      <c r="MQR85" s="522"/>
      <c r="MQS85" s="522"/>
      <c r="MQT85" s="522"/>
      <c r="MQU85" s="522"/>
      <c r="MQV85" s="522"/>
      <c r="MQW85" s="522"/>
      <c r="MQX85" s="522"/>
      <c r="MQY85" s="522"/>
      <c r="MQZ85" s="522"/>
      <c r="MRA85" s="522"/>
      <c r="MRB85" s="522"/>
      <c r="MRC85" s="522"/>
      <c r="MRD85" s="522"/>
      <c r="MRE85" s="522"/>
      <c r="MRF85" s="522"/>
      <c r="MRG85" s="522"/>
      <c r="MRH85" s="522"/>
      <c r="MRI85" s="522"/>
      <c r="MRJ85" s="522"/>
      <c r="MRK85" s="522"/>
      <c r="MRL85" s="522"/>
      <c r="MRM85" s="522"/>
      <c r="MRN85" s="522"/>
      <c r="MRO85" s="522"/>
      <c r="MRP85" s="522"/>
      <c r="MRQ85" s="522"/>
      <c r="MRR85" s="522"/>
      <c r="MRS85" s="522"/>
      <c r="MRT85" s="522"/>
      <c r="MRU85" s="522"/>
      <c r="MRV85" s="522"/>
      <c r="MRW85" s="522"/>
      <c r="MRX85" s="522"/>
      <c r="MRY85" s="522"/>
      <c r="MRZ85" s="522"/>
      <c r="MSA85" s="522"/>
      <c r="MSB85" s="522"/>
      <c r="MSC85" s="522"/>
      <c r="MSD85" s="522"/>
      <c r="MSE85" s="522"/>
      <c r="MSF85" s="522"/>
      <c r="MSG85" s="522"/>
      <c r="MSH85" s="522"/>
      <c r="MSI85" s="522"/>
      <c r="MSJ85" s="522"/>
      <c r="MSK85" s="522"/>
      <c r="MSL85" s="522"/>
      <c r="MSM85" s="522"/>
      <c r="MSN85" s="522"/>
      <c r="MSO85" s="522"/>
      <c r="MSP85" s="522"/>
      <c r="MSQ85" s="522"/>
      <c r="MSR85" s="522"/>
      <c r="MSS85" s="522"/>
      <c r="MST85" s="522"/>
      <c r="MSU85" s="522"/>
      <c r="MSV85" s="522"/>
      <c r="MSW85" s="522"/>
      <c r="MSX85" s="522"/>
      <c r="MSY85" s="522"/>
      <c r="MSZ85" s="522"/>
      <c r="MTA85" s="522"/>
      <c r="MTB85" s="522"/>
      <c r="MTC85" s="522"/>
      <c r="MTD85" s="522"/>
      <c r="MTE85" s="522"/>
      <c r="MTF85" s="522"/>
      <c r="MTG85" s="522"/>
      <c r="MTH85" s="522"/>
      <c r="MTI85" s="522"/>
      <c r="MTJ85" s="522"/>
      <c r="MTK85" s="522"/>
      <c r="MTL85" s="522"/>
      <c r="MTM85" s="522"/>
      <c r="MTN85" s="522"/>
      <c r="MTO85" s="522"/>
      <c r="MTP85" s="522"/>
      <c r="MTQ85" s="522"/>
      <c r="MTR85" s="522"/>
      <c r="MTS85" s="522"/>
      <c r="MTT85" s="522"/>
      <c r="MTU85" s="522"/>
      <c r="MTV85" s="522"/>
      <c r="MTW85" s="522"/>
      <c r="MTX85" s="522"/>
      <c r="MTY85" s="522"/>
      <c r="MTZ85" s="522"/>
      <c r="MUA85" s="522"/>
      <c r="MUB85" s="522"/>
      <c r="MUC85" s="522"/>
      <c r="MUD85" s="522"/>
      <c r="MUE85" s="522"/>
      <c r="MUF85" s="522"/>
      <c r="MUG85" s="522"/>
      <c r="MUH85" s="522"/>
      <c r="MUI85" s="522"/>
      <c r="MUJ85" s="522"/>
      <c r="MUK85" s="522"/>
      <c r="MUL85" s="522"/>
      <c r="MUM85" s="522"/>
      <c r="MUN85" s="522"/>
      <c r="MUO85" s="522"/>
      <c r="MUP85" s="522"/>
      <c r="MUQ85" s="522"/>
      <c r="MUR85" s="522"/>
      <c r="MUS85" s="522"/>
      <c r="MUT85" s="522"/>
      <c r="MUU85" s="522"/>
      <c r="MUV85" s="522"/>
      <c r="MUW85" s="522"/>
      <c r="MUX85" s="522"/>
      <c r="MUY85" s="522"/>
      <c r="MUZ85" s="522"/>
      <c r="MVA85" s="522"/>
      <c r="MVB85" s="522"/>
      <c r="MVC85" s="522"/>
      <c r="MVD85" s="522"/>
      <c r="MVE85" s="522"/>
      <c r="MVF85" s="522"/>
      <c r="MVG85" s="522"/>
      <c r="MVH85" s="522"/>
      <c r="MVI85" s="522"/>
      <c r="MVJ85" s="522"/>
      <c r="MVK85" s="522"/>
      <c r="MVL85" s="522"/>
      <c r="MVM85" s="522"/>
      <c r="MVN85" s="522"/>
      <c r="MVO85" s="522"/>
      <c r="MVP85" s="522"/>
      <c r="MVQ85" s="522"/>
      <c r="MVR85" s="522"/>
      <c r="MVS85" s="522"/>
      <c r="MVT85" s="522"/>
      <c r="MVU85" s="522"/>
      <c r="MVV85" s="522"/>
      <c r="MVW85" s="522"/>
      <c r="MVX85" s="522"/>
      <c r="MVY85" s="522"/>
      <c r="MVZ85" s="522"/>
      <c r="MWA85" s="522"/>
      <c r="MWB85" s="522"/>
      <c r="MWC85" s="522"/>
      <c r="MWD85" s="522"/>
      <c r="MWE85" s="522"/>
      <c r="MWF85" s="522"/>
      <c r="MWG85" s="522"/>
      <c r="MWH85" s="522"/>
      <c r="MWI85" s="522"/>
      <c r="MWJ85" s="522"/>
      <c r="MWK85" s="522"/>
      <c r="MWL85" s="522"/>
      <c r="MWM85" s="522"/>
      <c r="MWN85" s="522"/>
      <c r="MWO85" s="522"/>
      <c r="MWP85" s="522"/>
      <c r="MWQ85" s="522"/>
      <c r="MWR85" s="522"/>
      <c r="MWS85" s="522"/>
      <c r="MWT85" s="522"/>
      <c r="MWU85" s="522"/>
      <c r="MWV85" s="522"/>
      <c r="MWW85" s="522"/>
      <c r="MWX85" s="522"/>
      <c r="MWY85" s="522"/>
      <c r="MWZ85" s="522"/>
      <c r="MXA85" s="522"/>
      <c r="MXB85" s="522"/>
      <c r="MXC85" s="522"/>
      <c r="MXD85" s="522"/>
      <c r="MXE85" s="522"/>
      <c r="MXF85" s="522"/>
      <c r="MXG85" s="522"/>
      <c r="MXH85" s="522"/>
      <c r="MXI85" s="522"/>
      <c r="MXJ85" s="522"/>
      <c r="MXK85" s="522"/>
      <c r="MXL85" s="522"/>
      <c r="MXM85" s="522"/>
      <c r="MXN85" s="522"/>
      <c r="MXO85" s="522"/>
      <c r="MXP85" s="522"/>
      <c r="MXQ85" s="522"/>
      <c r="MXR85" s="522"/>
      <c r="MXS85" s="522"/>
      <c r="MXT85" s="522"/>
      <c r="MXU85" s="522"/>
      <c r="MXV85" s="522"/>
      <c r="MXW85" s="522"/>
      <c r="MXX85" s="522"/>
      <c r="MXY85" s="522"/>
      <c r="MXZ85" s="522"/>
      <c r="MYA85" s="522"/>
      <c r="MYB85" s="522"/>
      <c r="MYC85" s="522"/>
      <c r="MYD85" s="522"/>
      <c r="MYE85" s="522"/>
      <c r="MYF85" s="522"/>
      <c r="MYG85" s="522"/>
      <c r="MYH85" s="522"/>
      <c r="MYI85" s="522"/>
      <c r="MYJ85" s="522"/>
      <c r="MYK85" s="522"/>
      <c r="MYL85" s="522"/>
      <c r="MYM85" s="522"/>
      <c r="MYN85" s="522"/>
      <c r="MYO85" s="522"/>
      <c r="MYP85" s="522"/>
      <c r="MYQ85" s="522"/>
      <c r="MYR85" s="522"/>
      <c r="MYS85" s="522"/>
      <c r="MYT85" s="522"/>
      <c r="MYU85" s="522"/>
      <c r="MYV85" s="522"/>
      <c r="MYW85" s="522"/>
      <c r="MYX85" s="522"/>
      <c r="MYY85" s="522"/>
      <c r="MYZ85" s="522"/>
      <c r="MZA85" s="522"/>
      <c r="MZB85" s="522"/>
      <c r="MZC85" s="522"/>
      <c r="MZD85" s="522"/>
      <c r="MZE85" s="522"/>
      <c r="MZF85" s="522"/>
      <c r="MZG85" s="522"/>
      <c r="MZH85" s="522"/>
      <c r="MZI85" s="522"/>
      <c r="MZJ85" s="522"/>
      <c r="MZK85" s="522"/>
      <c r="MZL85" s="522"/>
      <c r="MZM85" s="522"/>
      <c r="MZN85" s="522"/>
      <c r="MZO85" s="522"/>
      <c r="MZP85" s="522"/>
      <c r="MZQ85" s="522"/>
      <c r="MZR85" s="522"/>
      <c r="MZS85" s="522"/>
      <c r="MZT85" s="522"/>
      <c r="MZU85" s="522"/>
      <c r="MZV85" s="522"/>
      <c r="MZW85" s="522"/>
      <c r="MZX85" s="522"/>
      <c r="MZY85" s="522"/>
      <c r="MZZ85" s="522"/>
      <c r="NAA85" s="522"/>
      <c r="NAB85" s="522"/>
      <c r="NAC85" s="522"/>
      <c r="NAD85" s="522"/>
      <c r="NAE85" s="522"/>
      <c r="NAF85" s="522"/>
      <c r="NAG85" s="522"/>
      <c r="NAH85" s="522"/>
      <c r="NAI85" s="522"/>
      <c r="NAJ85" s="522"/>
      <c r="NAK85" s="522"/>
      <c r="NAL85" s="522"/>
      <c r="NAM85" s="522"/>
      <c r="NAN85" s="522"/>
      <c r="NAO85" s="522"/>
      <c r="NAP85" s="522"/>
      <c r="NAQ85" s="522"/>
      <c r="NAR85" s="522"/>
      <c r="NAS85" s="522"/>
      <c r="NAT85" s="522"/>
      <c r="NAU85" s="522"/>
      <c r="NAV85" s="522"/>
      <c r="NAW85" s="522"/>
      <c r="NAX85" s="522"/>
      <c r="NAY85" s="522"/>
      <c r="NAZ85" s="522"/>
      <c r="NBA85" s="522"/>
      <c r="NBB85" s="522"/>
      <c r="NBC85" s="522"/>
      <c r="NBD85" s="522"/>
      <c r="NBE85" s="522"/>
      <c r="NBF85" s="522"/>
      <c r="NBG85" s="522"/>
      <c r="NBH85" s="522"/>
      <c r="NBI85" s="522"/>
      <c r="NBJ85" s="522"/>
      <c r="NBK85" s="522"/>
      <c r="NBL85" s="522"/>
      <c r="NBM85" s="522"/>
      <c r="NBN85" s="522"/>
      <c r="NBO85" s="522"/>
      <c r="NBP85" s="522"/>
      <c r="NBQ85" s="522"/>
      <c r="NBR85" s="522"/>
      <c r="NBS85" s="522"/>
      <c r="NBT85" s="522"/>
      <c r="NBU85" s="522"/>
      <c r="NBV85" s="522"/>
      <c r="NBW85" s="522"/>
      <c r="NBX85" s="522"/>
      <c r="NBY85" s="522"/>
      <c r="NBZ85" s="522"/>
      <c r="NCA85" s="522"/>
      <c r="NCB85" s="522"/>
      <c r="NCC85" s="522"/>
      <c r="NCD85" s="522"/>
      <c r="NCE85" s="522"/>
      <c r="NCF85" s="522"/>
      <c r="NCG85" s="522"/>
      <c r="NCH85" s="522"/>
      <c r="NCI85" s="522"/>
      <c r="NCJ85" s="522"/>
      <c r="NCK85" s="522"/>
      <c r="NCL85" s="522"/>
      <c r="NCM85" s="522"/>
      <c r="NCN85" s="522"/>
      <c r="NCO85" s="522"/>
      <c r="NCP85" s="522"/>
      <c r="NCQ85" s="522"/>
      <c r="NCR85" s="522"/>
      <c r="NCS85" s="522"/>
      <c r="NCT85" s="522"/>
      <c r="NCU85" s="522"/>
      <c r="NCV85" s="522"/>
      <c r="NCW85" s="522"/>
      <c r="NCX85" s="522"/>
      <c r="NCY85" s="522"/>
      <c r="NCZ85" s="522"/>
      <c r="NDA85" s="522"/>
      <c r="NDB85" s="522"/>
      <c r="NDC85" s="522"/>
      <c r="NDD85" s="522"/>
      <c r="NDE85" s="522"/>
      <c r="NDF85" s="522"/>
      <c r="NDG85" s="522"/>
      <c r="NDH85" s="522"/>
      <c r="NDI85" s="522"/>
      <c r="NDJ85" s="522"/>
      <c r="NDK85" s="522"/>
      <c r="NDL85" s="522"/>
      <c r="NDM85" s="522"/>
      <c r="NDN85" s="522"/>
      <c r="NDO85" s="522"/>
      <c r="NDP85" s="522"/>
      <c r="NDQ85" s="522"/>
      <c r="NDR85" s="522"/>
      <c r="NDS85" s="522"/>
      <c r="NDT85" s="522"/>
      <c r="NDU85" s="522"/>
      <c r="NDV85" s="522"/>
      <c r="NDW85" s="522"/>
      <c r="NDX85" s="522"/>
      <c r="NDY85" s="522"/>
      <c r="NDZ85" s="522"/>
      <c r="NEA85" s="522"/>
      <c r="NEB85" s="522"/>
      <c r="NEC85" s="522"/>
      <c r="NED85" s="522"/>
      <c r="NEE85" s="522"/>
      <c r="NEF85" s="522"/>
      <c r="NEG85" s="522"/>
      <c r="NEH85" s="522"/>
      <c r="NEI85" s="522"/>
      <c r="NEJ85" s="522"/>
      <c r="NEK85" s="522"/>
      <c r="NEL85" s="522"/>
      <c r="NEM85" s="522"/>
      <c r="NEN85" s="522"/>
      <c r="NEO85" s="522"/>
      <c r="NEP85" s="522"/>
      <c r="NEQ85" s="522"/>
      <c r="NER85" s="522"/>
      <c r="NES85" s="522"/>
      <c r="NET85" s="522"/>
      <c r="NEU85" s="522"/>
      <c r="NEV85" s="522"/>
      <c r="NEW85" s="522"/>
      <c r="NEX85" s="522"/>
      <c r="NEY85" s="522"/>
      <c r="NEZ85" s="522"/>
      <c r="NFA85" s="522"/>
      <c r="NFB85" s="522"/>
      <c r="NFC85" s="522"/>
      <c r="NFD85" s="522"/>
      <c r="NFE85" s="522"/>
      <c r="NFF85" s="522"/>
      <c r="NFG85" s="522"/>
      <c r="NFH85" s="522"/>
      <c r="NFI85" s="522"/>
      <c r="NFJ85" s="522"/>
      <c r="NFK85" s="522"/>
      <c r="NFL85" s="522"/>
      <c r="NFM85" s="522"/>
      <c r="NFN85" s="522"/>
      <c r="NFO85" s="522"/>
      <c r="NFP85" s="522"/>
      <c r="NFQ85" s="522"/>
      <c r="NFR85" s="522"/>
      <c r="NFS85" s="522"/>
      <c r="NFT85" s="522"/>
      <c r="NFU85" s="522"/>
      <c r="NFV85" s="522"/>
      <c r="NFW85" s="522"/>
      <c r="NFX85" s="522"/>
      <c r="NFY85" s="522"/>
      <c r="NFZ85" s="522"/>
      <c r="NGA85" s="522"/>
      <c r="NGB85" s="522"/>
      <c r="NGC85" s="522"/>
      <c r="NGD85" s="522"/>
      <c r="NGE85" s="522"/>
      <c r="NGF85" s="522"/>
      <c r="NGG85" s="522"/>
      <c r="NGH85" s="522"/>
      <c r="NGI85" s="522"/>
      <c r="NGJ85" s="522"/>
      <c r="NGK85" s="522"/>
      <c r="NGL85" s="522"/>
      <c r="NGM85" s="522"/>
      <c r="NGN85" s="522"/>
      <c r="NGO85" s="522"/>
      <c r="NGP85" s="522"/>
      <c r="NGQ85" s="522"/>
      <c r="NGR85" s="522"/>
      <c r="NGS85" s="522"/>
      <c r="NGT85" s="522"/>
      <c r="NGU85" s="522"/>
      <c r="NGV85" s="522"/>
      <c r="NGW85" s="522"/>
      <c r="NGX85" s="522"/>
      <c r="NGY85" s="522"/>
      <c r="NGZ85" s="522"/>
      <c r="NHA85" s="522"/>
      <c r="NHB85" s="522"/>
      <c r="NHC85" s="522"/>
      <c r="NHD85" s="522"/>
      <c r="NHE85" s="522"/>
      <c r="NHF85" s="522"/>
      <c r="NHG85" s="522"/>
      <c r="NHH85" s="522"/>
      <c r="NHI85" s="522"/>
      <c r="NHJ85" s="522"/>
      <c r="NHK85" s="522"/>
      <c r="NHL85" s="522"/>
      <c r="NHM85" s="522"/>
      <c r="NHN85" s="522"/>
      <c r="NHO85" s="522"/>
      <c r="NHP85" s="522"/>
      <c r="NHQ85" s="522"/>
      <c r="NHR85" s="522"/>
      <c r="NHS85" s="522"/>
      <c r="NHT85" s="522"/>
      <c r="NHU85" s="522"/>
      <c r="NHV85" s="522"/>
      <c r="NHW85" s="522"/>
      <c r="NHX85" s="522"/>
      <c r="NHY85" s="522"/>
      <c r="NHZ85" s="522"/>
      <c r="NIA85" s="522"/>
      <c r="NIB85" s="522"/>
      <c r="NIC85" s="522"/>
      <c r="NID85" s="522"/>
      <c r="NIE85" s="522"/>
      <c r="NIF85" s="522"/>
      <c r="NIG85" s="522"/>
      <c r="NIH85" s="522"/>
      <c r="NII85" s="522"/>
      <c r="NIJ85" s="522"/>
      <c r="NIK85" s="522"/>
      <c r="NIL85" s="522"/>
      <c r="NIM85" s="522"/>
      <c r="NIN85" s="522"/>
      <c r="NIO85" s="522"/>
      <c r="NIP85" s="522"/>
      <c r="NIQ85" s="522"/>
      <c r="NIR85" s="522"/>
      <c r="NIS85" s="522"/>
      <c r="NIT85" s="522"/>
      <c r="NIU85" s="522"/>
      <c r="NIV85" s="522"/>
      <c r="NIW85" s="522"/>
      <c r="NIX85" s="522"/>
      <c r="NIY85" s="522"/>
      <c r="NIZ85" s="522"/>
      <c r="NJA85" s="522"/>
      <c r="NJB85" s="522"/>
      <c r="NJC85" s="522"/>
      <c r="NJD85" s="522"/>
      <c r="NJE85" s="522"/>
      <c r="NJF85" s="522"/>
      <c r="NJG85" s="522"/>
      <c r="NJH85" s="522"/>
      <c r="NJI85" s="522"/>
      <c r="NJJ85" s="522"/>
      <c r="NJK85" s="522"/>
      <c r="NJL85" s="522"/>
      <c r="NJM85" s="522"/>
      <c r="NJN85" s="522"/>
      <c r="NJO85" s="522"/>
      <c r="NJP85" s="522"/>
      <c r="NJQ85" s="522"/>
      <c r="NJR85" s="522"/>
      <c r="NJS85" s="522"/>
      <c r="NJT85" s="522"/>
      <c r="NJU85" s="522"/>
      <c r="NJV85" s="522"/>
      <c r="NJW85" s="522"/>
      <c r="NJX85" s="522"/>
      <c r="NJY85" s="522"/>
      <c r="NJZ85" s="522"/>
      <c r="NKA85" s="522"/>
      <c r="NKB85" s="522"/>
      <c r="NKC85" s="522"/>
      <c r="NKD85" s="522"/>
      <c r="NKE85" s="522"/>
      <c r="NKF85" s="522"/>
      <c r="NKG85" s="522"/>
      <c r="NKH85" s="522"/>
      <c r="NKI85" s="522"/>
      <c r="NKJ85" s="522"/>
      <c r="NKK85" s="522"/>
      <c r="NKL85" s="522"/>
      <c r="NKM85" s="522"/>
      <c r="NKN85" s="522"/>
      <c r="NKO85" s="522"/>
      <c r="NKP85" s="522"/>
      <c r="NKQ85" s="522"/>
      <c r="NKR85" s="522"/>
      <c r="NKS85" s="522"/>
      <c r="NKT85" s="522"/>
      <c r="NKU85" s="522"/>
      <c r="NKV85" s="522"/>
      <c r="NKW85" s="522"/>
      <c r="NKX85" s="522"/>
      <c r="NKY85" s="522"/>
      <c r="NKZ85" s="522"/>
      <c r="NLA85" s="522"/>
      <c r="NLB85" s="522"/>
      <c r="NLC85" s="522"/>
      <c r="NLD85" s="522"/>
      <c r="NLE85" s="522"/>
      <c r="NLF85" s="522"/>
      <c r="NLG85" s="522"/>
      <c r="NLH85" s="522"/>
      <c r="NLI85" s="522"/>
      <c r="NLJ85" s="522"/>
      <c r="NLK85" s="522"/>
      <c r="NLL85" s="522"/>
      <c r="NLM85" s="522"/>
      <c r="NLN85" s="522"/>
      <c r="NLO85" s="522"/>
      <c r="NLP85" s="522"/>
      <c r="NLQ85" s="522"/>
      <c r="NLR85" s="522"/>
      <c r="NLS85" s="522"/>
      <c r="NLT85" s="522"/>
      <c r="NLU85" s="522"/>
      <c r="NLV85" s="522"/>
      <c r="NLW85" s="522"/>
      <c r="NLX85" s="522"/>
      <c r="NLY85" s="522"/>
      <c r="NLZ85" s="522"/>
      <c r="NMA85" s="522"/>
      <c r="NMB85" s="522"/>
      <c r="NMC85" s="522"/>
      <c r="NMD85" s="522"/>
      <c r="NME85" s="522"/>
      <c r="NMF85" s="522"/>
      <c r="NMG85" s="522"/>
      <c r="NMH85" s="522"/>
      <c r="NMI85" s="522"/>
      <c r="NMJ85" s="522"/>
      <c r="NMK85" s="522"/>
      <c r="NML85" s="522"/>
      <c r="NMM85" s="522"/>
      <c r="NMN85" s="522"/>
      <c r="NMO85" s="522"/>
      <c r="NMP85" s="522"/>
      <c r="NMQ85" s="522"/>
      <c r="NMR85" s="522"/>
      <c r="NMS85" s="522"/>
      <c r="NMT85" s="522"/>
      <c r="NMU85" s="522"/>
      <c r="NMV85" s="522"/>
      <c r="NMW85" s="522"/>
      <c r="NMX85" s="522"/>
      <c r="NMY85" s="522"/>
      <c r="NMZ85" s="522"/>
      <c r="NNA85" s="522"/>
      <c r="NNB85" s="522"/>
      <c r="NNC85" s="522"/>
      <c r="NND85" s="522"/>
      <c r="NNE85" s="522"/>
      <c r="NNF85" s="522"/>
      <c r="NNG85" s="522"/>
      <c r="NNH85" s="522"/>
      <c r="NNI85" s="522"/>
      <c r="NNJ85" s="522"/>
      <c r="NNK85" s="522"/>
      <c r="NNL85" s="522"/>
      <c r="NNM85" s="522"/>
      <c r="NNN85" s="522"/>
      <c r="NNO85" s="522"/>
      <c r="NNP85" s="522"/>
      <c r="NNQ85" s="522"/>
      <c r="NNR85" s="522"/>
      <c r="NNS85" s="522"/>
      <c r="NNT85" s="522"/>
      <c r="NNU85" s="522"/>
      <c r="NNV85" s="522"/>
      <c r="NNW85" s="522"/>
      <c r="NNX85" s="522"/>
      <c r="NNY85" s="522"/>
      <c r="NNZ85" s="522"/>
      <c r="NOA85" s="522"/>
      <c r="NOB85" s="522"/>
      <c r="NOC85" s="522"/>
      <c r="NOD85" s="522"/>
      <c r="NOE85" s="522"/>
      <c r="NOF85" s="522"/>
      <c r="NOG85" s="522"/>
      <c r="NOH85" s="522"/>
      <c r="NOI85" s="522"/>
      <c r="NOJ85" s="522"/>
      <c r="NOK85" s="522"/>
      <c r="NOL85" s="522"/>
      <c r="NOM85" s="522"/>
      <c r="NON85" s="522"/>
      <c r="NOO85" s="522"/>
      <c r="NOP85" s="522"/>
      <c r="NOQ85" s="522"/>
      <c r="NOR85" s="522"/>
      <c r="NOS85" s="522"/>
      <c r="NOT85" s="522"/>
      <c r="NOU85" s="522"/>
      <c r="NOV85" s="522"/>
      <c r="NOW85" s="522"/>
      <c r="NOX85" s="522"/>
      <c r="NOY85" s="522"/>
      <c r="NOZ85" s="522"/>
      <c r="NPA85" s="522"/>
      <c r="NPB85" s="522"/>
      <c r="NPC85" s="522"/>
      <c r="NPD85" s="522"/>
      <c r="NPE85" s="522"/>
      <c r="NPF85" s="522"/>
      <c r="NPG85" s="522"/>
      <c r="NPH85" s="522"/>
      <c r="NPI85" s="522"/>
      <c r="NPJ85" s="522"/>
      <c r="NPK85" s="522"/>
      <c r="NPL85" s="522"/>
      <c r="NPM85" s="522"/>
      <c r="NPN85" s="522"/>
      <c r="NPO85" s="522"/>
      <c r="NPP85" s="522"/>
      <c r="NPQ85" s="522"/>
      <c r="NPR85" s="522"/>
      <c r="NPS85" s="522"/>
      <c r="NPT85" s="522"/>
      <c r="NPU85" s="522"/>
      <c r="NPV85" s="522"/>
      <c r="NPW85" s="522"/>
      <c r="NPX85" s="522"/>
      <c r="NPY85" s="522"/>
      <c r="NPZ85" s="522"/>
      <c r="NQA85" s="522"/>
      <c r="NQB85" s="522"/>
      <c r="NQC85" s="522"/>
      <c r="NQD85" s="522"/>
      <c r="NQE85" s="522"/>
      <c r="NQF85" s="522"/>
      <c r="NQG85" s="522"/>
      <c r="NQH85" s="522"/>
      <c r="NQI85" s="522"/>
      <c r="NQJ85" s="522"/>
      <c r="NQK85" s="522"/>
      <c r="NQL85" s="522"/>
      <c r="NQM85" s="522"/>
      <c r="NQN85" s="522"/>
      <c r="NQO85" s="522"/>
      <c r="NQP85" s="522"/>
      <c r="NQQ85" s="522"/>
      <c r="NQR85" s="522"/>
      <c r="NQS85" s="522"/>
      <c r="NQT85" s="522"/>
      <c r="NQU85" s="522"/>
      <c r="NQV85" s="522"/>
      <c r="NQW85" s="522"/>
      <c r="NQX85" s="522"/>
      <c r="NQY85" s="522"/>
      <c r="NQZ85" s="522"/>
      <c r="NRA85" s="522"/>
      <c r="NRB85" s="522"/>
      <c r="NRC85" s="522"/>
      <c r="NRD85" s="522"/>
      <c r="NRE85" s="522"/>
      <c r="NRF85" s="522"/>
      <c r="NRG85" s="522"/>
      <c r="NRH85" s="522"/>
      <c r="NRI85" s="522"/>
      <c r="NRJ85" s="522"/>
      <c r="NRK85" s="522"/>
      <c r="NRL85" s="522"/>
      <c r="NRM85" s="522"/>
      <c r="NRN85" s="522"/>
      <c r="NRO85" s="522"/>
      <c r="NRP85" s="522"/>
      <c r="NRQ85" s="522"/>
      <c r="NRR85" s="522"/>
      <c r="NRS85" s="522"/>
      <c r="NRT85" s="522"/>
      <c r="NRU85" s="522"/>
      <c r="NRV85" s="522"/>
      <c r="NRW85" s="522"/>
      <c r="NRX85" s="522"/>
      <c r="NRY85" s="522"/>
      <c r="NRZ85" s="522"/>
      <c r="NSA85" s="522"/>
      <c r="NSB85" s="522"/>
      <c r="NSC85" s="522"/>
      <c r="NSD85" s="522"/>
      <c r="NSE85" s="522"/>
      <c r="NSF85" s="522"/>
      <c r="NSG85" s="522"/>
      <c r="NSH85" s="522"/>
      <c r="NSI85" s="522"/>
      <c r="NSJ85" s="522"/>
      <c r="NSK85" s="522"/>
      <c r="NSL85" s="522"/>
      <c r="NSM85" s="522"/>
      <c r="NSN85" s="522"/>
      <c r="NSO85" s="522"/>
      <c r="NSP85" s="522"/>
      <c r="NSQ85" s="522"/>
      <c r="NSR85" s="522"/>
      <c r="NSS85" s="522"/>
      <c r="NST85" s="522"/>
      <c r="NSU85" s="522"/>
      <c r="NSV85" s="522"/>
      <c r="NSW85" s="522"/>
      <c r="NSX85" s="522"/>
      <c r="NSY85" s="522"/>
      <c r="NSZ85" s="522"/>
      <c r="NTA85" s="522"/>
      <c r="NTB85" s="522"/>
      <c r="NTC85" s="522"/>
      <c r="NTD85" s="522"/>
      <c r="NTE85" s="522"/>
      <c r="NTF85" s="522"/>
      <c r="NTG85" s="522"/>
      <c r="NTH85" s="522"/>
      <c r="NTI85" s="522"/>
      <c r="NTJ85" s="522"/>
      <c r="NTK85" s="522"/>
      <c r="NTL85" s="522"/>
      <c r="NTM85" s="522"/>
      <c r="NTN85" s="522"/>
      <c r="NTO85" s="522"/>
      <c r="NTP85" s="522"/>
      <c r="NTQ85" s="522"/>
      <c r="NTR85" s="522"/>
      <c r="NTS85" s="522"/>
      <c r="NTT85" s="522"/>
      <c r="NTU85" s="522"/>
      <c r="NTV85" s="522"/>
      <c r="NTW85" s="522"/>
      <c r="NTX85" s="522"/>
      <c r="NTY85" s="522"/>
      <c r="NTZ85" s="522"/>
      <c r="NUA85" s="522"/>
      <c r="NUB85" s="522"/>
      <c r="NUC85" s="522"/>
      <c r="NUD85" s="522"/>
      <c r="NUE85" s="522"/>
      <c r="NUF85" s="522"/>
      <c r="NUG85" s="522"/>
      <c r="NUH85" s="522"/>
      <c r="NUI85" s="522"/>
      <c r="NUJ85" s="522"/>
      <c r="NUK85" s="522"/>
      <c r="NUL85" s="522"/>
      <c r="NUM85" s="522"/>
      <c r="NUN85" s="522"/>
      <c r="NUO85" s="522"/>
      <c r="NUP85" s="522"/>
      <c r="NUQ85" s="522"/>
      <c r="NUR85" s="522"/>
      <c r="NUS85" s="522"/>
      <c r="NUT85" s="522"/>
      <c r="NUU85" s="522"/>
      <c r="NUV85" s="522"/>
      <c r="NUW85" s="522"/>
      <c r="NUX85" s="522"/>
      <c r="NUY85" s="522"/>
      <c r="NUZ85" s="522"/>
      <c r="NVA85" s="522"/>
      <c r="NVB85" s="522"/>
      <c r="NVC85" s="522"/>
      <c r="NVD85" s="522"/>
      <c r="NVE85" s="522"/>
      <c r="NVF85" s="522"/>
      <c r="NVG85" s="522"/>
      <c r="NVH85" s="522"/>
      <c r="NVI85" s="522"/>
      <c r="NVJ85" s="522"/>
      <c r="NVK85" s="522"/>
      <c r="NVL85" s="522"/>
      <c r="NVM85" s="522"/>
      <c r="NVN85" s="522"/>
      <c r="NVO85" s="522"/>
      <c r="NVP85" s="522"/>
      <c r="NVQ85" s="522"/>
      <c r="NVR85" s="522"/>
      <c r="NVS85" s="522"/>
      <c r="NVT85" s="522"/>
      <c r="NVU85" s="522"/>
      <c r="NVV85" s="522"/>
      <c r="NVW85" s="522"/>
      <c r="NVX85" s="522"/>
      <c r="NVY85" s="522"/>
      <c r="NVZ85" s="522"/>
      <c r="NWA85" s="522"/>
      <c r="NWB85" s="522"/>
      <c r="NWC85" s="522"/>
      <c r="NWD85" s="522"/>
      <c r="NWE85" s="522"/>
      <c r="NWF85" s="522"/>
      <c r="NWG85" s="522"/>
      <c r="NWH85" s="522"/>
      <c r="NWI85" s="522"/>
      <c r="NWJ85" s="522"/>
      <c r="NWK85" s="522"/>
      <c r="NWL85" s="522"/>
      <c r="NWM85" s="522"/>
      <c r="NWN85" s="522"/>
      <c r="NWO85" s="522"/>
      <c r="NWP85" s="522"/>
      <c r="NWQ85" s="522"/>
      <c r="NWR85" s="522"/>
      <c r="NWS85" s="522"/>
      <c r="NWT85" s="522"/>
      <c r="NWU85" s="522"/>
      <c r="NWV85" s="522"/>
      <c r="NWW85" s="522"/>
      <c r="NWX85" s="522"/>
      <c r="NWY85" s="522"/>
      <c r="NWZ85" s="522"/>
      <c r="NXA85" s="522"/>
      <c r="NXB85" s="522"/>
      <c r="NXC85" s="522"/>
      <c r="NXD85" s="522"/>
      <c r="NXE85" s="522"/>
      <c r="NXF85" s="522"/>
      <c r="NXG85" s="522"/>
      <c r="NXH85" s="522"/>
      <c r="NXI85" s="522"/>
      <c r="NXJ85" s="522"/>
      <c r="NXK85" s="522"/>
      <c r="NXL85" s="522"/>
      <c r="NXM85" s="522"/>
      <c r="NXN85" s="522"/>
      <c r="NXO85" s="522"/>
      <c r="NXP85" s="522"/>
      <c r="NXQ85" s="522"/>
      <c r="NXR85" s="522"/>
      <c r="NXS85" s="522"/>
      <c r="NXT85" s="522"/>
      <c r="NXU85" s="522"/>
      <c r="NXV85" s="522"/>
      <c r="NXW85" s="522"/>
      <c r="NXX85" s="522"/>
      <c r="NXY85" s="522"/>
      <c r="NXZ85" s="522"/>
      <c r="NYA85" s="522"/>
      <c r="NYB85" s="522"/>
      <c r="NYC85" s="522"/>
      <c r="NYD85" s="522"/>
      <c r="NYE85" s="522"/>
      <c r="NYF85" s="522"/>
      <c r="NYG85" s="522"/>
      <c r="NYH85" s="522"/>
      <c r="NYI85" s="522"/>
      <c r="NYJ85" s="522"/>
      <c r="NYK85" s="522"/>
      <c r="NYL85" s="522"/>
      <c r="NYM85" s="522"/>
      <c r="NYN85" s="522"/>
      <c r="NYO85" s="522"/>
      <c r="NYP85" s="522"/>
      <c r="NYQ85" s="522"/>
      <c r="NYR85" s="522"/>
      <c r="NYS85" s="522"/>
      <c r="NYT85" s="522"/>
      <c r="NYU85" s="522"/>
      <c r="NYV85" s="522"/>
      <c r="NYW85" s="522"/>
      <c r="NYX85" s="522"/>
      <c r="NYY85" s="522"/>
      <c r="NYZ85" s="522"/>
      <c r="NZA85" s="522"/>
      <c r="NZB85" s="522"/>
      <c r="NZC85" s="522"/>
      <c r="NZD85" s="522"/>
      <c r="NZE85" s="522"/>
      <c r="NZF85" s="522"/>
      <c r="NZG85" s="522"/>
      <c r="NZH85" s="522"/>
      <c r="NZI85" s="522"/>
      <c r="NZJ85" s="522"/>
      <c r="NZK85" s="522"/>
      <c r="NZL85" s="522"/>
      <c r="NZM85" s="522"/>
      <c r="NZN85" s="522"/>
      <c r="NZO85" s="522"/>
      <c r="NZP85" s="522"/>
      <c r="NZQ85" s="522"/>
      <c r="NZR85" s="522"/>
      <c r="NZS85" s="522"/>
      <c r="NZT85" s="522"/>
      <c r="NZU85" s="522"/>
      <c r="NZV85" s="522"/>
      <c r="NZW85" s="522"/>
      <c r="NZX85" s="522"/>
      <c r="NZY85" s="522"/>
      <c r="NZZ85" s="522"/>
      <c r="OAA85" s="522"/>
      <c r="OAB85" s="522"/>
      <c r="OAC85" s="522"/>
      <c r="OAD85" s="522"/>
      <c r="OAE85" s="522"/>
      <c r="OAF85" s="522"/>
      <c r="OAG85" s="522"/>
      <c r="OAH85" s="522"/>
      <c r="OAI85" s="522"/>
      <c r="OAJ85" s="522"/>
      <c r="OAK85" s="522"/>
      <c r="OAL85" s="522"/>
      <c r="OAM85" s="522"/>
      <c r="OAN85" s="522"/>
      <c r="OAO85" s="522"/>
      <c r="OAP85" s="522"/>
      <c r="OAQ85" s="522"/>
      <c r="OAR85" s="522"/>
      <c r="OAS85" s="522"/>
      <c r="OAT85" s="522"/>
      <c r="OAU85" s="522"/>
      <c r="OAV85" s="522"/>
      <c r="OAW85" s="522"/>
      <c r="OAX85" s="522"/>
      <c r="OAY85" s="522"/>
      <c r="OAZ85" s="522"/>
      <c r="OBA85" s="522"/>
      <c r="OBB85" s="522"/>
      <c r="OBC85" s="522"/>
      <c r="OBD85" s="522"/>
      <c r="OBE85" s="522"/>
      <c r="OBF85" s="522"/>
      <c r="OBG85" s="522"/>
      <c r="OBH85" s="522"/>
      <c r="OBI85" s="522"/>
      <c r="OBJ85" s="522"/>
      <c r="OBK85" s="522"/>
      <c r="OBL85" s="522"/>
      <c r="OBM85" s="522"/>
      <c r="OBN85" s="522"/>
      <c r="OBO85" s="522"/>
      <c r="OBP85" s="522"/>
      <c r="OBQ85" s="522"/>
      <c r="OBR85" s="522"/>
      <c r="OBS85" s="522"/>
      <c r="OBT85" s="522"/>
      <c r="OBU85" s="522"/>
      <c r="OBV85" s="522"/>
      <c r="OBW85" s="522"/>
      <c r="OBX85" s="522"/>
      <c r="OBY85" s="522"/>
      <c r="OBZ85" s="522"/>
      <c r="OCA85" s="522"/>
      <c r="OCB85" s="522"/>
      <c r="OCC85" s="522"/>
      <c r="OCD85" s="522"/>
      <c r="OCE85" s="522"/>
      <c r="OCF85" s="522"/>
      <c r="OCG85" s="522"/>
      <c r="OCH85" s="522"/>
      <c r="OCI85" s="522"/>
      <c r="OCJ85" s="522"/>
      <c r="OCK85" s="522"/>
      <c r="OCL85" s="522"/>
      <c r="OCM85" s="522"/>
      <c r="OCN85" s="522"/>
      <c r="OCO85" s="522"/>
      <c r="OCP85" s="522"/>
      <c r="OCQ85" s="522"/>
      <c r="OCR85" s="522"/>
      <c r="OCS85" s="522"/>
      <c r="OCT85" s="522"/>
      <c r="OCU85" s="522"/>
      <c r="OCV85" s="522"/>
      <c r="OCW85" s="522"/>
      <c r="OCX85" s="522"/>
      <c r="OCY85" s="522"/>
      <c r="OCZ85" s="522"/>
      <c r="ODA85" s="522"/>
      <c r="ODB85" s="522"/>
      <c r="ODC85" s="522"/>
      <c r="ODD85" s="522"/>
      <c r="ODE85" s="522"/>
      <c r="ODF85" s="522"/>
      <c r="ODG85" s="522"/>
      <c r="ODH85" s="522"/>
      <c r="ODI85" s="522"/>
      <c r="ODJ85" s="522"/>
      <c r="ODK85" s="522"/>
      <c r="ODL85" s="522"/>
      <c r="ODM85" s="522"/>
      <c r="ODN85" s="522"/>
      <c r="ODO85" s="522"/>
      <c r="ODP85" s="522"/>
      <c r="ODQ85" s="522"/>
      <c r="ODR85" s="522"/>
      <c r="ODS85" s="522"/>
      <c r="ODT85" s="522"/>
      <c r="ODU85" s="522"/>
      <c r="ODV85" s="522"/>
      <c r="ODW85" s="522"/>
      <c r="ODX85" s="522"/>
      <c r="ODY85" s="522"/>
      <c r="ODZ85" s="522"/>
      <c r="OEA85" s="522"/>
      <c r="OEB85" s="522"/>
      <c r="OEC85" s="522"/>
      <c r="OED85" s="522"/>
      <c r="OEE85" s="522"/>
      <c r="OEF85" s="522"/>
      <c r="OEG85" s="522"/>
      <c r="OEH85" s="522"/>
      <c r="OEI85" s="522"/>
      <c r="OEJ85" s="522"/>
      <c r="OEK85" s="522"/>
      <c r="OEL85" s="522"/>
      <c r="OEM85" s="522"/>
      <c r="OEN85" s="522"/>
      <c r="OEO85" s="522"/>
      <c r="OEP85" s="522"/>
      <c r="OEQ85" s="522"/>
      <c r="OER85" s="522"/>
      <c r="OES85" s="522"/>
      <c r="OET85" s="522"/>
      <c r="OEU85" s="522"/>
      <c r="OEV85" s="522"/>
      <c r="OEW85" s="522"/>
      <c r="OEX85" s="522"/>
      <c r="OEY85" s="522"/>
      <c r="OEZ85" s="522"/>
      <c r="OFA85" s="522"/>
      <c r="OFB85" s="522"/>
      <c r="OFC85" s="522"/>
      <c r="OFD85" s="522"/>
      <c r="OFE85" s="522"/>
      <c r="OFF85" s="522"/>
      <c r="OFG85" s="522"/>
      <c r="OFH85" s="522"/>
      <c r="OFI85" s="522"/>
      <c r="OFJ85" s="522"/>
      <c r="OFK85" s="522"/>
      <c r="OFL85" s="522"/>
      <c r="OFM85" s="522"/>
      <c r="OFN85" s="522"/>
      <c r="OFO85" s="522"/>
      <c r="OFP85" s="522"/>
      <c r="OFQ85" s="522"/>
      <c r="OFR85" s="522"/>
      <c r="OFS85" s="522"/>
      <c r="OFT85" s="522"/>
      <c r="OFU85" s="522"/>
      <c r="OFV85" s="522"/>
      <c r="OFW85" s="522"/>
      <c r="OFX85" s="522"/>
      <c r="OFY85" s="522"/>
      <c r="OFZ85" s="522"/>
      <c r="OGA85" s="522"/>
      <c r="OGB85" s="522"/>
      <c r="OGC85" s="522"/>
      <c r="OGD85" s="522"/>
      <c r="OGE85" s="522"/>
      <c r="OGF85" s="522"/>
      <c r="OGG85" s="522"/>
      <c r="OGH85" s="522"/>
      <c r="OGI85" s="522"/>
      <c r="OGJ85" s="522"/>
      <c r="OGK85" s="522"/>
      <c r="OGL85" s="522"/>
      <c r="OGM85" s="522"/>
      <c r="OGN85" s="522"/>
      <c r="OGO85" s="522"/>
      <c r="OGP85" s="522"/>
      <c r="OGQ85" s="522"/>
      <c r="OGR85" s="522"/>
      <c r="OGS85" s="522"/>
      <c r="OGT85" s="522"/>
      <c r="OGU85" s="522"/>
      <c r="OGV85" s="522"/>
      <c r="OGW85" s="522"/>
      <c r="OGX85" s="522"/>
      <c r="OGY85" s="522"/>
      <c r="OGZ85" s="522"/>
      <c r="OHA85" s="522"/>
      <c r="OHB85" s="522"/>
      <c r="OHC85" s="522"/>
      <c r="OHD85" s="522"/>
      <c r="OHE85" s="522"/>
      <c r="OHF85" s="522"/>
      <c r="OHG85" s="522"/>
      <c r="OHH85" s="522"/>
      <c r="OHI85" s="522"/>
      <c r="OHJ85" s="522"/>
      <c r="OHK85" s="522"/>
      <c r="OHL85" s="522"/>
      <c r="OHM85" s="522"/>
      <c r="OHN85" s="522"/>
      <c r="OHO85" s="522"/>
      <c r="OHP85" s="522"/>
      <c r="OHQ85" s="522"/>
      <c r="OHR85" s="522"/>
      <c r="OHS85" s="522"/>
      <c r="OHT85" s="522"/>
      <c r="OHU85" s="522"/>
      <c r="OHV85" s="522"/>
      <c r="OHW85" s="522"/>
      <c r="OHX85" s="522"/>
      <c r="OHY85" s="522"/>
      <c r="OHZ85" s="522"/>
      <c r="OIA85" s="522"/>
      <c r="OIB85" s="522"/>
      <c r="OIC85" s="522"/>
      <c r="OID85" s="522"/>
      <c r="OIE85" s="522"/>
      <c r="OIF85" s="522"/>
      <c r="OIG85" s="522"/>
      <c r="OIH85" s="522"/>
      <c r="OII85" s="522"/>
      <c r="OIJ85" s="522"/>
      <c r="OIK85" s="522"/>
      <c r="OIL85" s="522"/>
      <c r="OIM85" s="522"/>
      <c r="OIN85" s="522"/>
      <c r="OIO85" s="522"/>
      <c r="OIP85" s="522"/>
      <c r="OIQ85" s="522"/>
      <c r="OIR85" s="522"/>
      <c r="OIS85" s="522"/>
      <c r="OIT85" s="522"/>
      <c r="OIU85" s="522"/>
      <c r="OIV85" s="522"/>
      <c r="OIW85" s="522"/>
      <c r="OIX85" s="522"/>
      <c r="OIY85" s="522"/>
      <c r="OIZ85" s="522"/>
      <c r="OJA85" s="522"/>
      <c r="OJB85" s="522"/>
      <c r="OJC85" s="522"/>
      <c r="OJD85" s="522"/>
      <c r="OJE85" s="522"/>
      <c r="OJF85" s="522"/>
      <c r="OJG85" s="522"/>
      <c r="OJH85" s="522"/>
      <c r="OJI85" s="522"/>
      <c r="OJJ85" s="522"/>
      <c r="OJK85" s="522"/>
      <c r="OJL85" s="522"/>
      <c r="OJM85" s="522"/>
      <c r="OJN85" s="522"/>
      <c r="OJO85" s="522"/>
      <c r="OJP85" s="522"/>
      <c r="OJQ85" s="522"/>
      <c r="OJR85" s="522"/>
      <c r="OJS85" s="522"/>
      <c r="OJT85" s="522"/>
      <c r="OJU85" s="522"/>
      <c r="OJV85" s="522"/>
      <c r="OJW85" s="522"/>
      <c r="OJX85" s="522"/>
      <c r="OJY85" s="522"/>
      <c r="OJZ85" s="522"/>
      <c r="OKA85" s="522"/>
      <c r="OKB85" s="522"/>
      <c r="OKC85" s="522"/>
      <c r="OKD85" s="522"/>
      <c r="OKE85" s="522"/>
      <c r="OKF85" s="522"/>
      <c r="OKG85" s="522"/>
      <c r="OKH85" s="522"/>
      <c r="OKI85" s="522"/>
      <c r="OKJ85" s="522"/>
      <c r="OKK85" s="522"/>
      <c r="OKL85" s="522"/>
      <c r="OKM85" s="522"/>
      <c r="OKN85" s="522"/>
      <c r="OKO85" s="522"/>
      <c r="OKP85" s="522"/>
      <c r="OKQ85" s="522"/>
      <c r="OKR85" s="522"/>
      <c r="OKS85" s="522"/>
      <c r="OKT85" s="522"/>
      <c r="OKU85" s="522"/>
      <c r="OKV85" s="522"/>
      <c r="OKW85" s="522"/>
      <c r="OKX85" s="522"/>
      <c r="OKY85" s="522"/>
      <c r="OKZ85" s="522"/>
      <c r="OLA85" s="522"/>
      <c r="OLB85" s="522"/>
      <c r="OLC85" s="522"/>
      <c r="OLD85" s="522"/>
      <c r="OLE85" s="522"/>
      <c r="OLF85" s="522"/>
      <c r="OLG85" s="522"/>
      <c r="OLH85" s="522"/>
      <c r="OLI85" s="522"/>
      <c r="OLJ85" s="522"/>
      <c r="OLK85" s="522"/>
      <c r="OLL85" s="522"/>
      <c r="OLM85" s="522"/>
      <c r="OLN85" s="522"/>
      <c r="OLO85" s="522"/>
      <c r="OLP85" s="522"/>
      <c r="OLQ85" s="522"/>
      <c r="OLR85" s="522"/>
      <c r="OLS85" s="522"/>
      <c r="OLT85" s="522"/>
      <c r="OLU85" s="522"/>
      <c r="OLV85" s="522"/>
      <c r="OLW85" s="522"/>
      <c r="OLX85" s="522"/>
      <c r="OLY85" s="522"/>
      <c r="OLZ85" s="522"/>
      <c r="OMA85" s="522"/>
      <c r="OMB85" s="522"/>
      <c r="OMC85" s="522"/>
      <c r="OMD85" s="522"/>
      <c r="OME85" s="522"/>
      <c r="OMF85" s="522"/>
      <c r="OMG85" s="522"/>
      <c r="OMH85" s="522"/>
      <c r="OMI85" s="522"/>
      <c r="OMJ85" s="522"/>
      <c r="OMK85" s="522"/>
      <c r="OML85" s="522"/>
      <c r="OMM85" s="522"/>
      <c r="OMN85" s="522"/>
      <c r="OMO85" s="522"/>
      <c r="OMP85" s="522"/>
      <c r="OMQ85" s="522"/>
      <c r="OMR85" s="522"/>
      <c r="OMS85" s="522"/>
      <c r="OMT85" s="522"/>
      <c r="OMU85" s="522"/>
      <c r="OMV85" s="522"/>
      <c r="OMW85" s="522"/>
      <c r="OMX85" s="522"/>
      <c r="OMY85" s="522"/>
      <c r="OMZ85" s="522"/>
      <c r="ONA85" s="522"/>
      <c r="ONB85" s="522"/>
      <c r="ONC85" s="522"/>
      <c r="OND85" s="522"/>
      <c r="ONE85" s="522"/>
      <c r="ONF85" s="522"/>
      <c r="ONG85" s="522"/>
      <c r="ONH85" s="522"/>
      <c r="ONI85" s="522"/>
      <c r="ONJ85" s="522"/>
      <c r="ONK85" s="522"/>
      <c r="ONL85" s="522"/>
      <c r="ONM85" s="522"/>
      <c r="ONN85" s="522"/>
      <c r="ONO85" s="522"/>
      <c r="ONP85" s="522"/>
      <c r="ONQ85" s="522"/>
      <c r="ONR85" s="522"/>
      <c r="ONS85" s="522"/>
      <c r="ONT85" s="522"/>
      <c r="ONU85" s="522"/>
      <c r="ONV85" s="522"/>
      <c r="ONW85" s="522"/>
      <c r="ONX85" s="522"/>
      <c r="ONY85" s="522"/>
      <c r="ONZ85" s="522"/>
      <c r="OOA85" s="522"/>
      <c r="OOB85" s="522"/>
      <c r="OOC85" s="522"/>
      <c r="OOD85" s="522"/>
      <c r="OOE85" s="522"/>
      <c r="OOF85" s="522"/>
      <c r="OOG85" s="522"/>
      <c r="OOH85" s="522"/>
      <c r="OOI85" s="522"/>
      <c r="OOJ85" s="522"/>
      <c r="OOK85" s="522"/>
      <c r="OOL85" s="522"/>
      <c r="OOM85" s="522"/>
      <c r="OON85" s="522"/>
      <c r="OOO85" s="522"/>
      <c r="OOP85" s="522"/>
      <c r="OOQ85" s="522"/>
      <c r="OOR85" s="522"/>
      <c r="OOS85" s="522"/>
      <c r="OOT85" s="522"/>
      <c r="OOU85" s="522"/>
      <c r="OOV85" s="522"/>
      <c r="OOW85" s="522"/>
      <c r="OOX85" s="522"/>
      <c r="OOY85" s="522"/>
      <c r="OOZ85" s="522"/>
      <c r="OPA85" s="522"/>
      <c r="OPB85" s="522"/>
      <c r="OPC85" s="522"/>
      <c r="OPD85" s="522"/>
      <c r="OPE85" s="522"/>
      <c r="OPF85" s="522"/>
      <c r="OPG85" s="522"/>
      <c r="OPH85" s="522"/>
      <c r="OPI85" s="522"/>
      <c r="OPJ85" s="522"/>
      <c r="OPK85" s="522"/>
      <c r="OPL85" s="522"/>
      <c r="OPM85" s="522"/>
      <c r="OPN85" s="522"/>
      <c r="OPO85" s="522"/>
      <c r="OPP85" s="522"/>
      <c r="OPQ85" s="522"/>
      <c r="OPR85" s="522"/>
      <c r="OPS85" s="522"/>
      <c r="OPT85" s="522"/>
      <c r="OPU85" s="522"/>
      <c r="OPV85" s="522"/>
      <c r="OPW85" s="522"/>
      <c r="OPX85" s="522"/>
      <c r="OPY85" s="522"/>
      <c r="OPZ85" s="522"/>
      <c r="OQA85" s="522"/>
      <c r="OQB85" s="522"/>
      <c r="OQC85" s="522"/>
      <c r="OQD85" s="522"/>
      <c r="OQE85" s="522"/>
      <c r="OQF85" s="522"/>
      <c r="OQG85" s="522"/>
      <c r="OQH85" s="522"/>
      <c r="OQI85" s="522"/>
      <c r="OQJ85" s="522"/>
      <c r="OQK85" s="522"/>
      <c r="OQL85" s="522"/>
      <c r="OQM85" s="522"/>
      <c r="OQN85" s="522"/>
      <c r="OQO85" s="522"/>
      <c r="OQP85" s="522"/>
      <c r="OQQ85" s="522"/>
      <c r="OQR85" s="522"/>
      <c r="OQS85" s="522"/>
      <c r="OQT85" s="522"/>
      <c r="OQU85" s="522"/>
      <c r="OQV85" s="522"/>
      <c r="OQW85" s="522"/>
      <c r="OQX85" s="522"/>
      <c r="OQY85" s="522"/>
      <c r="OQZ85" s="522"/>
      <c r="ORA85" s="522"/>
      <c r="ORB85" s="522"/>
      <c r="ORC85" s="522"/>
      <c r="ORD85" s="522"/>
      <c r="ORE85" s="522"/>
      <c r="ORF85" s="522"/>
      <c r="ORG85" s="522"/>
      <c r="ORH85" s="522"/>
      <c r="ORI85" s="522"/>
      <c r="ORJ85" s="522"/>
      <c r="ORK85" s="522"/>
      <c r="ORL85" s="522"/>
      <c r="ORM85" s="522"/>
      <c r="ORN85" s="522"/>
      <c r="ORO85" s="522"/>
      <c r="ORP85" s="522"/>
      <c r="ORQ85" s="522"/>
      <c r="ORR85" s="522"/>
      <c r="ORS85" s="522"/>
      <c r="ORT85" s="522"/>
      <c r="ORU85" s="522"/>
      <c r="ORV85" s="522"/>
      <c r="ORW85" s="522"/>
      <c r="ORX85" s="522"/>
      <c r="ORY85" s="522"/>
      <c r="ORZ85" s="522"/>
      <c r="OSA85" s="522"/>
      <c r="OSB85" s="522"/>
      <c r="OSC85" s="522"/>
      <c r="OSD85" s="522"/>
      <c r="OSE85" s="522"/>
      <c r="OSF85" s="522"/>
      <c r="OSG85" s="522"/>
      <c r="OSH85" s="522"/>
      <c r="OSI85" s="522"/>
      <c r="OSJ85" s="522"/>
      <c r="OSK85" s="522"/>
      <c r="OSL85" s="522"/>
      <c r="OSM85" s="522"/>
      <c r="OSN85" s="522"/>
      <c r="OSO85" s="522"/>
      <c r="OSP85" s="522"/>
      <c r="OSQ85" s="522"/>
      <c r="OSR85" s="522"/>
      <c r="OSS85" s="522"/>
      <c r="OST85" s="522"/>
      <c r="OSU85" s="522"/>
      <c r="OSV85" s="522"/>
      <c r="OSW85" s="522"/>
      <c r="OSX85" s="522"/>
      <c r="OSY85" s="522"/>
      <c r="OSZ85" s="522"/>
      <c r="OTA85" s="522"/>
      <c r="OTB85" s="522"/>
      <c r="OTC85" s="522"/>
      <c r="OTD85" s="522"/>
      <c r="OTE85" s="522"/>
      <c r="OTF85" s="522"/>
      <c r="OTG85" s="522"/>
      <c r="OTH85" s="522"/>
      <c r="OTI85" s="522"/>
      <c r="OTJ85" s="522"/>
      <c r="OTK85" s="522"/>
      <c r="OTL85" s="522"/>
      <c r="OTM85" s="522"/>
      <c r="OTN85" s="522"/>
      <c r="OTO85" s="522"/>
      <c r="OTP85" s="522"/>
      <c r="OTQ85" s="522"/>
      <c r="OTR85" s="522"/>
      <c r="OTS85" s="522"/>
      <c r="OTT85" s="522"/>
      <c r="OTU85" s="522"/>
      <c r="OTV85" s="522"/>
      <c r="OTW85" s="522"/>
      <c r="OTX85" s="522"/>
      <c r="OTY85" s="522"/>
      <c r="OTZ85" s="522"/>
      <c r="OUA85" s="522"/>
      <c r="OUB85" s="522"/>
      <c r="OUC85" s="522"/>
      <c r="OUD85" s="522"/>
      <c r="OUE85" s="522"/>
      <c r="OUF85" s="522"/>
      <c r="OUG85" s="522"/>
      <c r="OUH85" s="522"/>
      <c r="OUI85" s="522"/>
      <c r="OUJ85" s="522"/>
      <c r="OUK85" s="522"/>
      <c r="OUL85" s="522"/>
      <c r="OUM85" s="522"/>
      <c r="OUN85" s="522"/>
      <c r="OUO85" s="522"/>
      <c r="OUP85" s="522"/>
      <c r="OUQ85" s="522"/>
      <c r="OUR85" s="522"/>
      <c r="OUS85" s="522"/>
      <c r="OUT85" s="522"/>
      <c r="OUU85" s="522"/>
      <c r="OUV85" s="522"/>
      <c r="OUW85" s="522"/>
      <c r="OUX85" s="522"/>
      <c r="OUY85" s="522"/>
      <c r="OUZ85" s="522"/>
      <c r="OVA85" s="522"/>
      <c r="OVB85" s="522"/>
      <c r="OVC85" s="522"/>
      <c r="OVD85" s="522"/>
      <c r="OVE85" s="522"/>
      <c r="OVF85" s="522"/>
      <c r="OVG85" s="522"/>
      <c r="OVH85" s="522"/>
      <c r="OVI85" s="522"/>
      <c r="OVJ85" s="522"/>
      <c r="OVK85" s="522"/>
      <c r="OVL85" s="522"/>
      <c r="OVM85" s="522"/>
      <c r="OVN85" s="522"/>
      <c r="OVO85" s="522"/>
      <c r="OVP85" s="522"/>
      <c r="OVQ85" s="522"/>
      <c r="OVR85" s="522"/>
      <c r="OVS85" s="522"/>
      <c r="OVT85" s="522"/>
      <c r="OVU85" s="522"/>
      <c r="OVV85" s="522"/>
      <c r="OVW85" s="522"/>
      <c r="OVX85" s="522"/>
      <c r="OVY85" s="522"/>
      <c r="OVZ85" s="522"/>
      <c r="OWA85" s="522"/>
      <c r="OWB85" s="522"/>
      <c r="OWC85" s="522"/>
      <c r="OWD85" s="522"/>
      <c r="OWE85" s="522"/>
      <c r="OWF85" s="522"/>
      <c r="OWG85" s="522"/>
      <c r="OWH85" s="522"/>
      <c r="OWI85" s="522"/>
      <c r="OWJ85" s="522"/>
      <c r="OWK85" s="522"/>
      <c r="OWL85" s="522"/>
      <c r="OWM85" s="522"/>
      <c r="OWN85" s="522"/>
      <c r="OWO85" s="522"/>
      <c r="OWP85" s="522"/>
      <c r="OWQ85" s="522"/>
      <c r="OWR85" s="522"/>
      <c r="OWS85" s="522"/>
      <c r="OWT85" s="522"/>
      <c r="OWU85" s="522"/>
      <c r="OWV85" s="522"/>
      <c r="OWW85" s="522"/>
      <c r="OWX85" s="522"/>
      <c r="OWY85" s="522"/>
      <c r="OWZ85" s="522"/>
      <c r="OXA85" s="522"/>
      <c r="OXB85" s="522"/>
      <c r="OXC85" s="522"/>
      <c r="OXD85" s="522"/>
      <c r="OXE85" s="522"/>
      <c r="OXF85" s="522"/>
      <c r="OXG85" s="522"/>
      <c r="OXH85" s="522"/>
      <c r="OXI85" s="522"/>
      <c r="OXJ85" s="522"/>
      <c r="OXK85" s="522"/>
      <c r="OXL85" s="522"/>
      <c r="OXM85" s="522"/>
      <c r="OXN85" s="522"/>
      <c r="OXO85" s="522"/>
      <c r="OXP85" s="522"/>
      <c r="OXQ85" s="522"/>
      <c r="OXR85" s="522"/>
      <c r="OXS85" s="522"/>
      <c r="OXT85" s="522"/>
      <c r="OXU85" s="522"/>
      <c r="OXV85" s="522"/>
      <c r="OXW85" s="522"/>
      <c r="OXX85" s="522"/>
      <c r="OXY85" s="522"/>
      <c r="OXZ85" s="522"/>
      <c r="OYA85" s="522"/>
      <c r="OYB85" s="522"/>
      <c r="OYC85" s="522"/>
      <c r="OYD85" s="522"/>
      <c r="OYE85" s="522"/>
      <c r="OYF85" s="522"/>
      <c r="OYG85" s="522"/>
      <c r="OYH85" s="522"/>
      <c r="OYI85" s="522"/>
      <c r="OYJ85" s="522"/>
      <c r="OYK85" s="522"/>
      <c r="OYL85" s="522"/>
      <c r="OYM85" s="522"/>
      <c r="OYN85" s="522"/>
      <c r="OYO85" s="522"/>
      <c r="OYP85" s="522"/>
      <c r="OYQ85" s="522"/>
      <c r="OYR85" s="522"/>
      <c r="OYS85" s="522"/>
      <c r="OYT85" s="522"/>
      <c r="OYU85" s="522"/>
      <c r="OYV85" s="522"/>
      <c r="OYW85" s="522"/>
      <c r="OYX85" s="522"/>
      <c r="OYY85" s="522"/>
      <c r="OYZ85" s="522"/>
      <c r="OZA85" s="522"/>
      <c r="OZB85" s="522"/>
      <c r="OZC85" s="522"/>
      <c r="OZD85" s="522"/>
      <c r="OZE85" s="522"/>
      <c r="OZF85" s="522"/>
      <c r="OZG85" s="522"/>
      <c r="OZH85" s="522"/>
      <c r="OZI85" s="522"/>
      <c r="OZJ85" s="522"/>
      <c r="OZK85" s="522"/>
      <c r="OZL85" s="522"/>
      <c r="OZM85" s="522"/>
      <c r="OZN85" s="522"/>
      <c r="OZO85" s="522"/>
      <c r="OZP85" s="522"/>
      <c r="OZQ85" s="522"/>
      <c r="OZR85" s="522"/>
      <c r="OZS85" s="522"/>
      <c r="OZT85" s="522"/>
      <c r="OZU85" s="522"/>
      <c r="OZV85" s="522"/>
      <c r="OZW85" s="522"/>
      <c r="OZX85" s="522"/>
      <c r="OZY85" s="522"/>
      <c r="OZZ85" s="522"/>
      <c r="PAA85" s="522"/>
      <c r="PAB85" s="522"/>
      <c r="PAC85" s="522"/>
      <c r="PAD85" s="522"/>
      <c r="PAE85" s="522"/>
      <c r="PAF85" s="522"/>
      <c r="PAG85" s="522"/>
      <c r="PAH85" s="522"/>
      <c r="PAI85" s="522"/>
      <c r="PAJ85" s="522"/>
      <c r="PAK85" s="522"/>
      <c r="PAL85" s="522"/>
      <c r="PAM85" s="522"/>
      <c r="PAN85" s="522"/>
      <c r="PAO85" s="522"/>
      <c r="PAP85" s="522"/>
      <c r="PAQ85" s="522"/>
      <c r="PAR85" s="522"/>
      <c r="PAS85" s="522"/>
      <c r="PAT85" s="522"/>
      <c r="PAU85" s="522"/>
      <c r="PAV85" s="522"/>
      <c r="PAW85" s="522"/>
      <c r="PAX85" s="522"/>
      <c r="PAY85" s="522"/>
      <c r="PAZ85" s="522"/>
      <c r="PBA85" s="522"/>
      <c r="PBB85" s="522"/>
      <c r="PBC85" s="522"/>
      <c r="PBD85" s="522"/>
      <c r="PBE85" s="522"/>
      <c r="PBF85" s="522"/>
      <c r="PBG85" s="522"/>
      <c r="PBH85" s="522"/>
      <c r="PBI85" s="522"/>
      <c r="PBJ85" s="522"/>
      <c r="PBK85" s="522"/>
      <c r="PBL85" s="522"/>
      <c r="PBM85" s="522"/>
      <c r="PBN85" s="522"/>
      <c r="PBO85" s="522"/>
      <c r="PBP85" s="522"/>
      <c r="PBQ85" s="522"/>
      <c r="PBR85" s="522"/>
      <c r="PBS85" s="522"/>
      <c r="PBT85" s="522"/>
      <c r="PBU85" s="522"/>
      <c r="PBV85" s="522"/>
      <c r="PBW85" s="522"/>
      <c r="PBX85" s="522"/>
      <c r="PBY85" s="522"/>
      <c r="PBZ85" s="522"/>
      <c r="PCA85" s="522"/>
      <c r="PCB85" s="522"/>
      <c r="PCC85" s="522"/>
      <c r="PCD85" s="522"/>
      <c r="PCE85" s="522"/>
      <c r="PCF85" s="522"/>
      <c r="PCG85" s="522"/>
      <c r="PCH85" s="522"/>
      <c r="PCI85" s="522"/>
      <c r="PCJ85" s="522"/>
      <c r="PCK85" s="522"/>
      <c r="PCL85" s="522"/>
      <c r="PCM85" s="522"/>
      <c r="PCN85" s="522"/>
      <c r="PCO85" s="522"/>
      <c r="PCP85" s="522"/>
      <c r="PCQ85" s="522"/>
      <c r="PCR85" s="522"/>
      <c r="PCS85" s="522"/>
      <c r="PCT85" s="522"/>
      <c r="PCU85" s="522"/>
      <c r="PCV85" s="522"/>
      <c r="PCW85" s="522"/>
      <c r="PCX85" s="522"/>
      <c r="PCY85" s="522"/>
      <c r="PCZ85" s="522"/>
      <c r="PDA85" s="522"/>
      <c r="PDB85" s="522"/>
      <c r="PDC85" s="522"/>
      <c r="PDD85" s="522"/>
      <c r="PDE85" s="522"/>
      <c r="PDF85" s="522"/>
      <c r="PDG85" s="522"/>
      <c r="PDH85" s="522"/>
      <c r="PDI85" s="522"/>
      <c r="PDJ85" s="522"/>
      <c r="PDK85" s="522"/>
      <c r="PDL85" s="522"/>
      <c r="PDM85" s="522"/>
      <c r="PDN85" s="522"/>
      <c r="PDO85" s="522"/>
      <c r="PDP85" s="522"/>
      <c r="PDQ85" s="522"/>
      <c r="PDR85" s="522"/>
      <c r="PDS85" s="522"/>
      <c r="PDT85" s="522"/>
      <c r="PDU85" s="522"/>
      <c r="PDV85" s="522"/>
      <c r="PDW85" s="522"/>
      <c r="PDX85" s="522"/>
      <c r="PDY85" s="522"/>
      <c r="PDZ85" s="522"/>
      <c r="PEA85" s="522"/>
      <c r="PEB85" s="522"/>
      <c r="PEC85" s="522"/>
      <c r="PED85" s="522"/>
      <c r="PEE85" s="522"/>
      <c r="PEF85" s="522"/>
      <c r="PEG85" s="522"/>
      <c r="PEH85" s="522"/>
      <c r="PEI85" s="522"/>
      <c r="PEJ85" s="522"/>
      <c r="PEK85" s="522"/>
      <c r="PEL85" s="522"/>
      <c r="PEM85" s="522"/>
      <c r="PEN85" s="522"/>
      <c r="PEO85" s="522"/>
      <c r="PEP85" s="522"/>
      <c r="PEQ85" s="522"/>
      <c r="PER85" s="522"/>
      <c r="PES85" s="522"/>
      <c r="PET85" s="522"/>
      <c r="PEU85" s="522"/>
      <c r="PEV85" s="522"/>
      <c r="PEW85" s="522"/>
      <c r="PEX85" s="522"/>
      <c r="PEY85" s="522"/>
      <c r="PEZ85" s="522"/>
      <c r="PFA85" s="522"/>
      <c r="PFB85" s="522"/>
      <c r="PFC85" s="522"/>
      <c r="PFD85" s="522"/>
      <c r="PFE85" s="522"/>
      <c r="PFF85" s="522"/>
      <c r="PFG85" s="522"/>
      <c r="PFH85" s="522"/>
      <c r="PFI85" s="522"/>
      <c r="PFJ85" s="522"/>
      <c r="PFK85" s="522"/>
      <c r="PFL85" s="522"/>
      <c r="PFM85" s="522"/>
      <c r="PFN85" s="522"/>
      <c r="PFO85" s="522"/>
      <c r="PFP85" s="522"/>
      <c r="PFQ85" s="522"/>
      <c r="PFR85" s="522"/>
      <c r="PFS85" s="522"/>
      <c r="PFT85" s="522"/>
      <c r="PFU85" s="522"/>
      <c r="PFV85" s="522"/>
      <c r="PFW85" s="522"/>
      <c r="PFX85" s="522"/>
      <c r="PFY85" s="522"/>
      <c r="PFZ85" s="522"/>
      <c r="PGA85" s="522"/>
      <c r="PGB85" s="522"/>
      <c r="PGC85" s="522"/>
      <c r="PGD85" s="522"/>
      <c r="PGE85" s="522"/>
      <c r="PGF85" s="522"/>
      <c r="PGG85" s="522"/>
      <c r="PGH85" s="522"/>
      <c r="PGI85" s="522"/>
      <c r="PGJ85" s="522"/>
      <c r="PGK85" s="522"/>
      <c r="PGL85" s="522"/>
      <c r="PGM85" s="522"/>
      <c r="PGN85" s="522"/>
      <c r="PGO85" s="522"/>
      <c r="PGP85" s="522"/>
      <c r="PGQ85" s="522"/>
      <c r="PGR85" s="522"/>
      <c r="PGS85" s="522"/>
      <c r="PGT85" s="522"/>
      <c r="PGU85" s="522"/>
      <c r="PGV85" s="522"/>
      <c r="PGW85" s="522"/>
      <c r="PGX85" s="522"/>
      <c r="PGY85" s="522"/>
      <c r="PGZ85" s="522"/>
      <c r="PHA85" s="522"/>
      <c r="PHB85" s="522"/>
      <c r="PHC85" s="522"/>
      <c r="PHD85" s="522"/>
      <c r="PHE85" s="522"/>
      <c r="PHF85" s="522"/>
      <c r="PHG85" s="522"/>
      <c r="PHH85" s="522"/>
      <c r="PHI85" s="522"/>
      <c r="PHJ85" s="522"/>
      <c r="PHK85" s="522"/>
      <c r="PHL85" s="522"/>
      <c r="PHM85" s="522"/>
      <c r="PHN85" s="522"/>
      <c r="PHO85" s="522"/>
      <c r="PHP85" s="522"/>
      <c r="PHQ85" s="522"/>
      <c r="PHR85" s="522"/>
      <c r="PHS85" s="522"/>
      <c r="PHT85" s="522"/>
      <c r="PHU85" s="522"/>
      <c r="PHV85" s="522"/>
      <c r="PHW85" s="522"/>
      <c r="PHX85" s="522"/>
      <c r="PHY85" s="522"/>
      <c r="PHZ85" s="522"/>
      <c r="PIA85" s="522"/>
      <c r="PIB85" s="522"/>
      <c r="PIC85" s="522"/>
      <c r="PID85" s="522"/>
      <c r="PIE85" s="522"/>
      <c r="PIF85" s="522"/>
      <c r="PIG85" s="522"/>
      <c r="PIH85" s="522"/>
      <c r="PII85" s="522"/>
      <c r="PIJ85" s="522"/>
      <c r="PIK85" s="522"/>
      <c r="PIL85" s="522"/>
      <c r="PIM85" s="522"/>
      <c r="PIN85" s="522"/>
      <c r="PIO85" s="522"/>
      <c r="PIP85" s="522"/>
      <c r="PIQ85" s="522"/>
      <c r="PIR85" s="522"/>
      <c r="PIS85" s="522"/>
      <c r="PIT85" s="522"/>
      <c r="PIU85" s="522"/>
      <c r="PIV85" s="522"/>
      <c r="PIW85" s="522"/>
      <c r="PIX85" s="522"/>
      <c r="PIY85" s="522"/>
      <c r="PIZ85" s="522"/>
      <c r="PJA85" s="522"/>
      <c r="PJB85" s="522"/>
      <c r="PJC85" s="522"/>
      <c r="PJD85" s="522"/>
      <c r="PJE85" s="522"/>
      <c r="PJF85" s="522"/>
      <c r="PJG85" s="522"/>
      <c r="PJH85" s="522"/>
      <c r="PJI85" s="522"/>
      <c r="PJJ85" s="522"/>
      <c r="PJK85" s="522"/>
      <c r="PJL85" s="522"/>
      <c r="PJM85" s="522"/>
      <c r="PJN85" s="522"/>
      <c r="PJO85" s="522"/>
      <c r="PJP85" s="522"/>
      <c r="PJQ85" s="522"/>
      <c r="PJR85" s="522"/>
      <c r="PJS85" s="522"/>
      <c r="PJT85" s="522"/>
      <c r="PJU85" s="522"/>
      <c r="PJV85" s="522"/>
      <c r="PJW85" s="522"/>
      <c r="PJX85" s="522"/>
      <c r="PJY85" s="522"/>
      <c r="PJZ85" s="522"/>
      <c r="PKA85" s="522"/>
      <c r="PKB85" s="522"/>
      <c r="PKC85" s="522"/>
      <c r="PKD85" s="522"/>
      <c r="PKE85" s="522"/>
      <c r="PKF85" s="522"/>
      <c r="PKG85" s="522"/>
      <c r="PKH85" s="522"/>
      <c r="PKI85" s="522"/>
      <c r="PKJ85" s="522"/>
      <c r="PKK85" s="522"/>
      <c r="PKL85" s="522"/>
      <c r="PKM85" s="522"/>
      <c r="PKN85" s="522"/>
      <c r="PKO85" s="522"/>
      <c r="PKP85" s="522"/>
      <c r="PKQ85" s="522"/>
      <c r="PKR85" s="522"/>
      <c r="PKS85" s="522"/>
      <c r="PKT85" s="522"/>
      <c r="PKU85" s="522"/>
      <c r="PKV85" s="522"/>
      <c r="PKW85" s="522"/>
      <c r="PKX85" s="522"/>
      <c r="PKY85" s="522"/>
      <c r="PKZ85" s="522"/>
      <c r="PLA85" s="522"/>
      <c r="PLB85" s="522"/>
      <c r="PLC85" s="522"/>
      <c r="PLD85" s="522"/>
      <c r="PLE85" s="522"/>
      <c r="PLF85" s="522"/>
      <c r="PLG85" s="522"/>
      <c r="PLH85" s="522"/>
      <c r="PLI85" s="522"/>
      <c r="PLJ85" s="522"/>
      <c r="PLK85" s="522"/>
      <c r="PLL85" s="522"/>
      <c r="PLM85" s="522"/>
      <c r="PLN85" s="522"/>
      <c r="PLO85" s="522"/>
      <c r="PLP85" s="522"/>
      <c r="PLQ85" s="522"/>
      <c r="PLR85" s="522"/>
      <c r="PLS85" s="522"/>
      <c r="PLT85" s="522"/>
      <c r="PLU85" s="522"/>
      <c r="PLV85" s="522"/>
      <c r="PLW85" s="522"/>
      <c r="PLX85" s="522"/>
      <c r="PLY85" s="522"/>
      <c r="PLZ85" s="522"/>
      <c r="PMA85" s="522"/>
      <c r="PMB85" s="522"/>
      <c r="PMC85" s="522"/>
      <c r="PMD85" s="522"/>
      <c r="PME85" s="522"/>
      <c r="PMF85" s="522"/>
      <c r="PMG85" s="522"/>
      <c r="PMH85" s="522"/>
      <c r="PMI85" s="522"/>
      <c r="PMJ85" s="522"/>
      <c r="PMK85" s="522"/>
      <c r="PML85" s="522"/>
      <c r="PMM85" s="522"/>
      <c r="PMN85" s="522"/>
      <c r="PMO85" s="522"/>
      <c r="PMP85" s="522"/>
      <c r="PMQ85" s="522"/>
      <c r="PMR85" s="522"/>
      <c r="PMS85" s="522"/>
      <c r="PMT85" s="522"/>
      <c r="PMU85" s="522"/>
      <c r="PMV85" s="522"/>
      <c r="PMW85" s="522"/>
      <c r="PMX85" s="522"/>
      <c r="PMY85" s="522"/>
      <c r="PMZ85" s="522"/>
      <c r="PNA85" s="522"/>
      <c r="PNB85" s="522"/>
      <c r="PNC85" s="522"/>
      <c r="PND85" s="522"/>
      <c r="PNE85" s="522"/>
      <c r="PNF85" s="522"/>
      <c r="PNG85" s="522"/>
      <c r="PNH85" s="522"/>
      <c r="PNI85" s="522"/>
      <c r="PNJ85" s="522"/>
      <c r="PNK85" s="522"/>
      <c r="PNL85" s="522"/>
      <c r="PNM85" s="522"/>
      <c r="PNN85" s="522"/>
      <c r="PNO85" s="522"/>
      <c r="PNP85" s="522"/>
      <c r="PNQ85" s="522"/>
      <c r="PNR85" s="522"/>
      <c r="PNS85" s="522"/>
      <c r="PNT85" s="522"/>
      <c r="PNU85" s="522"/>
      <c r="PNV85" s="522"/>
      <c r="PNW85" s="522"/>
      <c r="PNX85" s="522"/>
      <c r="PNY85" s="522"/>
      <c r="PNZ85" s="522"/>
      <c r="POA85" s="522"/>
      <c r="POB85" s="522"/>
      <c r="POC85" s="522"/>
      <c r="POD85" s="522"/>
      <c r="POE85" s="522"/>
      <c r="POF85" s="522"/>
      <c r="POG85" s="522"/>
      <c r="POH85" s="522"/>
      <c r="POI85" s="522"/>
      <c r="POJ85" s="522"/>
      <c r="POK85" s="522"/>
      <c r="POL85" s="522"/>
      <c r="POM85" s="522"/>
      <c r="PON85" s="522"/>
      <c r="POO85" s="522"/>
      <c r="POP85" s="522"/>
      <c r="POQ85" s="522"/>
      <c r="POR85" s="522"/>
      <c r="POS85" s="522"/>
      <c r="POT85" s="522"/>
      <c r="POU85" s="522"/>
      <c r="POV85" s="522"/>
      <c r="POW85" s="522"/>
      <c r="POX85" s="522"/>
      <c r="POY85" s="522"/>
      <c r="POZ85" s="522"/>
      <c r="PPA85" s="522"/>
      <c r="PPB85" s="522"/>
      <c r="PPC85" s="522"/>
      <c r="PPD85" s="522"/>
      <c r="PPE85" s="522"/>
      <c r="PPF85" s="522"/>
      <c r="PPG85" s="522"/>
      <c r="PPH85" s="522"/>
      <c r="PPI85" s="522"/>
      <c r="PPJ85" s="522"/>
      <c r="PPK85" s="522"/>
      <c r="PPL85" s="522"/>
      <c r="PPM85" s="522"/>
      <c r="PPN85" s="522"/>
      <c r="PPO85" s="522"/>
      <c r="PPP85" s="522"/>
      <c r="PPQ85" s="522"/>
      <c r="PPR85" s="522"/>
      <c r="PPS85" s="522"/>
      <c r="PPT85" s="522"/>
      <c r="PPU85" s="522"/>
      <c r="PPV85" s="522"/>
      <c r="PPW85" s="522"/>
      <c r="PPX85" s="522"/>
      <c r="PPY85" s="522"/>
      <c r="PPZ85" s="522"/>
      <c r="PQA85" s="522"/>
      <c r="PQB85" s="522"/>
      <c r="PQC85" s="522"/>
      <c r="PQD85" s="522"/>
      <c r="PQE85" s="522"/>
      <c r="PQF85" s="522"/>
      <c r="PQG85" s="522"/>
      <c r="PQH85" s="522"/>
      <c r="PQI85" s="522"/>
      <c r="PQJ85" s="522"/>
      <c r="PQK85" s="522"/>
      <c r="PQL85" s="522"/>
      <c r="PQM85" s="522"/>
      <c r="PQN85" s="522"/>
      <c r="PQO85" s="522"/>
      <c r="PQP85" s="522"/>
      <c r="PQQ85" s="522"/>
      <c r="PQR85" s="522"/>
      <c r="PQS85" s="522"/>
      <c r="PQT85" s="522"/>
      <c r="PQU85" s="522"/>
      <c r="PQV85" s="522"/>
      <c r="PQW85" s="522"/>
      <c r="PQX85" s="522"/>
      <c r="PQY85" s="522"/>
      <c r="PQZ85" s="522"/>
      <c r="PRA85" s="522"/>
      <c r="PRB85" s="522"/>
      <c r="PRC85" s="522"/>
      <c r="PRD85" s="522"/>
      <c r="PRE85" s="522"/>
      <c r="PRF85" s="522"/>
      <c r="PRG85" s="522"/>
      <c r="PRH85" s="522"/>
      <c r="PRI85" s="522"/>
      <c r="PRJ85" s="522"/>
      <c r="PRK85" s="522"/>
      <c r="PRL85" s="522"/>
      <c r="PRM85" s="522"/>
      <c r="PRN85" s="522"/>
      <c r="PRO85" s="522"/>
      <c r="PRP85" s="522"/>
      <c r="PRQ85" s="522"/>
      <c r="PRR85" s="522"/>
      <c r="PRS85" s="522"/>
      <c r="PRT85" s="522"/>
      <c r="PRU85" s="522"/>
      <c r="PRV85" s="522"/>
      <c r="PRW85" s="522"/>
      <c r="PRX85" s="522"/>
      <c r="PRY85" s="522"/>
      <c r="PRZ85" s="522"/>
      <c r="PSA85" s="522"/>
      <c r="PSB85" s="522"/>
      <c r="PSC85" s="522"/>
      <c r="PSD85" s="522"/>
      <c r="PSE85" s="522"/>
      <c r="PSF85" s="522"/>
      <c r="PSG85" s="522"/>
      <c r="PSH85" s="522"/>
      <c r="PSI85" s="522"/>
      <c r="PSJ85" s="522"/>
      <c r="PSK85" s="522"/>
      <c r="PSL85" s="522"/>
      <c r="PSM85" s="522"/>
      <c r="PSN85" s="522"/>
      <c r="PSO85" s="522"/>
      <c r="PSP85" s="522"/>
      <c r="PSQ85" s="522"/>
      <c r="PSR85" s="522"/>
      <c r="PSS85" s="522"/>
      <c r="PST85" s="522"/>
      <c r="PSU85" s="522"/>
      <c r="PSV85" s="522"/>
      <c r="PSW85" s="522"/>
      <c r="PSX85" s="522"/>
      <c r="PSY85" s="522"/>
      <c r="PSZ85" s="522"/>
      <c r="PTA85" s="522"/>
      <c r="PTB85" s="522"/>
      <c r="PTC85" s="522"/>
      <c r="PTD85" s="522"/>
      <c r="PTE85" s="522"/>
      <c r="PTF85" s="522"/>
      <c r="PTG85" s="522"/>
      <c r="PTH85" s="522"/>
      <c r="PTI85" s="522"/>
      <c r="PTJ85" s="522"/>
      <c r="PTK85" s="522"/>
      <c r="PTL85" s="522"/>
      <c r="PTM85" s="522"/>
      <c r="PTN85" s="522"/>
      <c r="PTO85" s="522"/>
      <c r="PTP85" s="522"/>
      <c r="PTQ85" s="522"/>
      <c r="PTR85" s="522"/>
      <c r="PTS85" s="522"/>
      <c r="PTT85" s="522"/>
      <c r="PTU85" s="522"/>
      <c r="PTV85" s="522"/>
      <c r="PTW85" s="522"/>
      <c r="PTX85" s="522"/>
      <c r="PTY85" s="522"/>
      <c r="PTZ85" s="522"/>
      <c r="PUA85" s="522"/>
      <c r="PUB85" s="522"/>
      <c r="PUC85" s="522"/>
      <c r="PUD85" s="522"/>
      <c r="PUE85" s="522"/>
      <c r="PUF85" s="522"/>
      <c r="PUG85" s="522"/>
      <c r="PUH85" s="522"/>
      <c r="PUI85" s="522"/>
      <c r="PUJ85" s="522"/>
      <c r="PUK85" s="522"/>
      <c r="PUL85" s="522"/>
      <c r="PUM85" s="522"/>
      <c r="PUN85" s="522"/>
      <c r="PUO85" s="522"/>
      <c r="PUP85" s="522"/>
      <c r="PUQ85" s="522"/>
      <c r="PUR85" s="522"/>
      <c r="PUS85" s="522"/>
      <c r="PUT85" s="522"/>
      <c r="PUU85" s="522"/>
      <c r="PUV85" s="522"/>
      <c r="PUW85" s="522"/>
      <c r="PUX85" s="522"/>
      <c r="PUY85" s="522"/>
      <c r="PUZ85" s="522"/>
      <c r="PVA85" s="522"/>
      <c r="PVB85" s="522"/>
      <c r="PVC85" s="522"/>
      <c r="PVD85" s="522"/>
      <c r="PVE85" s="522"/>
      <c r="PVF85" s="522"/>
      <c r="PVG85" s="522"/>
      <c r="PVH85" s="522"/>
      <c r="PVI85" s="522"/>
      <c r="PVJ85" s="522"/>
      <c r="PVK85" s="522"/>
      <c r="PVL85" s="522"/>
      <c r="PVM85" s="522"/>
      <c r="PVN85" s="522"/>
      <c r="PVO85" s="522"/>
      <c r="PVP85" s="522"/>
      <c r="PVQ85" s="522"/>
      <c r="PVR85" s="522"/>
      <c r="PVS85" s="522"/>
      <c r="PVT85" s="522"/>
      <c r="PVU85" s="522"/>
      <c r="PVV85" s="522"/>
      <c r="PVW85" s="522"/>
      <c r="PVX85" s="522"/>
      <c r="PVY85" s="522"/>
      <c r="PVZ85" s="522"/>
      <c r="PWA85" s="522"/>
      <c r="PWB85" s="522"/>
      <c r="PWC85" s="522"/>
      <c r="PWD85" s="522"/>
      <c r="PWE85" s="522"/>
      <c r="PWF85" s="522"/>
      <c r="PWG85" s="522"/>
      <c r="PWH85" s="522"/>
      <c r="PWI85" s="522"/>
      <c r="PWJ85" s="522"/>
      <c r="PWK85" s="522"/>
      <c r="PWL85" s="522"/>
      <c r="PWM85" s="522"/>
      <c r="PWN85" s="522"/>
      <c r="PWO85" s="522"/>
      <c r="PWP85" s="522"/>
      <c r="PWQ85" s="522"/>
      <c r="PWR85" s="522"/>
      <c r="PWS85" s="522"/>
      <c r="PWT85" s="522"/>
      <c r="PWU85" s="522"/>
      <c r="PWV85" s="522"/>
      <c r="PWW85" s="522"/>
      <c r="PWX85" s="522"/>
      <c r="PWY85" s="522"/>
      <c r="PWZ85" s="522"/>
      <c r="PXA85" s="522"/>
      <c r="PXB85" s="522"/>
      <c r="PXC85" s="522"/>
      <c r="PXD85" s="522"/>
      <c r="PXE85" s="522"/>
      <c r="PXF85" s="522"/>
      <c r="PXG85" s="522"/>
      <c r="PXH85" s="522"/>
      <c r="PXI85" s="522"/>
      <c r="PXJ85" s="522"/>
      <c r="PXK85" s="522"/>
      <c r="PXL85" s="522"/>
      <c r="PXM85" s="522"/>
      <c r="PXN85" s="522"/>
      <c r="PXO85" s="522"/>
      <c r="PXP85" s="522"/>
      <c r="PXQ85" s="522"/>
      <c r="PXR85" s="522"/>
      <c r="PXS85" s="522"/>
      <c r="PXT85" s="522"/>
      <c r="PXU85" s="522"/>
      <c r="PXV85" s="522"/>
      <c r="PXW85" s="522"/>
      <c r="PXX85" s="522"/>
      <c r="PXY85" s="522"/>
      <c r="PXZ85" s="522"/>
      <c r="PYA85" s="522"/>
      <c r="PYB85" s="522"/>
      <c r="PYC85" s="522"/>
      <c r="PYD85" s="522"/>
      <c r="PYE85" s="522"/>
      <c r="PYF85" s="522"/>
      <c r="PYG85" s="522"/>
      <c r="PYH85" s="522"/>
      <c r="PYI85" s="522"/>
      <c r="PYJ85" s="522"/>
      <c r="PYK85" s="522"/>
      <c r="PYL85" s="522"/>
      <c r="PYM85" s="522"/>
      <c r="PYN85" s="522"/>
      <c r="PYO85" s="522"/>
      <c r="PYP85" s="522"/>
      <c r="PYQ85" s="522"/>
      <c r="PYR85" s="522"/>
      <c r="PYS85" s="522"/>
      <c r="PYT85" s="522"/>
      <c r="PYU85" s="522"/>
      <c r="PYV85" s="522"/>
      <c r="PYW85" s="522"/>
      <c r="PYX85" s="522"/>
      <c r="PYY85" s="522"/>
      <c r="PYZ85" s="522"/>
      <c r="PZA85" s="522"/>
      <c r="PZB85" s="522"/>
      <c r="PZC85" s="522"/>
      <c r="PZD85" s="522"/>
      <c r="PZE85" s="522"/>
      <c r="PZF85" s="522"/>
      <c r="PZG85" s="522"/>
      <c r="PZH85" s="522"/>
      <c r="PZI85" s="522"/>
      <c r="PZJ85" s="522"/>
      <c r="PZK85" s="522"/>
      <c r="PZL85" s="522"/>
      <c r="PZM85" s="522"/>
      <c r="PZN85" s="522"/>
      <c r="PZO85" s="522"/>
      <c r="PZP85" s="522"/>
      <c r="PZQ85" s="522"/>
      <c r="PZR85" s="522"/>
      <c r="PZS85" s="522"/>
      <c r="PZT85" s="522"/>
      <c r="PZU85" s="522"/>
      <c r="PZV85" s="522"/>
      <c r="PZW85" s="522"/>
      <c r="PZX85" s="522"/>
      <c r="PZY85" s="522"/>
      <c r="PZZ85" s="522"/>
      <c r="QAA85" s="522"/>
      <c r="QAB85" s="522"/>
      <c r="QAC85" s="522"/>
      <c r="QAD85" s="522"/>
      <c r="QAE85" s="522"/>
      <c r="QAF85" s="522"/>
      <c r="QAG85" s="522"/>
      <c r="QAH85" s="522"/>
      <c r="QAI85" s="522"/>
      <c r="QAJ85" s="522"/>
      <c r="QAK85" s="522"/>
      <c r="QAL85" s="522"/>
      <c r="QAM85" s="522"/>
      <c r="QAN85" s="522"/>
      <c r="QAO85" s="522"/>
      <c r="QAP85" s="522"/>
      <c r="QAQ85" s="522"/>
      <c r="QAR85" s="522"/>
      <c r="QAS85" s="522"/>
      <c r="QAT85" s="522"/>
      <c r="QAU85" s="522"/>
      <c r="QAV85" s="522"/>
      <c r="QAW85" s="522"/>
      <c r="QAX85" s="522"/>
      <c r="QAY85" s="522"/>
      <c r="QAZ85" s="522"/>
      <c r="QBA85" s="522"/>
      <c r="QBB85" s="522"/>
      <c r="QBC85" s="522"/>
      <c r="QBD85" s="522"/>
      <c r="QBE85" s="522"/>
      <c r="QBF85" s="522"/>
      <c r="QBG85" s="522"/>
      <c r="QBH85" s="522"/>
      <c r="QBI85" s="522"/>
      <c r="QBJ85" s="522"/>
      <c r="QBK85" s="522"/>
      <c r="QBL85" s="522"/>
      <c r="QBM85" s="522"/>
      <c r="QBN85" s="522"/>
      <c r="QBO85" s="522"/>
      <c r="QBP85" s="522"/>
      <c r="QBQ85" s="522"/>
      <c r="QBR85" s="522"/>
      <c r="QBS85" s="522"/>
      <c r="QBT85" s="522"/>
      <c r="QBU85" s="522"/>
      <c r="QBV85" s="522"/>
      <c r="QBW85" s="522"/>
      <c r="QBX85" s="522"/>
      <c r="QBY85" s="522"/>
      <c r="QBZ85" s="522"/>
      <c r="QCA85" s="522"/>
      <c r="QCB85" s="522"/>
      <c r="QCC85" s="522"/>
      <c r="QCD85" s="522"/>
      <c r="QCE85" s="522"/>
      <c r="QCF85" s="522"/>
      <c r="QCG85" s="522"/>
      <c r="QCH85" s="522"/>
      <c r="QCI85" s="522"/>
      <c r="QCJ85" s="522"/>
      <c r="QCK85" s="522"/>
      <c r="QCL85" s="522"/>
      <c r="QCM85" s="522"/>
      <c r="QCN85" s="522"/>
      <c r="QCO85" s="522"/>
      <c r="QCP85" s="522"/>
      <c r="QCQ85" s="522"/>
      <c r="QCR85" s="522"/>
      <c r="QCS85" s="522"/>
      <c r="QCT85" s="522"/>
      <c r="QCU85" s="522"/>
      <c r="QCV85" s="522"/>
      <c r="QCW85" s="522"/>
      <c r="QCX85" s="522"/>
      <c r="QCY85" s="522"/>
      <c r="QCZ85" s="522"/>
      <c r="QDA85" s="522"/>
      <c r="QDB85" s="522"/>
      <c r="QDC85" s="522"/>
      <c r="QDD85" s="522"/>
      <c r="QDE85" s="522"/>
      <c r="QDF85" s="522"/>
      <c r="QDG85" s="522"/>
      <c r="QDH85" s="522"/>
      <c r="QDI85" s="522"/>
      <c r="QDJ85" s="522"/>
      <c r="QDK85" s="522"/>
      <c r="QDL85" s="522"/>
      <c r="QDM85" s="522"/>
      <c r="QDN85" s="522"/>
      <c r="QDO85" s="522"/>
      <c r="QDP85" s="522"/>
      <c r="QDQ85" s="522"/>
      <c r="QDR85" s="522"/>
      <c r="QDS85" s="522"/>
      <c r="QDT85" s="522"/>
      <c r="QDU85" s="522"/>
      <c r="QDV85" s="522"/>
      <c r="QDW85" s="522"/>
      <c r="QDX85" s="522"/>
      <c r="QDY85" s="522"/>
      <c r="QDZ85" s="522"/>
      <c r="QEA85" s="522"/>
      <c r="QEB85" s="522"/>
      <c r="QEC85" s="522"/>
      <c r="QED85" s="522"/>
      <c r="QEE85" s="522"/>
      <c r="QEF85" s="522"/>
      <c r="QEG85" s="522"/>
      <c r="QEH85" s="522"/>
      <c r="QEI85" s="522"/>
      <c r="QEJ85" s="522"/>
      <c r="QEK85" s="522"/>
      <c r="QEL85" s="522"/>
      <c r="QEM85" s="522"/>
      <c r="QEN85" s="522"/>
      <c r="QEO85" s="522"/>
      <c r="QEP85" s="522"/>
      <c r="QEQ85" s="522"/>
      <c r="QER85" s="522"/>
      <c r="QES85" s="522"/>
      <c r="QET85" s="522"/>
      <c r="QEU85" s="522"/>
      <c r="QEV85" s="522"/>
      <c r="QEW85" s="522"/>
      <c r="QEX85" s="522"/>
      <c r="QEY85" s="522"/>
      <c r="QEZ85" s="522"/>
      <c r="QFA85" s="522"/>
      <c r="QFB85" s="522"/>
      <c r="QFC85" s="522"/>
      <c r="QFD85" s="522"/>
      <c r="QFE85" s="522"/>
      <c r="QFF85" s="522"/>
      <c r="QFG85" s="522"/>
      <c r="QFH85" s="522"/>
      <c r="QFI85" s="522"/>
      <c r="QFJ85" s="522"/>
      <c r="QFK85" s="522"/>
      <c r="QFL85" s="522"/>
      <c r="QFM85" s="522"/>
      <c r="QFN85" s="522"/>
      <c r="QFO85" s="522"/>
      <c r="QFP85" s="522"/>
      <c r="QFQ85" s="522"/>
      <c r="QFR85" s="522"/>
      <c r="QFS85" s="522"/>
      <c r="QFT85" s="522"/>
      <c r="QFU85" s="522"/>
      <c r="QFV85" s="522"/>
      <c r="QFW85" s="522"/>
      <c r="QFX85" s="522"/>
      <c r="QFY85" s="522"/>
      <c r="QFZ85" s="522"/>
      <c r="QGA85" s="522"/>
      <c r="QGB85" s="522"/>
      <c r="QGC85" s="522"/>
      <c r="QGD85" s="522"/>
      <c r="QGE85" s="522"/>
      <c r="QGF85" s="522"/>
      <c r="QGG85" s="522"/>
      <c r="QGH85" s="522"/>
      <c r="QGI85" s="522"/>
      <c r="QGJ85" s="522"/>
      <c r="QGK85" s="522"/>
      <c r="QGL85" s="522"/>
      <c r="QGM85" s="522"/>
      <c r="QGN85" s="522"/>
      <c r="QGO85" s="522"/>
      <c r="QGP85" s="522"/>
      <c r="QGQ85" s="522"/>
      <c r="QGR85" s="522"/>
      <c r="QGS85" s="522"/>
      <c r="QGT85" s="522"/>
      <c r="QGU85" s="522"/>
      <c r="QGV85" s="522"/>
      <c r="QGW85" s="522"/>
      <c r="QGX85" s="522"/>
      <c r="QGY85" s="522"/>
      <c r="QGZ85" s="522"/>
      <c r="QHA85" s="522"/>
      <c r="QHB85" s="522"/>
      <c r="QHC85" s="522"/>
      <c r="QHD85" s="522"/>
      <c r="QHE85" s="522"/>
      <c r="QHF85" s="522"/>
      <c r="QHG85" s="522"/>
      <c r="QHH85" s="522"/>
      <c r="QHI85" s="522"/>
      <c r="QHJ85" s="522"/>
      <c r="QHK85" s="522"/>
      <c r="QHL85" s="522"/>
      <c r="QHM85" s="522"/>
      <c r="QHN85" s="522"/>
      <c r="QHO85" s="522"/>
      <c r="QHP85" s="522"/>
      <c r="QHQ85" s="522"/>
      <c r="QHR85" s="522"/>
      <c r="QHS85" s="522"/>
      <c r="QHT85" s="522"/>
      <c r="QHU85" s="522"/>
      <c r="QHV85" s="522"/>
      <c r="QHW85" s="522"/>
      <c r="QHX85" s="522"/>
      <c r="QHY85" s="522"/>
      <c r="QHZ85" s="522"/>
      <c r="QIA85" s="522"/>
      <c r="QIB85" s="522"/>
      <c r="QIC85" s="522"/>
      <c r="QID85" s="522"/>
      <c r="QIE85" s="522"/>
      <c r="QIF85" s="522"/>
      <c r="QIG85" s="522"/>
      <c r="QIH85" s="522"/>
      <c r="QII85" s="522"/>
      <c r="QIJ85" s="522"/>
      <c r="QIK85" s="522"/>
      <c r="QIL85" s="522"/>
      <c r="QIM85" s="522"/>
      <c r="QIN85" s="522"/>
      <c r="QIO85" s="522"/>
      <c r="QIP85" s="522"/>
      <c r="QIQ85" s="522"/>
      <c r="QIR85" s="522"/>
      <c r="QIS85" s="522"/>
      <c r="QIT85" s="522"/>
      <c r="QIU85" s="522"/>
      <c r="QIV85" s="522"/>
      <c r="QIW85" s="522"/>
      <c r="QIX85" s="522"/>
      <c r="QIY85" s="522"/>
      <c r="QIZ85" s="522"/>
      <c r="QJA85" s="522"/>
      <c r="QJB85" s="522"/>
      <c r="QJC85" s="522"/>
      <c r="QJD85" s="522"/>
      <c r="QJE85" s="522"/>
      <c r="QJF85" s="522"/>
      <c r="QJG85" s="522"/>
      <c r="QJH85" s="522"/>
      <c r="QJI85" s="522"/>
      <c r="QJJ85" s="522"/>
      <c r="QJK85" s="522"/>
      <c r="QJL85" s="522"/>
      <c r="QJM85" s="522"/>
      <c r="QJN85" s="522"/>
      <c r="QJO85" s="522"/>
      <c r="QJP85" s="522"/>
      <c r="QJQ85" s="522"/>
      <c r="QJR85" s="522"/>
      <c r="QJS85" s="522"/>
      <c r="QJT85" s="522"/>
      <c r="QJU85" s="522"/>
      <c r="QJV85" s="522"/>
      <c r="QJW85" s="522"/>
      <c r="QJX85" s="522"/>
      <c r="QJY85" s="522"/>
      <c r="QJZ85" s="522"/>
      <c r="QKA85" s="522"/>
      <c r="QKB85" s="522"/>
      <c r="QKC85" s="522"/>
      <c r="QKD85" s="522"/>
      <c r="QKE85" s="522"/>
      <c r="QKF85" s="522"/>
      <c r="QKG85" s="522"/>
      <c r="QKH85" s="522"/>
      <c r="QKI85" s="522"/>
      <c r="QKJ85" s="522"/>
      <c r="QKK85" s="522"/>
      <c r="QKL85" s="522"/>
      <c r="QKM85" s="522"/>
      <c r="QKN85" s="522"/>
      <c r="QKO85" s="522"/>
      <c r="QKP85" s="522"/>
      <c r="QKQ85" s="522"/>
      <c r="QKR85" s="522"/>
      <c r="QKS85" s="522"/>
      <c r="QKT85" s="522"/>
      <c r="QKU85" s="522"/>
      <c r="QKV85" s="522"/>
      <c r="QKW85" s="522"/>
      <c r="QKX85" s="522"/>
      <c r="QKY85" s="522"/>
      <c r="QKZ85" s="522"/>
      <c r="QLA85" s="522"/>
      <c r="QLB85" s="522"/>
      <c r="QLC85" s="522"/>
      <c r="QLD85" s="522"/>
      <c r="QLE85" s="522"/>
      <c r="QLF85" s="522"/>
      <c r="QLG85" s="522"/>
      <c r="QLH85" s="522"/>
      <c r="QLI85" s="522"/>
      <c r="QLJ85" s="522"/>
      <c r="QLK85" s="522"/>
      <c r="QLL85" s="522"/>
      <c r="QLM85" s="522"/>
      <c r="QLN85" s="522"/>
      <c r="QLO85" s="522"/>
      <c r="QLP85" s="522"/>
      <c r="QLQ85" s="522"/>
      <c r="QLR85" s="522"/>
      <c r="QLS85" s="522"/>
      <c r="QLT85" s="522"/>
      <c r="QLU85" s="522"/>
      <c r="QLV85" s="522"/>
      <c r="QLW85" s="522"/>
      <c r="QLX85" s="522"/>
      <c r="QLY85" s="522"/>
      <c r="QLZ85" s="522"/>
      <c r="QMA85" s="522"/>
      <c r="QMB85" s="522"/>
      <c r="QMC85" s="522"/>
      <c r="QMD85" s="522"/>
      <c r="QME85" s="522"/>
      <c r="QMF85" s="522"/>
      <c r="QMG85" s="522"/>
      <c r="QMH85" s="522"/>
      <c r="QMI85" s="522"/>
      <c r="QMJ85" s="522"/>
      <c r="QMK85" s="522"/>
      <c r="QML85" s="522"/>
      <c r="QMM85" s="522"/>
      <c r="QMN85" s="522"/>
      <c r="QMO85" s="522"/>
      <c r="QMP85" s="522"/>
      <c r="QMQ85" s="522"/>
      <c r="QMR85" s="522"/>
      <c r="QMS85" s="522"/>
      <c r="QMT85" s="522"/>
      <c r="QMU85" s="522"/>
      <c r="QMV85" s="522"/>
      <c r="QMW85" s="522"/>
      <c r="QMX85" s="522"/>
      <c r="QMY85" s="522"/>
      <c r="QMZ85" s="522"/>
      <c r="QNA85" s="522"/>
      <c r="QNB85" s="522"/>
      <c r="QNC85" s="522"/>
      <c r="QND85" s="522"/>
      <c r="QNE85" s="522"/>
      <c r="QNF85" s="522"/>
      <c r="QNG85" s="522"/>
      <c r="QNH85" s="522"/>
      <c r="QNI85" s="522"/>
      <c r="QNJ85" s="522"/>
      <c r="QNK85" s="522"/>
      <c r="QNL85" s="522"/>
      <c r="QNM85" s="522"/>
      <c r="QNN85" s="522"/>
      <c r="QNO85" s="522"/>
      <c r="QNP85" s="522"/>
      <c r="QNQ85" s="522"/>
      <c r="QNR85" s="522"/>
      <c r="QNS85" s="522"/>
      <c r="QNT85" s="522"/>
      <c r="QNU85" s="522"/>
      <c r="QNV85" s="522"/>
      <c r="QNW85" s="522"/>
      <c r="QNX85" s="522"/>
      <c r="QNY85" s="522"/>
      <c r="QNZ85" s="522"/>
      <c r="QOA85" s="522"/>
      <c r="QOB85" s="522"/>
      <c r="QOC85" s="522"/>
      <c r="QOD85" s="522"/>
      <c r="QOE85" s="522"/>
      <c r="QOF85" s="522"/>
      <c r="QOG85" s="522"/>
      <c r="QOH85" s="522"/>
      <c r="QOI85" s="522"/>
      <c r="QOJ85" s="522"/>
      <c r="QOK85" s="522"/>
      <c r="QOL85" s="522"/>
      <c r="QOM85" s="522"/>
      <c r="QON85" s="522"/>
      <c r="QOO85" s="522"/>
      <c r="QOP85" s="522"/>
      <c r="QOQ85" s="522"/>
      <c r="QOR85" s="522"/>
      <c r="QOS85" s="522"/>
      <c r="QOT85" s="522"/>
      <c r="QOU85" s="522"/>
      <c r="QOV85" s="522"/>
      <c r="QOW85" s="522"/>
      <c r="QOX85" s="522"/>
      <c r="QOY85" s="522"/>
      <c r="QOZ85" s="522"/>
      <c r="QPA85" s="522"/>
      <c r="QPB85" s="522"/>
      <c r="QPC85" s="522"/>
      <c r="QPD85" s="522"/>
      <c r="QPE85" s="522"/>
      <c r="QPF85" s="522"/>
      <c r="QPG85" s="522"/>
      <c r="QPH85" s="522"/>
      <c r="QPI85" s="522"/>
      <c r="QPJ85" s="522"/>
      <c r="QPK85" s="522"/>
      <c r="QPL85" s="522"/>
      <c r="QPM85" s="522"/>
      <c r="QPN85" s="522"/>
      <c r="QPO85" s="522"/>
      <c r="QPP85" s="522"/>
      <c r="QPQ85" s="522"/>
      <c r="QPR85" s="522"/>
      <c r="QPS85" s="522"/>
      <c r="QPT85" s="522"/>
      <c r="QPU85" s="522"/>
      <c r="QPV85" s="522"/>
      <c r="QPW85" s="522"/>
      <c r="QPX85" s="522"/>
      <c r="QPY85" s="522"/>
      <c r="QPZ85" s="522"/>
      <c r="QQA85" s="522"/>
      <c r="QQB85" s="522"/>
      <c r="QQC85" s="522"/>
      <c r="QQD85" s="522"/>
      <c r="QQE85" s="522"/>
      <c r="QQF85" s="522"/>
      <c r="QQG85" s="522"/>
      <c r="QQH85" s="522"/>
      <c r="QQI85" s="522"/>
      <c r="QQJ85" s="522"/>
      <c r="QQK85" s="522"/>
      <c r="QQL85" s="522"/>
      <c r="QQM85" s="522"/>
      <c r="QQN85" s="522"/>
      <c r="QQO85" s="522"/>
      <c r="QQP85" s="522"/>
      <c r="QQQ85" s="522"/>
      <c r="QQR85" s="522"/>
      <c r="QQS85" s="522"/>
      <c r="QQT85" s="522"/>
      <c r="QQU85" s="522"/>
      <c r="QQV85" s="522"/>
      <c r="QQW85" s="522"/>
      <c r="QQX85" s="522"/>
      <c r="QQY85" s="522"/>
      <c r="QQZ85" s="522"/>
      <c r="QRA85" s="522"/>
      <c r="QRB85" s="522"/>
      <c r="QRC85" s="522"/>
      <c r="QRD85" s="522"/>
      <c r="QRE85" s="522"/>
      <c r="QRF85" s="522"/>
      <c r="QRG85" s="522"/>
      <c r="QRH85" s="522"/>
      <c r="QRI85" s="522"/>
      <c r="QRJ85" s="522"/>
      <c r="QRK85" s="522"/>
      <c r="QRL85" s="522"/>
      <c r="QRM85" s="522"/>
      <c r="QRN85" s="522"/>
      <c r="QRO85" s="522"/>
      <c r="QRP85" s="522"/>
      <c r="QRQ85" s="522"/>
      <c r="QRR85" s="522"/>
      <c r="QRS85" s="522"/>
      <c r="QRT85" s="522"/>
      <c r="QRU85" s="522"/>
      <c r="QRV85" s="522"/>
      <c r="QRW85" s="522"/>
      <c r="QRX85" s="522"/>
      <c r="QRY85" s="522"/>
      <c r="QRZ85" s="522"/>
      <c r="QSA85" s="522"/>
      <c r="QSB85" s="522"/>
      <c r="QSC85" s="522"/>
      <c r="QSD85" s="522"/>
      <c r="QSE85" s="522"/>
      <c r="QSF85" s="522"/>
      <c r="QSG85" s="522"/>
      <c r="QSH85" s="522"/>
      <c r="QSI85" s="522"/>
      <c r="QSJ85" s="522"/>
      <c r="QSK85" s="522"/>
      <c r="QSL85" s="522"/>
      <c r="QSM85" s="522"/>
      <c r="QSN85" s="522"/>
      <c r="QSO85" s="522"/>
      <c r="QSP85" s="522"/>
      <c r="QSQ85" s="522"/>
      <c r="QSR85" s="522"/>
      <c r="QSS85" s="522"/>
      <c r="QST85" s="522"/>
      <c r="QSU85" s="522"/>
      <c r="QSV85" s="522"/>
      <c r="QSW85" s="522"/>
      <c r="QSX85" s="522"/>
      <c r="QSY85" s="522"/>
      <c r="QSZ85" s="522"/>
      <c r="QTA85" s="522"/>
      <c r="QTB85" s="522"/>
      <c r="QTC85" s="522"/>
      <c r="QTD85" s="522"/>
      <c r="QTE85" s="522"/>
      <c r="QTF85" s="522"/>
      <c r="QTG85" s="522"/>
      <c r="QTH85" s="522"/>
      <c r="QTI85" s="522"/>
      <c r="QTJ85" s="522"/>
      <c r="QTK85" s="522"/>
      <c r="QTL85" s="522"/>
      <c r="QTM85" s="522"/>
      <c r="QTN85" s="522"/>
      <c r="QTO85" s="522"/>
      <c r="QTP85" s="522"/>
      <c r="QTQ85" s="522"/>
      <c r="QTR85" s="522"/>
      <c r="QTS85" s="522"/>
      <c r="QTT85" s="522"/>
      <c r="QTU85" s="522"/>
      <c r="QTV85" s="522"/>
      <c r="QTW85" s="522"/>
      <c r="QTX85" s="522"/>
      <c r="QTY85" s="522"/>
      <c r="QTZ85" s="522"/>
      <c r="QUA85" s="522"/>
      <c r="QUB85" s="522"/>
      <c r="QUC85" s="522"/>
      <c r="QUD85" s="522"/>
      <c r="QUE85" s="522"/>
      <c r="QUF85" s="522"/>
      <c r="QUG85" s="522"/>
      <c r="QUH85" s="522"/>
      <c r="QUI85" s="522"/>
      <c r="QUJ85" s="522"/>
      <c r="QUK85" s="522"/>
      <c r="QUL85" s="522"/>
      <c r="QUM85" s="522"/>
      <c r="QUN85" s="522"/>
      <c r="QUO85" s="522"/>
      <c r="QUP85" s="522"/>
      <c r="QUQ85" s="522"/>
      <c r="QUR85" s="522"/>
      <c r="QUS85" s="522"/>
      <c r="QUT85" s="522"/>
      <c r="QUU85" s="522"/>
      <c r="QUV85" s="522"/>
      <c r="QUW85" s="522"/>
      <c r="QUX85" s="522"/>
      <c r="QUY85" s="522"/>
      <c r="QUZ85" s="522"/>
      <c r="QVA85" s="522"/>
      <c r="QVB85" s="522"/>
      <c r="QVC85" s="522"/>
      <c r="QVD85" s="522"/>
      <c r="QVE85" s="522"/>
      <c r="QVF85" s="522"/>
      <c r="QVG85" s="522"/>
      <c r="QVH85" s="522"/>
      <c r="QVI85" s="522"/>
      <c r="QVJ85" s="522"/>
      <c r="QVK85" s="522"/>
      <c r="QVL85" s="522"/>
      <c r="QVM85" s="522"/>
      <c r="QVN85" s="522"/>
      <c r="QVO85" s="522"/>
      <c r="QVP85" s="522"/>
      <c r="QVQ85" s="522"/>
      <c r="QVR85" s="522"/>
      <c r="QVS85" s="522"/>
      <c r="QVT85" s="522"/>
      <c r="QVU85" s="522"/>
      <c r="QVV85" s="522"/>
      <c r="QVW85" s="522"/>
      <c r="QVX85" s="522"/>
      <c r="QVY85" s="522"/>
      <c r="QVZ85" s="522"/>
      <c r="QWA85" s="522"/>
      <c r="QWB85" s="522"/>
      <c r="QWC85" s="522"/>
      <c r="QWD85" s="522"/>
      <c r="QWE85" s="522"/>
      <c r="QWF85" s="522"/>
      <c r="QWG85" s="522"/>
      <c r="QWH85" s="522"/>
      <c r="QWI85" s="522"/>
      <c r="QWJ85" s="522"/>
      <c r="QWK85" s="522"/>
      <c r="QWL85" s="522"/>
      <c r="QWM85" s="522"/>
      <c r="QWN85" s="522"/>
      <c r="QWO85" s="522"/>
      <c r="QWP85" s="522"/>
      <c r="QWQ85" s="522"/>
      <c r="QWR85" s="522"/>
      <c r="QWS85" s="522"/>
      <c r="QWT85" s="522"/>
      <c r="QWU85" s="522"/>
      <c r="QWV85" s="522"/>
      <c r="QWW85" s="522"/>
      <c r="QWX85" s="522"/>
      <c r="QWY85" s="522"/>
      <c r="QWZ85" s="522"/>
      <c r="QXA85" s="522"/>
      <c r="QXB85" s="522"/>
      <c r="QXC85" s="522"/>
      <c r="QXD85" s="522"/>
      <c r="QXE85" s="522"/>
      <c r="QXF85" s="522"/>
      <c r="QXG85" s="522"/>
      <c r="QXH85" s="522"/>
      <c r="QXI85" s="522"/>
      <c r="QXJ85" s="522"/>
      <c r="QXK85" s="522"/>
      <c r="QXL85" s="522"/>
      <c r="QXM85" s="522"/>
      <c r="QXN85" s="522"/>
      <c r="QXO85" s="522"/>
      <c r="QXP85" s="522"/>
      <c r="QXQ85" s="522"/>
      <c r="QXR85" s="522"/>
      <c r="QXS85" s="522"/>
      <c r="QXT85" s="522"/>
      <c r="QXU85" s="522"/>
      <c r="QXV85" s="522"/>
      <c r="QXW85" s="522"/>
      <c r="QXX85" s="522"/>
      <c r="QXY85" s="522"/>
      <c r="QXZ85" s="522"/>
      <c r="QYA85" s="522"/>
      <c r="QYB85" s="522"/>
      <c r="QYC85" s="522"/>
      <c r="QYD85" s="522"/>
      <c r="QYE85" s="522"/>
      <c r="QYF85" s="522"/>
      <c r="QYG85" s="522"/>
      <c r="QYH85" s="522"/>
      <c r="QYI85" s="522"/>
      <c r="QYJ85" s="522"/>
      <c r="QYK85" s="522"/>
      <c r="QYL85" s="522"/>
      <c r="QYM85" s="522"/>
      <c r="QYN85" s="522"/>
      <c r="QYO85" s="522"/>
      <c r="QYP85" s="522"/>
      <c r="QYQ85" s="522"/>
      <c r="QYR85" s="522"/>
      <c r="QYS85" s="522"/>
      <c r="QYT85" s="522"/>
      <c r="QYU85" s="522"/>
      <c r="QYV85" s="522"/>
      <c r="QYW85" s="522"/>
      <c r="QYX85" s="522"/>
      <c r="QYY85" s="522"/>
      <c r="QYZ85" s="522"/>
      <c r="QZA85" s="522"/>
      <c r="QZB85" s="522"/>
      <c r="QZC85" s="522"/>
      <c r="QZD85" s="522"/>
      <c r="QZE85" s="522"/>
      <c r="QZF85" s="522"/>
      <c r="QZG85" s="522"/>
      <c r="QZH85" s="522"/>
      <c r="QZI85" s="522"/>
      <c r="QZJ85" s="522"/>
      <c r="QZK85" s="522"/>
      <c r="QZL85" s="522"/>
      <c r="QZM85" s="522"/>
      <c r="QZN85" s="522"/>
      <c r="QZO85" s="522"/>
      <c r="QZP85" s="522"/>
      <c r="QZQ85" s="522"/>
      <c r="QZR85" s="522"/>
      <c r="QZS85" s="522"/>
      <c r="QZT85" s="522"/>
      <c r="QZU85" s="522"/>
      <c r="QZV85" s="522"/>
      <c r="QZW85" s="522"/>
      <c r="QZX85" s="522"/>
      <c r="QZY85" s="522"/>
      <c r="QZZ85" s="522"/>
      <c r="RAA85" s="522"/>
      <c r="RAB85" s="522"/>
      <c r="RAC85" s="522"/>
      <c r="RAD85" s="522"/>
      <c r="RAE85" s="522"/>
      <c r="RAF85" s="522"/>
      <c r="RAG85" s="522"/>
      <c r="RAH85" s="522"/>
      <c r="RAI85" s="522"/>
      <c r="RAJ85" s="522"/>
      <c r="RAK85" s="522"/>
      <c r="RAL85" s="522"/>
      <c r="RAM85" s="522"/>
      <c r="RAN85" s="522"/>
      <c r="RAO85" s="522"/>
      <c r="RAP85" s="522"/>
      <c r="RAQ85" s="522"/>
      <c r="RAR85" s="522"/>
      <c r="RAS85" s="522"/>
      <c r="RAT85" s="522"/>
      <c r="RAU85" s="522"/>
      <c r="RAV85" s="522"/>
      <c r="RAW85" s="522"/>
      <c r="RAX85" s="522"/>
      <c r="RAY85" s="522"/>
      <c r="RAZ85" s="522"/>
      <c r="RBA85" s="522"/>
      <c r="RBB85" s="522"/>
      <c r="RBC85" s="522"/>
      <c r="RBD85" s="522"/>
      <c r="RBE85" s="522"/>
      <c r="RBF85" s="522"/>
      <c r="RBG85" s="522"/>
      <c r="RBH85" s="522"/>
      <c r="RBI85" s="522"/>
      <c r="RBJ85" s="522"/>
      <c r="RBK85" s="522"/>
      <c r="RBL85" s="522"/>
      <c r="RBM85" s="522"/>
      <c r="RBN85" s="522"/>
      <c r="RBO85" s="522"/>
      <c r="RBP85" s="522"/>
      <c r="RBQ85" s="522"/>
      <c r="RBR85" s="522"/>
      <c r="RBS85" s="522"/>
      <c r="RBT85" s="522"/>
      <c r="RBU85" s="522"/>
      <c r="RBV85" s="522"/>
      <c r="RBW85" s="522"/>
      <c r="RBX85" s="522"/>
      <c r="RBY85" s="522"/>
      <c r="RBZ85" s="522"/>
      <c r="RCA85" s="522"/>
      <c r="RCB85" s="522"/>
      <c r="RCC85" s="522"/>
      <c r="RCD85" s="522"/>
      <c r="RCE85" s="522"/>
      <c r="RCF85" s="522"/>
      <c r="RCG85" s="522"/>
      <c r="RCH85" s="522"/>
      <c r="RCI85" s="522"/>
      <c r="RCJ85" s="522"/>
      <c r="RCK85" s="522"/>
      <c r="RCL85" s="522"/>
      <c r="RCM85" s="522"/>
      <c r="RCN85" s="522"/>
      <c r="RCO85" s="522"/>
      <c r="RCP85" s="522"/>
      <c r="RCQ85" s="522"/>
      <c r="RCR85" s="522"/>
      <c r="RCS85" s="522"/>
      <c r="RCT85" s="522"/>
      <c r="RCU85" s="522"/>
      <c r="RCV85" s="522"/>
      <c r="RCW85" s="522"/>
      <c r="RCX85" s="522"/>
      <c r="RCY85" s="522"/>
      <c r="RCZ85" s="522"/>
      <c r="RDA85" s="522"/>
      <c r="RDB85" s="522"/>
      <c r="RDC85" s="522"/>
      <c r="RDD85" s="522"/>
      <c r="RDE85" s="522"/>
      <c r="RDF85" s="522"/>
      <c r="RDG85" s="522"/>
      <c r="RDH85" s="522"/>
      <c r="RDI85" s="522"/>
      <c r="RDJ85" s="522"/>
      <c r="RDK85" s="522"/>
      <c r="RDL85" s="522"/>
      <c r="RDM85" s="522"/>
      <c r="RDN85" s="522"/>
      <c r="RDO85" s="522"/>
      <c r="RDP85" s="522"/>
      <c r="RDQ85" s="522"/>
      <c r="RDR85" s="522"/>
      <c r="RDS85" s="522"/>
      <c r="RDT85" s="522"/>
      <c r="RDU85" s="522"/>
      <c r="RDV85" s="522"/>
      <c r="RDW85" s="522"/>
      <c r="RDX85" s="522"/>
      <c r="RDY85" s="522"/>
      <c r="RDZ85" s="522"/>
      <c r="REA85" s="522"/>
      <c r="REB85" s="522"/>
      <c r="REC85" s="522"/>
      <c r="RED85" s="522"/>
      <c r="REE85" s="522"/>
      <c r="REF85" s="522"/>
      <c r="REG85" s="522"/>
      <c r="REH85" s="522"/>
      <c r="REI85" s="522"/>
      <c r="REJ85" s="522"/>
      <c r="REK85" s="522"/>
      <c r="REL85" s="522"/>
      <c r="REM85" s="522"/>
      <c r="REN85" s="522"/>
      <c r="REO85" s="522"/>
      <c r="REP85" s="522"/>
      <c r="REQ85" s="522"/>
      <c r="RER85" s="522"/>
      <c r="RES85" s="522"/>
      <c r="RET85" s="522"/>
      <c r="REU85" s="522"/>
      <c r="REV85" s="522"/>
      <c r="REW85" s="522"/>
      <c r="REX85" s="522"/>
      <c r="REY85" s="522"/>
      <c r="REZ85" s="522"/>
      <c r="RFA85" s="522"/>
      <c r="RFB85" s="522"/>
      <c r="RFC85" s="522"/>
      <c r="RFD85" s="522"/>
      <c r="RFE85" s="522"/>
      <c r="RFF85" s="522"/>
      <c r="RFG85" s="522"/>
      <c r="RFH85" s="522"/>
      <c r="RFI85" s="522"/>
      <c r="RFJ85" s="522"/>
      <c r="RFK85" s="522"/>
      <c r="RFL85" s="522"/>
      <c r="RFM85" s="522"/>
      <c r="RFN85" s="522"/>
      <c r="RFO85" s="522"/>
      <c r="RFP85" s="522"/>
      <c r="RFQ85" s="522"/>
      <c r="RFR85" s="522"/>
      <c r="RFS85" s="522"/>
      <c r="RFT85" s="522"/>
      <c r="RFU85" s="522"/>
      <c r="RFV85" s="522"/>
      <c r="RFW85" s="522"/>
      <c r="RFX85" s="522"/>
      <c r="RFY85" s="522"/>
      <c r="RFZ85" s="522"/>
      <c r="RGA85" s="522"/>
      <c r="RGB85" s="522"/>
      <c r="RGC85" s="522"/>
      <c r="RGD85" s="522"/>
      <c r="RGE85" s="522"/>
      <c r="RGF85" s="522"/>
      <c r="RGG85" s="522"/>
      <c r="RGH85" s="522"/>
      <c r="RGI85" s="522"/>
      <c r="RGJ85" s="522"/>
      <c r="RGK85" s="522"/>
      <c r="RGL85" s="522"/>
      <c r="RGM85" s="522"/>
      <c r="RGN85" s="522"/>
      <c r="RGO85" s="522"/>
      <c r="RGP85" s="522"/>
      <c r="RGQ85" s="522"/>
      <c r="RGR85" s="522"/>
      <c r="RGS85" s="522"/>
      <c r="RGT85" s="522"/>
      <c r="RGU85" s="522"/>
      <c r="RGV85" s="522"/>
      <c r="RGW85" s="522"/>
      <c r="RGX85" s="522"/>
      <c r="RGY85" s="522"/>
      <c r="RGZ85" s="522"/>
      <c r="RHA85" s="522"/>
      <c r="RHB85" s="522"/>
      <c r="RHC85" s="522"/>
      <c r="RHD85" s="522"/>
      <c r="RHE85" s="522"/>
      <c r="RHF85" s="522"/>
      <c r="RHG85" s="522"/>
      <c r="RHH85" s="522"/>
      <c r="RHI85" s="522"/>
      <c r="RHJ85" s="522"/>
      <c r="RHK85" s="522"/>
      <c r="RHL85" s="522"/>
      <c r="RHM85" s="522"/>
      <c r="RHN85" s="522"/>
      <c r="RHO85" s="522"/>
      <c r="RHP85" s="522"/>
      <c r="RHQ85" s="522"/>
      <c r="RHR85" s="522"/>
      <c r="RHS85" s="522"/>
      <c r="RHT85" s="522"/>
      <c r="RHU85" s="522"/>
      <c r="RHV85" s="522"/>
      <c r="RHW85" s="522"/>
      <c r="RHX85" s="522"/>
      <c r="RHY85" s="522"/>
      <c r="RHZ85" s="522"/>
      <c r="RIA85" s="522"/>
      <c r="RIB85" s="522"/>
      <c r="RIC85" s="522"/>
      <c r="RID85" s="522"/>
      <c r="RIE85" s="522"/>
      <c r="RIF85" s="522"/>
      <c r="RIG85" s="522"/>
      <c r="RIH85" s="522"/>
      <c r="RII85" s="522"/>
      <c r="RIJ85" s="522"/>
      <c r="RIK85" s="522"/>
      <c r="RIL85" s="522"/>
      <c r="RIM85" s="522"/>
      <c r="RIN85" s="522"/>
      <c r="RIO85" s="522"/>
      <c r="RIP85" s="522"/>
      <c r="RIQ85" s="522"/>
      <c r="RIR85" s="522"/>
      <c r="RIS85" s="522"/>
      <c r="RIT85" s="522"/>
      <c r="RIU85" s="522"/>
      <c r="RIV85" s="522"/>
      <c r="RIW85" s="522"/>
      <c r="RIX85" s="522"/>
      <c r="RIY85" s="522"/>
      <c r="RIZ85" s="522"/>
      <c r="RJA85" s="522"/>
      <c r="RJB85" s="522"/>
      <c r="RJC85" s="522"/>
      <c r="RJD85" s="522"/>
      <c r="RJE85" s="522"/>
      <c r="RJF85" s="522"/>
      <c r="RJG85" s="522"/>
      <c r="RJH85" s="522"/>
      <c r="RJI85" s="522"/>
      <c r="RJJ85" s="522"/>
      <c r="RJK85" s="522"/>
      <c r="RJL85" s="522"/>
      <c r="RJM85" s="522"/>
      <c r="RJN85" s="522"/>
      <c r="RJO85" s="522"/>
      <c r="RJP85" s="522"/>
      <c r="RJQ85" s="522"/>
      <c r="RJR85" s="522"/>
      <c r="RJS85" s="522"/>
      <c r="RJT85" s="522"/>
      <c r="RJU85" s="522"/>
      <c r="RJV85" s="522"/>
      <c r="RJW85" s="522"/>
      <c r="RJX85" s="522"/>
      <c r="RJY85" s="522"/>
      <c r="RJZ85" s="522"/>
      <c r="RKA85" s="522"/>
      <c r="RKB85" s="522"/>
      <c r="RKC85" s="522"/>
      <c r="RKD85" s="522"/>
      <c r="RKE85" s="522"/>
      <c r="RKF85" s="522"/>
      <c r="RKG85" s="522"/>
      <c r="RKH85" s="522"/>
      <c r="RKI85" s="522"/>
      <c r="RKJ85" s="522"/>
      <c r="RKK85" s="522"/>
      <c r="RKL85" s="522"/>
      <c r="RKM85" s="522"/>
      <c r="RKN85" s="522"/>
      <c r="RKO85" s="522"/>
      <c r="RKP85" s="522"/>
      <c r="RKQ85" s="522"/>
      <c r="RKR85" s="522"/>
      <c r="RKS85" s="522"/>
      <c r="RKT85" s="522"/>
      <c r="RKU85" s="522"/>
      <c r="RKV85" s="522"/>
      <c r="RKW85" s="522"/>
      <c r="RKX85" s="522"/>
      <c r="RKY85" s="522"/>
      <c r="RKZ85" s="522"/>
      <c r="RLA85" s="522"/>
      <c r="RLB85" s="522"/>
      <c r="RLC85" s="522"/>
      <c r="RLD85" s="522"/>
      <c r="RLE85" s="522"/>
      <c r="RLF85" s="522"/>
      <c r="RLG85" s="522"/>
      <c r="RLH85" s="522"/>
      <c r="RLI85" s="522"/>
      <c r="RLJ85" s="522"/>
      <c r="RLK85" s="522"/>
      <c r="RLL85" s="522"/>
      <c r="RLM85" s="522"/>
      <c r="RLN85" s="522"/>
      <c r="RLO85" s="522"/>
      <c r="RLP85" s="522"/>
      <c r="RLQ85" s="522"/>
      <c r="RLR85" s="522"/>
      <c r="RLS85" s="522"/>
      <c r="RLT85" s="522"/>
      <c r="RLU85" s="522"/>
      <c r="RLV85" s="522"/>
      <c r="RLW85" s="522"/>
      <c r="RLX85" s="522"/>
      <c r="RLY85" s="522"/>
      <c r="RLZ85" s="522"/>
      <c r="RMA85" s="522"/>
      <c r="RMB85" s="522"/>
      <c r="RMC85" s="522"/>
      <c r="RMD85" s="522"/>
      <c r="RME85" s="522"/>
      <c r="RMF85" s="522"/>
      <c r="RMG85" s="522"/>
      <c r="RMH85" s="522"/>
      <c r="RMI85" s="522"/>
      <c r="RMJ85" s="522"/>
      <c r="RMK85" s="522"/>
      <c r="RML85" s="522"/>
      <c r="RMM85" s="522"/>
      <c r="RMN85" s="522"/>
      <c r="RMO85" s="522"/>
      <c r="RMP85" s="522"/>
      <c r="RMQ85" s="522"/>
      <c r="RMR85" s="522"/>
      <c r="RMS85" s="522"/>
      <c r="RMT85" s="522"/>
      <c r="RMU85" s="522"/>
      <c r="RMV85" s="522"/>
      <c r="RMW85" s="522"/>
      <c r="RMX85" s="522"/>
      <c r="RMY85" s="522"/>
      <c r="RMZ85" s="522"/>
      <c r="RNA85" s="522"/>
      <c r="RNB85" s="522"/>
      <c r="RNC85" s="522"/>
      <c r="RND85" s="522"/>
      <c r="RNE85" s="522"/>
      <c r="RNF85" s="522"/>
      <c r="RNG85" s="522"/>
      <c r="RNH85" s="522"/>
      <c r="RNI85" s="522"/>
      <c r="RNJ85" s="522"/>
      <c r="RNK85" s="522"/>
      <c r="RNL85" s="522"/>
      <c r="RNM85" s="522"/>
      <c r="RNN85" s="522"/>
      <c r="RNO85" s="522"/>
      <c r="RNP85" s="522"/>
      <c r="RNQ85" s="522"/>
      <c r="RNR85" s="522"/>
      <c r="RNS85" s="522"/>
      <c r="RNT85" s="522"/>
      <c r="RNU85" s="522"/>
      <c r="RNV85" s="522"/>
      <c r="RNW85" s="522"/>
      <c r="RNX85" s="522"/>
      <c r="RNY85" s="522"/>
      <c r="RNZ85" s="522"/>
      <c r="ROA85" s="522"/>
      <c r="ROB85" s="522"/>
      <c r="ROC85" s="522"/>
      <c r="ROD85" s="522"/>
      <c r="ROE85" s="522"/>
      <c r="ROF85" s="522"/>
      <c r="ROG85" s="522"/>
      <c r="ROH85" s="522"/>
      <c r="ROI85" s="522"/>
      <c r="ROJ85" s="522"/>
      <c r="ROK85" s="522"/>
      <c r="ROL85" s="522"/>
      <c r="ROM85" s="522"/>
      <c r="RON85" s="522"/>
      <c r="ROO85" s="522"/>
      <c r="ROP85" s="522"/>
      <c r="ROQ85" s="522"/>
      <c r="ROR85" s="522"/>
      <c r="ROS85" s="522"/>
      <c r="ROT85" s="522"/>
      <c r="ROU85" s="522"/>
      <c r="ROV85" s="522"/>
      <c r="ROW85" s="522"/>
      <c r="ROX85" s="522"/>
      <c r="ROY85" s="522"/>
      <c r="ROZ85" s="522"/>
      <c r="RPA85" s="522"/>
      <c r="RPB85" s="522"/>
      <c r="RPC85" s="522"/>
      <c r="RPD85" s="522"/>
      <c r="RPE85" s="522"/>
      <c r="RPF85" s="522"/>
      <c r="RPG85" s="522"/>
      <c r="RPH85" s="522"/>
      <c r="RPI85" s="522"/>
      <c r="RPJ85" s="522"/>
      <c r="RPK85" s="522"/>
      <c r="RPL85" s="522"/>
      <c r="RPM85" s="522"/>
      <c r="RPN85" s="522"/>
      <c r="RPO85" s="522"/>
      <c r="RPP85" s="522"/>
      <c r="RPQ85" s="522"/>
      <c r="RPR85" s="522"/>
      <c r="RPS85" s="522"/>
      <c r="RPT85" s="522"/>
      <c r="RPU85" s="522"/>
      <c r="RPV85" s="522"/>
      <c r="RPW85" s="522"/>
      <c r="RPX85" s="522"/>
      <c r="RPY85" s="522"/>
      <c r="RPZ85" s="522"/>
      <c r="RQA85" s="522"/>
      <c r="RQB85" s="522"/>
      <c r="RQC85" s="522"/>
      <c r="RQD85" s="522"/>
      <c r="RQE85" s="522"/>
      <c r="RQF85" s="522"/>
      <c r="RQG85" s="522"/>
      <c r="RQH85" s="522"/>
      <c r="RQI85" s="522"/>
      <c r="RQJ85" s="522"/>
      <c r="RQK85" s="522"/>
      <c r="RQL85" s="522"/>
      <c r="RQM85" s="522"/>
      <c r="RQN85" s="522"/>
      <c r="RQO85" s="522"/>
      <c r="RQP85" s="522"/>
      <c r="RQQ85" s="522"/>
      <c r="RQR85" s="522"/>
      <c r="RQS85" s="522"/>
      <c r="RQT85" s="522"/>
      <c r="RQU85" s="522"/>
      <c r="RQV85" s="522"/>
      <c r="RQW85" s="522"/>
      <c r="RQX85" s="522"/>
      <c r="RQY85" s="522"/>
      <c r="RQZ85" s="522"/>
      <c r="RRA85" s="522"/>
      <c r="RRB85" s="522"/>
      <c r="RRC85" s="522"/>
      <c r="RRD85" s="522"/>
      <c r="RRE85" s="522"/>
      <c r="RRF85" s="522"/>
      <c r="RRG85" s="522"/>
      <c r="RRH85" s="522"/>
      <c r="RRI85" s="522"/>
      <c r="RRJ85" s="522"/>
      <c r="RRK85" s="522"/>
      <c r="RRL85" s="522"/>
      <c r="RRM85" s="522"/>
      <c r="RRN85" s="522"/>
      <c r="RRO85" s="522"/>
      <c r="RRP85" s="522"/>
      <c r="RRQ85" s="522"/>
      <c r="RRR85" s="522"/>
      <c r="RRS85" s="522"/>
      <c r="RRT85" s="522"/>
      <c r="RRU85" s="522"/>
      <c r="RRV85" s="522"/>
      <c r="RRW85" s="522"/>
      <c r="RRX85" s="522"/>
      <c r="RRY85" s="522"/>
      <c r="RRZ85" s="522"/>
      <c r="RSA85" s="522"/>
      <c r="RSB85" s="522"/>
      <c r="RSC85" s="522"/>
      <c r="RSD85" s="522"/>
      <c r="RSE85" s="522"/>
      <c r="RSF85" s="522"/>
      <c r="RSG85" s="522"/>
      <c r="RSH85" s="522"/>
      <c r="RSI85" s="522"/>
      <c r="RSJ85" s="522"/>
      <c r="RSK85" s="522"/>
      <c r="RSL85" s="522"/>
      <c r="RSM85" s="522"/>
      <c r="RSN85" s="522"/>
      <c r="RSO85" s="522"/>
      <c r="RSP85" s="522"/>
      <c r="RSQ85" s="522"/>
      <c r="RSR85" s="522"/>
      <c r="RSS85" s="522"/>
      <c r="RST85" s="522"/>
      <c r="RSU85" s="522"/>
      <c r="RSV85" s="522"/>
      <c r="RSW85" s="522"/>
      <c r="RSX85" s="522"/>
      <c r="RSY85" s="522"/>
      <c r="RSZ85" s="522"/>
      <c r="RTA85" s="522"/>
      <c r="RTB85" s="522"/>
      <c r="RTC85" s="522"/>
      <c r="RTD85" s="522"/>
      <c r="RTE85" s="522"/>
      <c r="RTF85" s="522"/>
      <c r="RTG85" s="522"/>
      <c r="RTH85" s="522"/>
      <c r="RTI85" s="522"/>
      <c r="RTJ85" s="522"/>
      <c r="RTK85" s="522"/>
      <c r="RTL85" s="522"/>
      <c r="RTM85" s="522"/>
      <c r="RTN85" s="522"/>
      <c r="RTO85" s="522"/>
      <c r="RTP85" s="522"/>
      <c r="RTQ85" s="522"/>
      <c r="RTR85" s="522"/>
      <c r="RTS85" s="522"/>
      <c r="RTT85" s="522"/>
      <c r="RTU85" s="522"/>
      <c r="RTV85" s="522"/>
      <c r="RTW85" s="522"/>
      <c r="RTX85" s="522"/>
      <c r="RTY85" s="522"/>
      <c r="RTZ85" s="522"/>
      <c r="RUA85" s="522"/>
      <c r="RUB85" s="522"/>
      <c r="RUC85" s="522"/>
      <c r="RUD85" s="522"/>
      <c r="RUE85" s="522"/>
      <c r="RUF85" s="522"/>
      <c r="RUG85" s="522"/>
      <c r="RUH85" s="522"/>
      <c r="RUI85" s="522"/>
      <c r="RUJ85" s="522"/>
      <c r="RUK85" s="522"/>
      <c r="RUL85" s="522"/>
      <c r="RUM85" s="522"/>
      <c r="RUN85" s="522"/>
      <c r="RUO85" s="522"/>
      <c r="RUP85" s="522"/>
      <c r="RUQ85" s="522"/>
      <c r="RUR85" s="522"/>
      <c r="RUS85" s="522"/>
      <c r="RUT85" s="522"/>
      <c r="RUU85" s="522"/>
      <c r="RUV85" s="522"/>
      <c r="RUW85" s="522"/>
      <c r="RUX85" s="522"/>
      <c r="RUY85" s="522"/>
      <c r="RUZ85" s="522"/>
      <c r="RVA85" s="522"/>
      <c r="RVB85" s="522"/>
      <c r="RVC85" s="522"/>
      <c r="RVD85" s="522"/>
      <c r="RVE85" s="522"/>
      <c r="RVF85" s="522"/>
      <c r="RVG85" s="522"/>
      <c r="RVH85" s="522"/>
      <c r="RVI85" s="522"/>
      <c r="RVJ85" s="522"/>
      <c r="RVK85" s="522"/>
      <c r="RVL85" s="522"/>
      <c r="RVM85" s="522"/>
      <c r="RVN85" s="522"/>
      <c r="RVO85" s="522"/>
      <c r="RVP85" s="522"/>
      <c r="RVQ85" s="522"/>
      <c r="RVR85" s="522"/>
      <c r="RVS85" s="522"/>
      <c r="RVT85" s="522"/>
      <c r="RVU85" s="522"/>
      <c r="RVV85" s="522"/>
      <c r="RVW85" s="522"/>
      <c r="RVX85" s="522"/>
      <c r="RVY85" s="522"/>
      <c r="RVZ85" s="522"/>
      <c r="RWA85" s="522"/>
      <c r="RWB85" s="522"/>
      <c r="RWC85" s="522"/>
      <c r="RWD85" s="522"/>
      <c r="RWE85" s="522"/>
      <c r="RWF85" s="522"/>
      <c r="RWG85" s="522"/>
      <c r="RWH85" s="522"/>
      <c r="RWI85" s="522"/>
      <c r="RWJ85" s="522"/>
      <c r="RWK85" s="522"/>
      <c r="RWL85" s="522"/>
      <c r="RWM85" s="522"/>
      <c r="RWN85" s="522"/>
      <c r="RWO85" s="522"/>
      <c r="RWP85" s="522"/>
      <c r="RWQ85" s="522"/>
      <c r="RWR85" s="522"/>
      <c r="RWS85" s="522"/>
      <c r="RWT85" s="522"/>
      <c r="RWU85" s="522"/>
      <c r="RWV85" s="522"/>
      <c r="RWW85" s="522"/>
      <c r="RWX85" s="522"/>
      <c r="RWY85" s="522"/>
      <c r="RWZ85" s="522"/>
      <c r="RXA85" s="522"/>
      <c r="RXB85" s="522"/>
      <c r="RXC85" s="522"/>
      <c r="RXD85" s="522"/>
      <c r="RXE85" s="522"/>
      <c r="RXF85" s="522"/>
      <c r="RXG85" s="522"/>
      <c r="RXH85" s="522"/>
      <c r="RXI85" s="522"/>
      <c r="RXJ85" s="522"/>
      <c r="RXK85" s="522"/>
      <c r="RXL85" s="522"/>
      <c r="RXM85" s="522"/>
      <c r="RXN85" s="522"/>
      <c r="RXO85" s="522"/>
      <c r="RXP85" s="522"/>
      <c r="RXQ85" s="522"/>
      <c r="RXR85" s="522"/>
      <c r="RXS85" s="522"/>
      <c r="RXT85" s="522"/>
      <c r="RXU85" s="522"/>
      <c r="RXV85" s="522"/>
      <c r="RXW85" s="522"/>
      <c r="RXX85" s="522"/>
      <c r="RXY85" s="522"/>
      <c r="RXZ85" s="522"/>
      <c r="RYA85" s="522"/>
      <c r="RYB85" s="522"/>
      <c r="RYC85" s="522"/>
      <c r="RYD85" s="522"/>
      <c r="RYE85" s="522"/>
      <c r="RYF85" s="522"/>
      <c r="RYG85" s="522"/>
      <c r="RYH85" s="522"/>
      <c r="RYI85" s="522"/>
      <c r="RYJ85" s="522"/>
      <c r="RYK85" s="522"/>
      <c r="RYL85" s="522"/>
      <c r="RYM85" s="522"/>
      <c r="RYN85" s="522"/>
      <c r="RYO85" s="522"/>
      <c r="RYP85" s="522"/>
      <c r="RYQ85" s="522"/>
      <c r="RYR85" s="522"/>
      <c r="RYS85" s="522"/>
      <c r="RYT85" s="522"/>
      <c r="RYU85" s="522"/>
      <c r="RYV85" s="522"/>
      <c r="RYW85" s="522"/>
      <c r="RYX85" s="522"/>
      <c r="RYY85" s="522"/>
      <c r="RYZ85" s="522"/>
      <c r="RZA85" s="522"/>
      <c r="RZB85" s="522"/>
      <c r="RZC85" s="522"/>
      <c r="RZD85" s="522"/>
      <c r="RZE85" s="522"/>
      <c r="RZF85" s="522"/>
      <c r="RZG85" s="522"/>
      <c r="RZH85" s="522"/>
      <c r="RZI85" s="522"/>
      <c r="RZJ85" s="522"/>
      <c r="RZK85" s="522"/>
      <c r="RZL85" s="522"/>
      <c r="RZM85" s="522"/>
      <c r="RZN85" s="522"/>
      <c r="RZO85" s="522"/>
      <c r="RZP85" s="522"/>
      <c r="RZQ85" s="522"/>
      <c r="RZR85" s="522"/>
      <c r="RZS85" s="522"/>
      <c r="RZT85" s="522"/>
      <c r="RZU85" s="522"/>
      <c r="RZV85" s="522"/>
      <c r="RZW85" s="522"/>
      <c r="RZX85" s="522"/>
      <c r="RZY85" s="522"/>
      <c r="RZZ85" s="522"/>
      <c r="SAA85" s="522"/>
      <c r="SAB85" s="522"/>
      <c r="SAC85" s="522"/>
      <c r="SAD85" s="522"/>
      <c r="SAE85" s="522"/>
      <c r="SAF85" s="522"/>
      <c r="SAG85" s="522"/>
      <c r="SAH85" s="522"/>
      <c r="SAI85" s="522"/>
      <c r="SAJ85" s="522"/>
      <c r="SAK85" s="522"/>
      <c r="SAL85" s="522"/>
      <c r="SAM85" s="522"/>
      <c r="SAN85" s="522"/>
      <c r="SAO85" s="522"/>
      <c r="SAP85" s="522"/>
      <c r="SAQ85" s="522"/>
      <c r="SAR85" s="522"/>
      <c r="SAS85" s="522"/>
      <c r="SAT85" s="522"/>
      <c r="SAU85" s="522"/>
      <c r="SAV85" s="522"/>
      <c r="SAW85" s="522"/>
      <c r="SAX85" s="522"/>
      <c r="SAY85" s="522"/>
      <c r="SAZ85" s="522"/>
      <c r="SBA85" s="522"/>
      <c r="SBB85" s="522"/>
      <c r="SBC85" s="522"/>
      <c r="SBD85" s="522"/>
      <c r="SBE85" s="522"/>
      <c r="SBF85" s="522"/>
      <c r="SBG85" s="522"/>
      <c r="SBH85" s="522"/>
      <c r="SBI85" s="522"/>
      <c r="SBJ85" s="522"/>
      <c r="SBK85" s="522"/>
      <c r="SBL85" s="522"/>
      <c r="SBM85" s="522"/>
      <c r="SBN85" s="522"/>
      <c r="SBO85" s="522"/>
      <c r="SBP85" s="522"/>
      <c r="SBQ85" s="522"/>
      <c r="SBR85" s="522"/>
      <c r="SBS85" s="522"/>
      <c r="SBT85" s="522"/>
      <c r="SBU85" s="522"/>
      <c r="SBV85" s="522"/>
      <c r="SBW85" s="522"/>
      <c r="SBX85" s="522"/>
      <c r="SBY85" s="522"/>
      <c r="SBZ85" s="522"/>
      <c r="SCA85" s="522"/>
      <c r="SCB85" s="522"/>
      <c r="SCC85" s="522"/>
      <c r="SCD85" s="522"/>
      <c r="SCE85" s="522"/>
      <c r="SCF85" s="522"/>
      <c r="SCG85" s="522"/>
      <c r="SCH85" s="522"/>
      <c r="SCI85" s="522"/>
      <c r="SCJ85" s="522"/>
      <c r="SCK85" s="522"/>
      <c r="SCL85" s="522"/>
      <c r="SCM85" s="522"/>
      <c r="SCN85" s="522"/>
      <c r="SCO85" s="522"/>
      <c r="SCP85" s="522"/>
      <c r="SCQ85" s="522"/>
      <c r="SCR85" s="522"/>
      <c r="SCS85" s="522"/>
      <c r="SCT85" s="522"/>
      <c r="SCU85" s="522"/>
      <c r="SCV85" s="522"/>
      <c r="SCW85" s="522"/>
      <c r="SCX85" s="522"/>
      <c r="SCY85" s="522"/>
      <c r="SCZ85" s="522"/>
      <c r="SDA85" s="522"/>
      <c r="SDB85" s="522"/>
      <c r="SDC85" s="522"/>
      <c r="SDD85" s="522"/>
      <c r="SDE85" s="522"/>
      <c r="SDF85" s="522"/>
      <c r="SDG85" s="522"/>
      <c r="SDH85" s="522"/>
      <c r="SDI85" s="522"/>
      <c r="SDJ85" s="522"/>
      <c r="SDK85" s="522"/>
      <c r="SDL85" s="522"/>
      <c r="SDM85" s="522"/>
      <c r="SDN85" s="522"/>
      <c r="SDO85" s="522"/>
      <c r="SDP85" s="522"/>
      <c r="SDQ85" s="522"/>
      <c r="SDR85" s="522"/>
      <c r="SDS85" s="522"/>
      <c r="SDT85" s="522"/>
      <c r="SDU85" s="522"/>
      <c r="SDV85" s="522"/>
      <c r="SDW85" s="522"/>
      <c r="SDX85" s="522"/>
      <c r="SDY85" s="522"/>
      <c r="SDZ85" s="522"/>
      <c r="SEA85" s="522"/>
      <c r="SEB85" s="522"/>
      <c r="SEC85" s="522"/>
      <c r="SED85" s="522"/>
      <c r="SEE85" s="522"/>
      <c r="SEF85" s="522"/>
      <c r="SEG85" s="522"/>
      <c r="SEH85" s="522"/>
      <c r="SEI85" s="522"/>
      <c r="SEJ85" s="522"/>
      <c r="SEK85" s="522"/>
      <c r="SEL85" s="522"/>
      <c r="SEM85" s="522"/>
      <c r="SEN85" s="522"/>
      <c r="SEO85" s="522"/>
      <c r="SEP85" s="522"/>
      <c r="SEQ85" s="522"/>
      <c r="SER85" s="522"/>
      <c r="SES85" s="522"/>
      <c r="SET85" s="522"/>
      <c r="SEU85" s="522"/>
      <c r="SEV85" s="522"/>
      <c r="SEW85" s="522"/>
      <c r="SEX85" s="522"/>
      <c r="SEY85" s="522"/>
      <c r="SEZ85" s="522"/>
      <c r="SFA85" s="522"/>
      <c r="SFB85" s="522"/>
      <c r="SFC85" s="522"/>
      <c r="SFD85" s="522"/>
      <c r="SFE85" s="522"/>
      <c r="SFF85" s="522"/>
      <c r="SFG85" s="522"/>
      <c r="SFH85" s="522"/>
      <c r="SFI85" s="522"/>
      <c r="SFJ85" s="522"/>
      <c r="SFK85" s="522"/>
      <c r="SFL85" s="522"/>
      <c r="SFM85" s="522"/>
      <c r="SFN85" s="522"/>
      <c r="SFO85" s="522"/>
      <c r="SFP85" s="522"/>
      <c r="SFQ85" s="522"/>
      <c r="SFR85" s="522"/>
      <c r="SFS85" s="522"/>
      <c r="SFT85" s="522"/>
      <c r="SFU85" s="522"/>
      <c r="SFV85" s="522"/>
      <c r="SFW85" s="522"/>
      <c r="SFX85" s="522"/>
      <c r="SFY85" s="522"/>
      <c r="SFZ85" s="522"/>
      <c r="SGA85" s="522"/>
      <c r="SGB85" s="522"/>
      <c r="SGC85" s="522"/>
      <c r="SGD85" s="522"/>
      <c r="SGE85" s="522"/>
      <c r="SGF85" s="522"/>
      <c r="SGG85" s="522"/>
      <c r="SGH85" s="522"/>
      <c r="SGI85" s="522"/>
      <c r="SGJ85" s="522"/>
      <c r="SGK85" s="522"/>
      <c r="SGL85" s="522"/>
      <c r="SGM85" s="522"/>
      <c r="SGN85" s="522"/>
      <c r="SGO85" s="522"/>
      <c r="SGP85" s="522"/>
      <c r="SGQ85" s="522"/>
      <c r="SGR85" s="522"/>
      <c r="SGS85" s="522"/>
      <c r="SGT85" s="522"/>
      <c r="SGU85" s="522"/>
      <c r="SGV85" s="522"/>
      <c r="SGW85" s="522"/>
      <c r="SGX85" s="522"/>
      <c r="SGY85" s="522"/>
      <c r="SGZ85" s="522"/>
      <c r="SHA85" s="522"/>
      <c r="SHB85" s="522"/>
      <c r="SHC85" s="522"/>
      <c r="SHD85" s="522"/>
      <c r="SHE85" s="522"/>
      <c r="SHF85" s="522"/>
      <c r="SHG85" s="522"/>
      <c r="SHH85" s="522"/>
      <c r="SHI85" s="522"/>
      <c r="SHJ85" s="522"/>
      <c r="SHK85" s="522"/>
      <c r="SHL85" s="522"/>
      <c r="SHM85" s="522"/>
      <c r="SHN85" s="522"/>
      <c r="SHO85" s="522"/>
      <c r="SHP85" s="522"/>
      <c r="SHQ85" s="522"/>
      <c r="SHR85" s="522"/>
      <c r="SHS85" s="522"/>
      <c r="SHT85" s="522"/>
      <c r="SHU85" s="522"/>
      <c r="SHV85" s="522"/>
      <c r="SHW85" s="522"/>
      <c r="SHX85" s="522"/>
      <c r="SHY85" s="522"/>
      <c r="SHZ85" s="522"/>
      <c r="SIA85" s="522"/>
      <c r="SIB85" s="522"/>
      <c r="SIC85" s="522"/>
      <c r="SID85" s="522"/>
      <c r="SIE85" s="522"/>
      <c r="SIF85" s="522"/>
      <c r="SIG85" s="522"/>
      <c r="SIH85" s="522"/>
      <c r="SII85" s="522"/>
      <c r="SIJ85" s="522"/>
      <c r="SIK85" s="522"/>
      <c r="SIL85" s="522"/>
      <c r="SIM85" s="522"/>
      <c r="SIN85" s="522"/>
      <c r="SIO85" s="522"/>
      <c r="SIP85" s="522"/>
      <c r="SIQ85" s="522"/>
      <c r="SIR85" s="522"/>
      <c r="SIS85" s="522"/>
      <c r="SIT85" s="522"/>
      <c r="SIU85" s="522"/>
      <c r="SIV85" s="522"/>
      <c r="SIW85" s="522"/>
      <c r="SIX85" s="522"/>
      <c r="SIY85" s="522"/>
      <c r="SIZ85" s="522"/>
      <c r="SJA85" s="522"/>
      <c r="SJB85" s="522"/>
      <c r="SJC85" s="522"/>
      <c r="SJD85" s="522"/>
      <c r="SJE85" s="522"/>
      <c r="SJF85" s="522"/>
      <c r="SJG85" s="522"/>
      <c r="SJH85" s="522"/>
      <c r="SJI85" s="522"/>
      <c r="SJJ85" s="522"/>
      <c r="SJK85" s="522"/>
      <c r="SJL85" s="522"/>
      <c r="SJM85" s="522"/>
      <c r="SJN85" s="522"/>
      <c r="SJO85" s="522"/>
      <c r="SJP85" s="522"/>
      <c r="SJQ85" s="522"/>
      <c r="SJR85" s="522"/>
      <c r="SJS85" s="522"/>
      <c r="SJT85" s="522"/>
      <c r="SJU85" s="522"/>
      <c r="SJV85" s="522"/>
      <c r="SJW85" s="522"/>
      <c r="SJX85" s="522"/>
      <c r="SJY85" s="522"/>
      <c r="SJZ85" s="522"/>
      <c r="SKA85" s="522"/>
      <c r="SKB85" s="522"/>
      <c r="SKC85" s="522"/>
      <c r="SKD85" s="522"/>
      <c r="SKE85" s="522"/>
      <c r="SKF85" s="522"/>
      <c r="SKG85" s="522"/>
      <c r="SKH85" s="522"/>
      <c r="SKI85" s="522"/>
      <c r="SKJ85" s="522"/>
      <c r="SKK85" s="522"/>
      <c r="SKL85" s="522"/>
      <c r="SKM85" s="522"/>
      <c r="SKN85" s="522"/>
      <c r="SKO85" s="522"/>
      <c r="SKP85" s="522"/>
      <c r="SKQ85" s="522"/>
      <c r="SKR85" s="522"/>
      <c r="SKS85" s="522"/>
      <c r="SKT85" s="522"/>
      <c r="SKU85" s="522"/>
      <c r="SKV85" s="522"/>
      <c r="SKW85" s="522"/>
      <c r="SKX85" s="522"/>
      <c r="SKY85" s="522"/>
      <c r="SKZ85" s="522"/>
      <c r="SLA85" s="522"/>
      <c r="SLB85" s="522"/>
      <c r="SLC85" s="522"/>
      <c r="SLD85" s="522"/>
      <c r="SLE85" s="522"/>
      <c r="SLF85" s="522"/>
      <c r="SLG85" s="522"/>
      <c r="SLH85" s="522"/>
      <c r="SLI85" s="522"/>
      <c r="SLJ85" s="522"/>
      <c r="SLK85" s="522"/>
      <c r="SLL85" s="522"/>
      <c r="SLM85" s="522"/>
      <c r="SLN85" s="522"/>
      <c r="SLO85" s="522"/>
      <c r="SLP85" s="522"/>
      <c r="SLQ85" s="522"/>
      <c r="SLR85" s="522"/>
      <c r="SLS85" s="522"/>
      <c r="SLT85" s="522"/>
      <c r="SLU85" s="522"/>
      <c r="SLV85" s="522"/>
      <c r="SLW85" s="522"/>
      <c r="SLX85" s="522"/>
      <c r="SLY85" s="522"/>
      <c r="SLZ85" s="522"/>
      <c r="SMA85" s="522"/>
      <c r="SMB85" s="522"/>
      <c r="SMC85" s="522"/>
      <c r="SMD85" s="522"/>
      <c r="SME85" s="522"/>
      <c r="SMF85" s="522"/>
      <c r="SMG85" s="522"/>
      <c r="SMH85" s="522"/>
      <c r="SMI85" s="522"/>
      <c r="SMJ85" s="522"/>
      <c r="SMK85" s="522"/>
      <c r="SML85" s="522"/>
      <c r="SMM85" s="522"/>
      <c r="SMN85" s="522"/>
      <c r="SMO85" s="522"/>
      <c r="SMP85" s="522"/>
      <c r="SMQ85" s="522"/>
      <c r="SMR85" s="522"/>
      <c r="SMS85" s="522"/>
      <c r="SMT85" s="522"/>
      <c r="SMU85" s="522"/>
      <c r="SMV85" s="522"/>
      <c r="SMW85" s="522"/>
      <c r="SMX85" s="522"/>
      <c r="SMY85" s="522"/>
      <c r="SMZ85" s="522"/>
      <c r="SNA85" s="522"/>
      <c r="SNB85" s="522"/>
      <c r="SNC85" s="522"/>
      <c r="SND85" s="522"/>
      <c r="SNE85" s="522"/>
      <c r="SNF85" s="522"/>
      <c r="SNG85" s="522"/>
      <c r="SNH85" s="522"/>
      <c r="SNI85" s="522"/>
      <c r="SNJ85" s="522"/>
      <c r="SNK85" s="522"/>
      <c r="SNL85" s="522"/>
      <c r="SNM85" s="522"/>
      <c r="SNN85" s="522"/>
      <c r="SNO85" s="522"/>
      <c r="SNP85" s="522"/>
      <c r="SNQ85" s="522"/>
      <c r="SNR85" s="522"/>
      <c r="SNS85" s="522"/>
      <c r="SNT85" s="522"/>
      <c r="SNU85" s="522"/>
      <c r="SNV85" s="522"/>
      <c r="SNW85" s="522"/>
      <c r="SNX85" s="522"/>
      <c r="SNY85" s="522"/>
      <c r="SNZ85" s="522"/>
      <c r="SOA85" s="522"/>
      <c r="SOB85" s="522"/>
      <c r="SOC85" s="522"/>
      <c r="SOD85" s="522"/>
      <c r="SOE85" s="522"/>
      <c r="SOF85" s="522"/>
      <c r="SOG85" s="522"/>
      <c r="SOH85" s="522"/>
      <c r="SOI85" s="522"/>
      <c r="SOJ85" s="522"/>
      <c r="SOK85" s="522"/>
      <c r="SOL85" s="522"/>
      <c r="SOM85" s="522"/>
      <c r="SON85" s="522"/>
      <c r="SOO85" s="522"/>
      <c r="SOP85" s="522"/>
      <c r="SOQ85" s="522"/>
      <c r="SOR85" s="522"/>
      <c r="SOS85" s="522"/>
      <c r="SOT85" s="522"/>
      <c r="SOU85" s="522"/>
      <c r="SOV85" s="522"/>
      <c r="SOW85" s="522"/>
      <c r="SOX85" s="522"/>
      <c r="SOY85" s="522"/>
      <c r="SOZ85" s="522"/>
      <c r="SPA85" s="522"/>
      <c r="SPB85" s="522"/>
      <c r="SPC85" s="522"/>
      <c r="SPD85" s="522"/>
      <c r="SPE85" s="522"/>
      <c r="SPF85" s="522"/>
      <c r="SPG85" s="522"/>
      <c r="SPH85" s="522"/>
      <c r="SPI85" s="522"/>
      <c r="SPJ85" s="522"/>
      <c r="SPK85" s="522"/>
      <c r="SPL85" s="522"/>
      <c r="SPM85" s="522"/>
      <c r="SPN85" s="522"/>
      <c r="SPO85" s="522"/>
      <c r="SPP85" s="522"/>
      <c r="SPQ85" s="522"/>
      <c r="SPR85" s="522"/>
      <c r="SPS85" s="522"/>
      <c r="SPT85" s="522"/>
      <c r="SPU85" s="522"/>
      <c r="SPV85" s="522"/>
      <c r="SPW85" s="522"/>
      <c r="SPX85" s="522"/>
      <c r="SPY85" s="522"/>
      <c r="SPZ85" s="522"/>
      <c r="SQA85" s="522"/>
      <c r="SQB85" s="522"/>
      <c r="SQC85" s="522"/>
      <c r="SQD85" s="522"/>
      <c r="SQE85" s="522"/>
      <c r="SQF85" s="522"/>
      <c r="SQG85" s="522"/>
      <c r="SQH85" s="522"/>
      <c r="SQI85" s="522"/>
      <c r="SQJ85" s="522"/>
      <c r="SQK85" s="522"/>
      <c r="SQL85" s="522"/>
      <c r="SQM85" s="522"/>
      <c r="SQN85" s="522"/>
      <c r="SQO85" s="522"/>
      <c r="SQP85" s="522"/>
      <c r="SQQ85" s="522"/>
      <c r="SQR85" s="522"/>
      <c r="SQS85" s="522"/>
      <c r="SQT85" s="522"/>
      <c r="SQU85" s="522"/>
      <c r="SQV85" s="522"/>
      <c r="SQW85" s="522"/>
      <c r="SQX85" s="522"/>
      <c r="SQY85" s="522"/>
      <c r="SQZ85" s="522"/>
      <c r="SRA85" s="522"/>
      <c r="SRB85" s="522"/>
      <c r="SRC85" s="522"/>
      <c r="SRD85" s="522"/>
      <c r="SRE85" s="522"/>
      <c r="SRF85" s="522"/>
      <c r="SRG85" s="522"/>
      <c r="SRH85" s="522"/>
      <c r="SRI85" s="522"/>
      <c r="SRJ85" s="522"/>
      <c r="SRK85" s="522"/>
      <c r="SRL85" s="522"/>
      <c r="SRM85" s="522"/>
      <c r="SRN85" s="522"/>
      <c r="SRO85" s="522"/>
      <c r="SRP85" s="522"/>
      <c r="SRQ85" s="522"/>
      <c r="SRR85" s="522"/>
      <c r="SRS85" s="522"/>
      <c r="SRT85" s="522"/>
      <c r="SRU85" s="522"/>
      <c r="SRV85" s="522"/>
      <c r="SRW85" s="522"/>
      <c r="SRX85" s="522"/>
      <c r="SRY85" s="522"/>
      <c r="SRZ85" s="522"/>
      <c r="SSA85" s="522"/>
      <c r="SSB85" s="522"/>
      <c r="SSC85" s="522"/>
      <c r="SSD85" s="522"/>
      <c r="SSE85" s="522"/>
      <c r="SSF85" s="522"/>
      <c r="SSG85" s="522"/>
      <c r="SSH85" s="522"/>
      <c r="SSI85" s="522"/>
      <c r="SSJ85" s="522"/>
      <c r="SSK85" s="522"/>
      <c r="SSL85" s="522"/>
      <c r="SSM85" s="522"/>
      <c r="SSN85" s="522"/>
      <c r="SSO85" s="522"/>
      <c r="SSP85" s="522"/>
      <c r="SSQ85" s="522"/>
      <c r="SSR85" s="522"/>
      <c r="SSS85" s="522"/>
      <c r="SST85" s="522"/>
      <c r="SSU85" s="522"/>
      <c r="SSV85" s="522"/>
      <c r="SSW85" s="522"/>
      <c r="SSX85" s="522"/>
      <c r="SSY85" s="522"/>
      <c r="SSZ85" s="522"/>
      <c r="STA85" s="522"/>
      <c r="STB85" s="522"/>
      <c r="STC85" s="522"/>
      <c r="STD85" s="522"/>
      <c r="STE85" s="522"/>
      <c r="STF85" s="522"/>
      <c r="STG85" s="522"/>
      <c r="STH85" s="522"/>
      <c r="STI85" s="522"/>
      <c r="STJ85" s="522"/>
      <c r="STK85" s="522"/>
      <c r="STL85" s="522"/>
      <c r="STM85" s="522"/>
      <c r="STN85" s="522"/>
      <c r="STO85" s="522"/>
      <c r="STP85" s="522"/>
      <c r="STQ85" s="522"/>
      <c r="STR85" s="522"/>
      <c r="STS85" s="522"/>
      <c r="STT85" s="522"/>
      <c r="STU85" s="522"/>
      <c r="STV85" s="522"/>
      <c r="STW85" s="522"/>
      <c r="STX85" s="522"/>
      <c r="STY85" s="522"/>
      <c r="STZ85" s="522"/>
      <c r="SUA85" s="522"/>
      <c r="SUB85" s="522"/>
      <c r="SUC85" s="522"/>
      <c r="SUD85" s="522"/>
      <c r="SUE85" s="522"/>
      <c r="SUF85" s="522"/>
      <c r="SUG85" s="522"/>
      <c r="SUH85" s="522"/>
      <c r="SUI85" s="522"/>
      <c r="SUJ85" s="522"/>
      <c r="SUK85" s="522"/>
      <c r="SUL85" s="522"/>
      <c r="SUM85" s="522"/>
      <c r="SUN85" s="522"/>
      <c r="SUO85" s="522"/>
      <c r="SUP85" s="522"/>
      <c r="SUQ85" s="522"/>
      <c r="SUR85" s="522"/>
      <c r="SUS85" s="522"/>
      <c r="SUT85" s="522"/>
      <c r="SUU85" s="522"/>
      <c r="SUV85" s="522"/>
      <c r="SUW85" s="522"/>
      <c r="SUX85" s="522"/>
      <c r="SUY85" s="522"/>
      <c r="SUZ85" s="522"/>
      <c r="SVA85" s="522"/>
      <c r="SVB85" s="522"/>
      <c r="SVC85" s="522"/>
      <c r="SVD85" s="522"/>
      <c r="SVE85" s="522"/>
      <c r="SVF85" s="522"/>
      <c r="SVG85" s="522"/>
      <c r="SVH85" s="522"/>
      <c r="SVI85" s="522"/>
      <c r="SVJ85" s="522"/>
      <c r="SVK85" s="522"/>
      <c r="SVL85" s="522"/>
      <c r="SVM85" s="522"/>
      <c r="SVN85" s="522"/>
      <c r="SVO85" s="522"/>
      <c r="SVP85" s="522"/>
      <c r="SVQ85" s="522"/>
      <c r="SVR85" s="522"/>
      <c r="SVS85" s="522"/>
      <c r="SVT85" s="522"/>
      <c r="SVU85" s="522"/>
      <c r="SVV85" s="522"/>
      <c r="SVW85" s="522"/>
      <c r="SVX85" s="522"/>
      <c r="SVY85" s="522"/>
      <c r="SVZ85" s="522"/>
      <c r="SWA85" s="522"/>
      <c r="SWB85" s="522"/>
      <c r="SWC85" s="522"/>
      <c r="SWD85" s="522"/>
      <c r="SWE85" s="522"/>
      <c r="SWF85" s="522"/>
      <c r="SWG85" s="522"/>
      <c r="SWH85" s="522"/>
      <c r="SWI85" s="522"/>
      <c r="SWJ85" s="522"/>
      <c r="SWK85" s="522"/>
      <c r="SWL85" s="522"/>
      <c r="SWM85" s="522"/>
      <c r="SWN85" s="522"/>
      <c r="SWO85" s="522"/>
      <c r="SWP85" s="522"/>
      <c r="SWQ85" s="522"/>
      <c r="SWR85" s="522"/>
      <c r="SWS85" s="522"/>
      <c r="SWT85" s="522"/>
      <c r="SWU85" s="522"/>
      <c r="SWV85" s="522"/>
      <c r="SWW85" s="522"/>
      <c r="SWX85" s="522"/>
      <c r="SWY85" s="522"/>
      <c r="SWZ85" s="522"/>
      <c r="SXA85" s="522"/>
      <c r="SXB85" s="522"/>
      <c r="SXC85" s="522"/>
      <c r="SXD85" s="522"/>
      <c r="SXE85" s="522"/>
      <c r="SXF85" s="522"/>
      <c r="SXG85" s="522"/>
      <c r="SXH85" s="522"/>
      <c r="SXI85" s="522"/>
      <c r="SXJ85" s="522"/>
      <c r="SXK85" s="522"/>
      <c r="SXL85" s="522"/>
      <c r="SXM85" s="522"/>
      <c r="SXN85" s="522"/>
      <c r="SXO85" s="522"/>
      <c r="SXP85" s="522"/>
      <c r="SXQ85" s="522"/>
      <c r="SXR85" s="522"/>
      <c r="SXS85" s="522"/>
      <c r="SXT85" s="522"/>
      <c r="SXU85" s="522"/>
      <c r="SXV85" s="522"/>
      <c r="SXW85" s="522"/>
      <c r="SXX85" s="522"/>
      <c r="SXY85" s="522"/>
      <c r="SXZ85" s="522"/>
      <c r="SYA85" s="522"/>
      <c r="SYB85" s="522"/>
      <c r="SYC85" s="522"/>
      <c r="SYD85" s="522"/>
      <c r="SYE85" s="522"/>
      <c r="SYF85" s="522"/>
      <c r="SYG85" s="522"/>
      <c r="SYH85" s="522"/>
      <c r="SYI85" s="522"/>
      <c r="SYJ85" s="522"/>
      <c r="SYK85" s="522"/>
      <c r="SYL85" s="522"/>
      <c r="SYM85" s="522"/>
      <c r="SYN85" s="522"/>
      <c r="SYO85" s="522"/>
      <c r="SYP85" s="522"/>
      <c r="SYQ85" s="522"/>
      <c r="SYR85" s="522"/>
      <c r="SYS85" s="522"/>
      <c r="SYT85" s="522"/>
      <c r="SYU85" s="522"/>
      <c r="SYV85" s="522"/>
      <c r="SYW85" s="522"/>
      <c r="SYX85" s="522"/>
      <c r="SYY85" s="522"/>
      <c r="SYZ85" s="522"/>
      <c r="SZA85" s="522"/>
      <c r="SZB85" s="522"/>
      <c r="SZC85" s="522"/>
      <c r="SZD85" s="522"/>
      <c r="SZE85" s="522"/>
      <c r="SZF85" s="522"/>
      <c r="SZG85" s="522"/>
      <c r="SZH85" s="522"/>
      <c r="SZI85" s="522"/>
      <c r="SZJ85" s="522"/>
      <c r="SZK85" s="522"/>
      <c r="SZL85" s="522"/>
      <c r="SZM85" s="522"/>
      <c r="SZN85" s="522"/>
      <c r="SZO85" s="522"/>
      <c r="SZP85" s="522"/>
      <c r="SZQ85" s="522"/>
      <c r="SZR85" s="522"/>
      <c r="SZS85" s="522"/>
      <c r="SZT85" s="522"/>
      <c r="SZU85" s="522"/>
      <c r="SZV85" s="522"/>
      <c r="SZW85" s="522"/>
      <c r="SZX85" s="522"/>
      <c r="SZY85" s="522"/>
      <c r="SZZ85" s="522"/>
      <c r="TAA85" s="522"/>
      <c r="TAB85" s="522"/>
      <c r="TAC85" s="522"/>
      <c r="TAD85" s="522"/>
      <c r="TAE85" s="522"/>
      <c r="TAF85" s="522"/>
      <c r="TAG85" s="522"/>
      <c r="TAH85" s="522"/>
      <c r="TAI85" s="522"/>
      <c r="TAJ85" s="522"/>
      <c r="TAK85" s="522"/>
      <c r="TAL85" s="522"/>
      <c r="TAM85" s="522"/>
      <c r="TAN85" s="522"/>
      <c r="TAO85" s="522"/>
      <c r="TAP85" s="522"/>
      <c r="TAQ85" s="522"/>
      <c r="TAR85" s="522"/>
      <c r="TAS85" s="522"/>
      <c r="TAT85" s="522"/>
      <c r="TAU85" s="522"/>
      <c r="TAV85" s="522"/>
      <c r="TAW85" s="522"/>
      <c r="TAX85" s="522"/>
      <c r="TAY85" s="522"/>
      <c r="TAZ85" s="522"/>
      <c r="TBA85" s="522"/>
      <c r="TBB85" s="522"/>
      <c r="TBC85" s="522"/>
      <c r="TBD85" s="522"/>
      <c r="TBE85" s="522"/>
      <c r="TBF85" s="522"/>
      <c r="TBG85" s="522"/>
      <c r="TBH85" s="522"/>
      <c r="TBI85" s="522"/>
      <c r="TBJ85" s="522"/>
      <c r="TBK85" s="522"/>
      <c r="TBL85" s="522"/>
      <c r="TBM85" s="522"/>
      <c r="TBN85" s="522"/>
      <c r="TBO85" s="522"/>
      <c r="TBP85" s="522"/>
      <c r="TBQ85" s="522"/>
      <c r="TBR85" s="522"/>
      <c r="TBS85" s="522"/>
      <c r="TBT85" s="522"/>
      <c r="TBU85" s="522"/>
      <c r="TBV85" s="522"/>
      <c r="TBW85" s="522"/>
      <c r="TBX85" s="522"/>
      <c r="TBY85" s="522"/>
      <c r="TBZ85" s="522"/>
      <c r="TCA85" s="522"/>
      <c r="TCB85" s="522"/>
      <c r="TCC85" s="522"/>
      <c r="TCD85" s="522"/>
      <c r="TCE85" s="522"/>
      <c r="TCF85" s="522"/>
      <c r="TCG85" s="522"/>
      <c r="TCH85" s="522"/>
      <c r="TCI85" s="522"/>
      <c r="TCJ85" s="522"/>
      <c r="TCK85" s="522"/>
      <c r="TCL85" s="522"/>
      <c r="TCM85" s="522"/>
      <c r="TCN85" s="522"/>
      <c r="TCO85" s="522"/>
      <c r="TCP85" s="522"/>
      <c r="TCQ85" s="522"/>
      <c r="TCR85" s="522"/>
      <c r="TCS85" s="522"/>
      <c r="TCT85" s="522"/>
      <c r="TCU85" s="522"/>
      <c r="TCV85" s="522"/>
      <c r="TCW85" s="522"/>
      <c r="TCX85" s="522"/>
      <c r="TCY85" s="522"/>
      <c r="TCZ85" s="522"/>
      <c r="TDA85" s="522"/>
      <c r="TDB85" s="522"/>
      <c r="TDC85" s="522"/>
      <c r="TDD85" s="522"/>
      <c r="TDE85" s="522"/>
      <c r="TDF85" s="522"/>
      <c r="TDG85" s="522"/>
      <c r="TDH85" s="522"/>
      <c r="TDI85" s="522"/>
      <c r="TDJ85" s="522"/>
      <c r="TDK85" s="522"/>
      <c r="TDL85" s="522"/>
      <c r="TDM85" s="522"/>
      <c r="TDN85" s="522"/>
      <c r="TDO85" s="522"/>
      <c r="TDP85" s="522"/>
      <c r="TDQ85" s="522"/>
      <c r="TDR85" s="522"/>
      <c r="TDS85" s="522"/>
      <c r="TDT85" s="522"/>
      <c r="TDU85" s="522"/>
      <c r="TDV85" s="522"/>
      <c r="TDW85" s="522"/>
      <c r="TDX85" s="522"/>
      <c r="TDY85" s="522"/>
      <c r="TDZ85" s="522"/>
      <c r="TEA85" s="522"/>
      <c r="TEB85" s="522"/>
      <c r="TEC85" s="522"/>
      <c r="TED85" s="522"/>
      <c r="TEE85" s="522"/>
      <c r="TEF85" s="522"/>
      <c r="TEG85" s="522"/>
      <c r="TEH85" s="522"/>
      <c r="TEI85" s="522"/>
      <c r="TEJ85" s="522"/>
      <c r="TEK85" s="522"/>
      <c r="TEL85" s="522"/>
      <c r="TEM85" s="522"/>
      <c r="TEN85" s="522"/>
      <c r="TEO85" s="522"/>
      <c r="TEP85" s="522"/>
      <c r="TEQ85" s="522"/>
      <c r="TER85" s="522"/>
      <c r="TES85" s="522"/>
      <c r="TET85" s="522"/>
      <c r="TEU85" s="522"/>
      <c r="TEV85" s="522"/>
      <c r="TEW85" s="522"/>
      <c r="TEX85" s="522"/>
      <c r="TEY85" s="522"/>
      <c r="TEZ85" s="522"/>
      <c r="TFA85" s="522"/>
      <c r="TFB85" s="522"/>
      <c r="TFC85" s="522"/>
      <c r="TFD85" s="522"/>
      <c r="TFE85" s="522"/>
      <c r="TFF85" s="522"/>
      <c r="TFG85" s="522"/>
      <c r="TFH85" s="522"/>
      <c r="TFI85" s="522"/>
      <c r="TFJ85" s="522"/>
      <c r="TFK85" s="522"/>
      <c r="TFL85" s="522"/>
      <c r="TFM85" s="522"/>
      <c r="TFN85" s="522"/>
      <c r="TFO85" s="522"/>
      <c r="TFP85" s="522"/>
      <c r="TFQ85" s="522"/>
      <c r="TFR85" s="522"/>
      <c r="TFS85" s="522"/>
      <c r="TFT85" s="522"/>
      <c r="TFU85" s="522"/>
      <c r="TFV85" s="522"/>
      <c r="TFW85" s="522"/>
      <c r="TFX85" s="522"/>
      <c r="TFY85" s="522"/>
      <c r="TFZ85" s="522"/>
      <c r="TGA85" s="522"/>
      <c r="TGB85" s="522"/>
      <c r="TGC85" s="522"/>
      <c r="TGD85" s="522"/>
      <c r="TGE85" s="522"/>
      <c r="TGF85" s="522"/>
      <c r="TGG85" s="522"/>
      <c r="TGH85" s="522"/>
      <c r="TGI85" s="522"/>
      <c r="TGJ85" s="522"/>
      <c r="TGK85" s="522"/>
      <c r="TGL85" s="522"/>
      <c r="TGM85" s="522"/>
      <c r="TGN85" s="522"/>
      <c r="TGO85" s="522"/>
      <c r="TGP85" s="522"/>
      <c r="TGQ85" s="522"/>
      <c r="TGR85" s="522"/>
      <c r="TGS85" s="522"/>
      <c r="TGT85" s="522"/>
      <c r="TGU85" s="522"/>
      <c r="TGV85" s="522"/>
      <c r="TGW85" s="522"/>
      <c r="TGX85" s="522"/>
      <c r="TGY85" s="522"/>
      <c r="TGZ85" s="522"/>
      <c r="THA85" s="522"/>
      <c r="THB85" s="522"/>
      <c r="THC85" s="522"/>
      <c r="THD85" s="522"/>
      <c r="THE85" s="522"/>
      <c r="THF85" s="522"/>
      <c r="THG85" s="522"/>
      <c r="THH85" s="522"/>
      <c r="THI85" s="522"/>
      <c r="THJ85" s="522"/>
      <c r="THK85" s="522"/>
      <c r="THL85" s="522"/>
      <c r="THM85" s="522"/>
      <c r="THN85" s="522"/>
      <c r="THO85" s="522"/>
      <c r="THP85" s="522"/>
      <c r="THQ85" s="522"/>
      <c r="THR85" s="522"/>
      <c r="THS85" s="522"/>
      <c r="THT85" s="522"/>
      <c r="THU85" s="522"/>
      <c r="THV85" s="522"/>
      <c r="THW85" s="522"/>
      <c r="THX85" s="522"/>
      <c r="THY85" s="522"/>
      <c r="THZ85" s="522"/>
      <c r="TIA85" s="522"/>
      <c r="TIB85" s="522"/>
      <c r="TIC85" s="522"/>
      <c r="TID85" s="522"/>
      <c r="TIE85" s="522"/>
      <c r="TIF85" s="522"/>
      <c r="TIG85" s="522"/>
      <c r="TIH85" s="522"/>
      <c r="TII85" s="522"/>
      <c r="TIJ85" s="522"/>
      <c r="TIK85" s="522"/>
      <c r="TIL85" s="522"/>
      <c r="TIM85" s="522"/>
      <c r="TIN85" s="522"/>
      <c r="TIO85" s="522"/>
      <c r="TIP85" s="522"/>
      <c r="TIQ85" s="522"/>
      <c r="TIR85" s="522"/>
      <c r="TIS85" s="522"/>
      <c r="TIT85" s="522"/>
      <c r="TIU85" s="522"/>
      <c r="TIV85" s="522"/>
      <c r="TIW85" s="522"/>
      <c r="TIX85" s="522"/>
      <c r="TIY85" s="522"/>
      <c r="TIZ85" s="522"/>
      <c r="TJA85" s="522"/>
      <c r="TJB85" s="522"/>
      <c r="TJC85" s="522"/>
      <c r="TJD85" s="522"/>
      <c r="TJE85" s="522"/>
      <c r="TJF85" s="522"/>
      <c r="TJG85" s="522"/>
      <c r="TJH85" s="522"/>
      <c r="TJI85" s="522"/>
      <c r="TJJ85" s="522"/>
      <c r="TJK85" s="522"/>
      <c r="TJL85" s="522"/>
      <c r="TJM85" s="522"/>
      <c r="TJN85" s="522"/>
      <c r="TJO85" s="522"/>
      <c r="TJP85" s="522"/>
      <c r="TJQ85" s="522"/>
      <c r="TJR85" s="522"/>
      <c r="TJS85" s="522"/>
      <c r="TJT85" s="522"/>
      <c r="TJU85" s="522"/>
      <c r="TJV85" s="522"/>
      <c r="TJW85" s="522"/>
      <c r="TJX85" s="522"/>
      <c r="TJY85" s="522"/>
      <c r="TJZ85" s="522"/>
      <c r="TKA85" s="522"/>
      <c r="TKB85" s="522"/>
      <c r="TKC85" s="522"/>
      <c r="TKD85" s="522"/>
      <c r="TKE85" s="522"/>
      <c r="TKF85" s="522"/>
      <c r="TKG85" s="522"/>
      <c r="TKH85" s="522"/>
      <c r="TKI85" s="522"/>
      <c r="TKJ85" s="522"/>
      <c r="TKK85" s="522"/>
      <c r="TKL85" s="522"/>
      <c r="TKM85" s="522"/>
      <c r="TKN85" s="522"/>
      <c r="TKO85" s="522"/>
      <c r="TKP85" s="522"/>
      <c r="TKQ85" s="522"/>
      <c r="TKR85" s="522"/>
      <c r="TKS85" s="522"/>
      <c r="TKT85" s="522"/>
      <c r="TKU85" s="522"/>
      <c r="TKV85" s="522"/>
      <c r="TKW85" s="522"/>
      <c r="TKX85" s="522"/>
      <c r="TKY85" s="522"/>
      <c r="TKZ85" s="522"/>
      <c r="TLA85" s="522"/>
      <c r="TLB85" s="522"/>
      <c r="TLC85" s="522"/>
      <c r="TLD85" s="522"/>
      <c r="TLE85" s="522"/>
      <c r="TLF85" s="522"/>
      <c r="TLG85" s="522"/>
      <c r="TLH85" s="522"/>
      <c r="TLI85" s="522"/>
      <c r="TLJ85" s="522"/>
      <c r="TLK85" s="522"/>
      <c r="TLL85" s="522"/>
      <c r="TLM85" s="522"/>
      <c r="TLN85" s="522"/>
      <c r="TLO85" s="522"/>
      <c r="TLP85" s="522"/>
      <c r="TLQ85" s="522"/>
      <c r="TLR85" s="522"/>
      <c r="TLS85" s="522"/>
      <c r="TLT85" s="522"/>
      <c r="TLU85" s="522"/>
      <c r="TLV85" s="522"/>
      <c r="TLW85" s="522"/>
      <c r="TLX85" s="522"/>
      <c r="TLY85" s="522"/>
      <c r="TLZ85" s="522"/>
      <c r="TMA85" s="522"/>
      <c r="TMB85" s="522"/>
      <c r="TMC85" s="522"/>
      <c r="TMD85" s="522"/>
      <c r="TME85" s="522"/>
      <c r="TMF85" s="522"/>
      <c r="TMG85" s="522"/>
      <c r="TMH85" s="522"/>
      <c r="TMI85" s="522"/>
      <c r="TMJ85" s="522"/>
      <c r="TMK85" s="522"/>
      <c r="TML85" s="522"/>
      <c r="TMM85" s="522"/>
      <c r="TMN85" s="522"/>
      <c r="TMO85" s="522"/>
      <c r="TMP85" s="522"/>
      <c r="TMQ85" s="522"/>
      <c r="TMR85" s="522"/>
      <c r="TMS85" s="522"/>
      <c r="TMT85" s="522"/>
      <c r="TMU85" s="522"/>
      <c r="TMV85" s="522"/>
      <c r="TMW85" s="522"/>
      <c r="TMX85" s="522"/>
      <c r="TMY85" s="522"/>
      <c r="TMZ85" s="522"/>
      <c r="TNA85" s="522"/>
      <c r="TNB85" s="522"/>
      <c r="TNC85" s="522"/>
      <c r="TND85" s="522"/>
      <c r="TNE85" s="522"/>
      <c r="TNF85" s="522"/>
      <c r="TNG85" s="522"/>
      <c r="TNH85" s="522"/>
      <c r="TNI85" s="522"/>
      <c r="TNJ85" s="522"/>
      <c r="TNK85" s="522"/>
      <c r="TNL85" s="522"/>
      <c r="TNM85" s="522"/>
      <c r="TNN85" s="522"/>
      <c r="TNO85" s="522"/>
      <c r="TNP85" s="522"/>
      <c r="TNQ85" s="522"/>
      <c r="TNR85" s="522"/>
      <c r="TNS85" s="522"/>
      <c r="TNT85" s="522"/>
      <c r="TNU85" s="522"/>
      <c r="TNV85" s="522"/>
      <c r="TNW85" s="522"/>
      <c r="TNX85" s="522"/>
      <c r="TNY85" s="522"/>
      <c r="TNZ85" s="522"/>
      <c r="TOA85" s="522"/>
      <c r="TOB85" s="522"/>
      <c r="TOC85" s="522"/>
      <c r="TOD85" s="522"/>
      <c r="TOE85" s="522"/>
      <c r="TOF85" s="522"/>
      <c r="TOG85" s="522"/>
      <c r="TOH85" s="522"/>
      <c r="TOI85" s="522"/>
      <c r="TOJ85" s="522"/>
      <c r="TOK85" s="522"/>
      <c r="TOL85" s="522"/>
      <c r="TOM85" s="522"/>
      <c r="TON85" s="522"/>
      <c r="TOO85" s="522"/>
      <c r="TOP85" s="522"/>
      <c r="TOQ85" s="522"/>
      <c r="TOR85" s="522"/>
      <c r="TOS85" s="522"/>
      <c r="TOT85" s="522"/>
      <c r="TOU85" s="522"/>
      <c r="TOV85" s="522"/>
      <c r="TOW85" s="522"/>
      <c r="TOX85" s="522"/>
      <c r="TOY85" s="522"/>
      <c r="TOZ85" s="522"/>
      <c r="TPA85" s="522"/>
      <c r="TPB85" s="522"/>
      <c r="TPC85" s="522"/>
      <c r="TPD85" s="522"/>
      <c r="TPE85" s="522"/>
      <c r="TPF85" s="522"/>
      <c r="TPG85" s="522"/>
      <c r="TPH85" s="522"/>
      <c r="TPI85" s="522"/>
      <c r="TPJ85" s="522"/>
      <c r="TPK85" s="522"/>
      <c r="TPL85" s="522"/>
      <c r="TPM85" s="522"/>
      <c r="TPN85" s="522"/>
      <c r="TPO85" s="522"/>
      <c r="TPP85" s="522"/>
      <c r="TPQ85" s="522"/>
      <c r="TPR85" s="522"/>
      <c r="TPS85" s="522"/>
      <c r="TPT85" s="522"/>
      <c r="TPU85" s="522"/>
      <c r="TPV85" s="522"/>
      <c r="TPW85" s="522"/>
      <c r="TPX85" s="522"/>
      <c r="TPY85" s="522"/>
      <c r="TPZ85" s="522"/>
      <c r="TQA85" s="522"/>
      <c r="TQB85" s="522"/>
      <c r="TQC85" s="522"/>
      <c r="TQD85" s="522"/>
      <c r="TQE85" s="522"/>
      <c r="TQF85" s="522"/>
      <c r="TQG85" s="522"/>
      <c r="TQH85" s="522"/>
      <c r="TQI85" s="522"/>
      <c r="TQJ85" s="522"/>
      <c r="TQK85" s="522"/>
      <c r="TQL85" s="522"/>
      <c r="TQM85" s="522"/>
      <c r="TQN85" s="522"/>
      <c r="TQO85" s="522"/>
      <c r="TQP85" s="522"/>
      <c r="TQQ85" s="522"/>
      <c r="TQR85" s="522"/>
      <c r="TQS85" s="522"/>
      <c r="TQT85" s="522"/>
      <c r="TQU85" s="522"/>
      <c r="TQV85" s="522"/>
      <c r="TQW85" s="522"/>
      <c r="TQX85" s="522"/>
      <c r="TQY85" s="522"/>
      <c r="TQZ85" s="522"/>
      <c r="TRA85" s="522"/>
      <c r="TRB85" s="522"/>
      <c r="TRC85" s="522"/>
      <c r="TRD85" s="522"/>
      <c r="TRE85" s="522"/>
      <c r="TRF85" s="522"/>
      <c r="TRG85" s="522"/>
      <c r="TRH85" s="522"/>
      <c r="TRI85" s="522"/>
      <c r="TRJ85" s="522"/>
      <c r="TRK85" s="522"/>
      <c r="TRL85" s="522"/>
      <c r="TRM85" s="522"/>
      <c r="TRN85" s="522"/>
      <c r="TRO85" s="522"/>
      <c r="TRP85" s="522"/>
      <c r="TRQ85" s="522"/>
      <c r="TRR85" s="522"/>
      <c r="TRS85" s="522"/>
      <c r="TRT85" s="522"/>
      <c r="TRU85" s="522"/>
      <c r="TRV85" s="522"/>
      <c r="TRW85" s="522"/>
      <c r="TRX85" s="522"/>
      <c r="TRY85" s="522"/>
      <c r="TRZ85" s="522"/>
      <c r="TSA85" s="522"/>
      <c r="TSB85" s="522"/>
      <c r="TSC85" s="522"/>
      <c r="TSD85" s="522"/>
      <c r="TSE85" s="522"/>
      <c r="TSF85" s="522"/>
      <c r="TSG85" s="522"/>
      <c r="TSH85" s="522"/>
      <c r="TSI85" s="522"/>
      <c r="TSJ85" s="522"/>
      <c r="TSK85" s="522"/>
      <c r="TSL85" s="522"/>
      <c r="TSM85" s="522"/>
      <c r="TSN85" s="522"/>
      <c r="TSO85" s="522"/>
      <c r="TSP85" s="522"/>
      <c r="TSQ85" s="522"/>
      <c r="TSR85" s="522"/>
      <c r="TSS85" s="522"/>
      <c r="TST85" s="522"/>
      <c r="TSU85" s="522"/>
      <c r="TSV85" s="522"/>
      <c r="TSW85" s="522"/>
      <c r="TSX85" s="522"/>
      <c r="TSY85" s="522"/>
      <c r="TSZ85" s="522"/>
      <c r="TTA85" s="522"/>
      <c r="TTB85" s="522"/>
      <c r="TTC85" s="522"/>
      <c r="TTD85" s="522"/>
      <c r="TTE85" s="522"/>
      <c r="TTF85" s="522"/>
      <c r="TTG85" s="522"/>
      <c r="TTH85" s="522"/>
      <c r="TTI85" s="522"/>
      <c r="TTJ85" s="522"/>
      <c r="TTK85" s="522"/>
      <c r="TTL85" s="522"/>
      <c r="TTM85" s="522"/>
      <c r="TTN85" s="522"/>
      <c r="TTO85" s="522"/>
      <c r="TTP85" s="522"/>
      <c r="TTQ85" s="522"/>
      <c r="TTR85" s="522"/>
      <c r="TTS85" s="522"/>
      <c r="TTT85" s="522"/>
      <c r="TTU85" s="522"/>
      <c r="TTV85" s="522"/>
      <c r="TTW85" s="522"/>
      <c r="TTX85" s="522"/>
      <c r="TTY85" s="522"/>
      <c r="TTZ85" s="522"/>
      <c r="TUA85" s="522"/>
      <c r="TUB85" s="522"/>
      <c r="TUC85" s="522"/>
      <c r="TUD85" s="522"/>
      <c r="TUE85" s="522"/>
      <c r="TUF85" s="522"/>
      <c r="TUG85" s="522"/>
      <c r="TUH85" s="522"/>
      <c r="TUI85" s="522"/>
      <c r="TUJ85" s="522"/>
      <c r="TUK85" s="522"/>
      <c r="TUL85" s="522"/>
      <c r="TUM85" s="522"/>
      <c r="TUN85" s="522"/>
      <c r="TUO85" s="522"/>
      <c r="TUP85" s="522"/>
      <c r="TUQ85" s="522"/>
      <c r="TUR85" s="522"/>
      <c r="TUS85" s="522"/>
      <c r="TUT85" s="522"/>
      <c r="TUU85" s="522"/>
      <c r="TUV85" s="522"/>
      <c r="TUW85" s="522"/>
      <c r="TUX85" s="522"/>
      <c r="TUY85" s="522"/>
      <c r="TUZ85" s="522"/>
      <c r="TVA85" s="522"/>
      <c r="TVB85" s="522"/>
      <c r="TVC85" s="522"/>
      <c r="TVD85" s="522"/>
      <c r="TVE85" s="522"/>
      <c r="TVF85" s="522"/>
      <c r="TVG85" s="522"/>
      <c r="TVH85" s="522"/>
      <c r="TVI85" s="522"/>
      <c r="TVJ85" s="522"/>
      <c r="TVK85" s="522"/>
      <c r="TVL85" s="522"/>
      <c r="TVM85" s="522"/>
      <c r="TVN85" s="522"/>
      <c r="TVO85" s="522"/>
      <c r="TVP85" s="522"/>
      <c r="TVQ85" s="522"/>
      <c r="TVR85" s="522"/>
      <c r="TVS85" s="522"/>
      <c r="TVT85" s="522"/>
      <c r="TVU85" s="522"/>
      <c r="TVV85" s="522"/>
      <c r="TVW85" s="522"/>
      <c r="TVX85" s="522"/>
      <c r="TVY85" s="522"/>
      <c r="TVZ85" s="522"/>
      <c r="TWA85" s="522"/>
      <c r="TWB85" s="522"/>
      <c r="TWC85" s="522"/>
      <c r="TWD85" s="522"/>
      <c r="TWE85" s="522"/>
      <c r="TWF85" s="522"/>
      <c r="TWG85" s="522"/>
      <c r="TWH85" s="522"/>
      <c r="TWI85" s="522"/>
      <c r="TWJ85" s="522"/>
      <c r="TWK85" s="522"/>
      <c r="TWL85" s="522"/>
      <c r="TWM85" s="522"/>
      <c r="TWN85" s="522"/>
      <c r="TWO85" s="522"/>
      <c r="TWP85" s="522"/>
      <c r="TWQ85" s="522"/>
      <c r="TWR85" s="522"/>
      <c r="TWS85" s="522"/>
      <c r="TWT85" s="522"/>
      <c r="TWU85" s="522"/>
      <c r="TWV85" s="522"/>
      <c r="TWW85" s="522"/>
      <c r="TWX85" s="522"/>
      <c r="TWY85" s="522"/>
      <c r="TWZ85" s="522"/>
      <c r="TXA85" s="522"/>
      <c r="TXB85" s="522"/>
      <c r="TXC85" s="522"/>
      <c r="TXD85" s="522"/>
      <c r="TXE85" s="522"/>
      <c r="TXF85" s="522"/>
      <c r="TXG85" s="522"/>
      <c r="TXH85" s="522"/>
      <c r="TXI85" s="522"/>
      <c r="TXJ85" s="522"/>
      <c r="TXK85" s="522"/>
      <c r="TXL85" s="522"/>
      <c r="TXM85" s="522"/>
      <c r="TXN85" s="522"/>
      <c r="TXO85" s="522"/>
      <c r="TXP85" s="522"/>
      <c r="TXQ85" s="522"/>
      <c r="TXR85" s="522"/>
      <c r="TXS85" s="522"/>
      <c r="TXT85" s="522"/>
      <c r="TXU85" s="522"/>
      <c r="TXV85" s="522"/>
      <c r="TXW85" s="522"/>
      <c r="TXX85" s="522"/>
      <c r="TXY85" s="522"/>
      <c r="TXZ85" s="522"/>
      <c r="TYA85" s="522"/>
      <c r="TYB85" s="522"/>
      <c r="TYC85" s="522"/>
      <c r="TYD85" s="522"/>
      <c r="TYE85" s="522"/>
      <c r="TYF85" s="522"/>
      <c r="TYG85" s="522"/>
      <c r="TYH85" s="522"/>
      <c r="TYI85" s="522"/>
      <c r="TYJ85" s="522"/>
      <c r="TYK85" s="522"/>
      <c r="TYL85" s="522"/>
      <c r="TYM85" s="522"/>
      <c r="TYN85" s="522"/>
      <c r="TYO85" s="522"/>
      <c r="TYP85" s="522"/>
      <c r="TYQ85" s="522"/>
      <c r="TYR85" s="522"/>
      <c r="TYS85" s="522"/>
      <c r="TYT85" s="522"/>
      <c r="TYU85" s="522"/>
      <c r="TYV85" s="522"/>
      <c r="TYW85" s="522"/>
      <c r="TYX85" s="522"/>
      <c r="TYY85" s="522"/>
      <c r="TYZ85" s="522"/>
      <c r="TZA85" s="522"/>
      <c r="TZB85" s="522"/>
      <c r="TZC85" s="522"/>
      <c r="TZD85" s="522"/>
      <c r="TZE85" s="522"/>
      <c r="TZF85" s="522"/>
      <c r="TZG85" s="522"/>
      <c r="TZH85" s="522"/>
      <c r="TZI85" s="522"/>
      <c r="TZJ85" s="522"/>
      <c r="TZK85" s="522"/>
      <c r="TZL85" s="522"/>
      <c r="TZM85" s="522"/>
      <c r="TZN85" s="522"/>
      <c r="TZO85" s="522"/>
      <c r="TZP85" s="522"/>
      <c r="TZQ85" s="522"/>
      <c r="TZR85" s="522"/>
      <c r="TZS85" s="522"/>
      <c r="TZT85" s="522"/>
      <c r="TZU85" s="522"/>
      <c r="TZV85" s="522"/>
      <c r="TZW85" s="522"/>
      <c r="TZX85" s="522"/>
      <c r="TZY85" s="522"/>
      <c r="TZZ85" s="522"/>
      <c r="UAA85" s="522"/>
      <c r="UAB85" s="522"/>
      <c r="UAC85" s="522"/>
      <c r="UAD85" s="522"/>
      <c r="UAE85" s="522"/>
      <c r="UAF85" s="522"/>
      <c r="UAG85" s="522"/>
      <c r="UAH85" s="522"/>
      <c r="UAI85" s="522"/>
      <c r="UAJ85" s="522"/>
      <c r="UAK85" s="522"/>
      <c r="UAL85" s="522"/>
      <c r="UAM85" s="522"/>
      <c r="UAN85" s="522"/>
      <c r="UAO85" s="522"/>
      <c r="UAP85" s="522"/>
      <c r="UAQ85" s="522"/>
      <c r="UAR85" s="522"/>
      <c r="UAS85" s="522"/>
      <c r="UAT85" s="522"/>
      <c r="UAU85" s="522"/>
      <c r="UAV85" s="522"/>
      <c r="UAW85" s="522"/>
      <c r="UAX85" s="522"/>
      <c r="UAY85" s="522"/>
      <c r="UAZ85" s="522"/>
      <c r="UBA85" s="522"/>
      <c r="UBB85" s="522"/>
      <c r="UBC85" s="522"/>
      <c r="UBD85" s="522"/>
      <c r="UBE85" s="522"/>
      <c r="UBF85" s="522"/>
      <c r="UBG85" s="522"/>
      <c r="UBH85" s="522"/>
      <c r="UBI85" s="522"/>
      <c r="UBJ85" s="522"/>
      <c r="UBK85" s="522"/>
      <c r="UBL85" s="522"/>
      <c r="UBM85" s="522"/>
      <c r="UBN85" s="522"/>
      <c r="UBO85" s="522"/>
      <c r="UBP85" s="522"/>
      <c r="UBQ85" s="522"/>
      <c r="UBR85" s="522"/>
      <c r="UBS85" s="522"/>
      <c r="UBT85" s="522"/>
      <c r="UBU85" s="522"/>
      <c r="UBV85" s="522"/>
      <c r="UBW85" s="522"/>
      <c r="UBX85" s="522"/>
      <c r="UBY85" s="522"/>
      <c r="UBZ85" s="522"/>
      <c r="UCA85" s="522"/>
      <c r="UCB85" s="522"/>
      <c r="UCC85" s="522"/>
      <c r="UCD85" s="522"/>
      <c r="UCE85" s="522"/>
      <c r="UCF85" s="522"/>
      <c r="UCG85" s="522"/>
      <c r="UCH85" s="522"/>
      <c r="UCI85" s="522"/>
      <c r="UCJ85" s="522"/>
      <c r="UCK85" s="522"/>
      <c r="UCL85" s="522"/>
      <c r="UCM85" s="522"/>
      <c r="UCN85" s="522"/>
      <c r="UCO85" s="522"/>
      <c r="UCP85" s="522"/>
      <c r="UCQ85" s="522"/>
      <c r="UCR85" s="522"/>
      <c r="UCS85" s="522"/>
      <c r="UCT85" s="522"/>
      <c r="UCU85" s="522"/>
      <c r="UCV85" s="522"/>
      <c r="UCW85" s="522"/>
      <c r="UCX85" s="522"/>
      <c r="UCY85" s="522"/>
      <c r="UCZ85" s="522"/>
      <c r="UDA85" s="522"/>
      <c r="UDB85" s="522"/>
      <c r="UDC85" s="522"/>
      <c r="UDD85" s="522"/>
      <c r="UDE85" s="522"/>
      <c r="UDF85" s="522"/>
      <c r="UDG85" s="522"/>
      <c r="UDH85" s="522"/>
      <c r="UDI85" s="522"/>
      <c r="UDJ85" s="522"/>
      <c r="UDK85" s="522"/>
      <c r="UDL85" s="522"/>
      <c r="UDM85" s="522"/>
      <c r="UDN85" s="522"/>
      <c r="UDO85" s="522"/>
      <c r="UDP85" s="522"/>
      <c r="UDQ85" s="522"/>
      <c r="UDR85" s="522"/>
      <c r="UDS85" s="522"/>
      <c r="UDT85" s="522"/>
      <c r="UDU85" s="522"/>
      <c r="UDV85" s="522"/>
      <c r="UDW85" s="522"/>
      <c r="UDX85" s="522"/>
      <c r="UDY85" s="522"/>
      <c r="UDZ85" s="522"/>
      <c r="UEA85" s="522"/>
      <c r="UEB85" s="522"/>
      <c r="UEC85" s="522"/>
      <c r="UED85" s="522"/>
      <c r="UEE85" s="522"/>
      <c r="UEF85" s="522"/>
      <c r="UEG85" s="522"/>
      <c r="UEH85" s="522"/>
      <c r="UEI85" s="522"/>
      <c r="UEJ85" s="522"/>
      <c r="UEK85" s="522"/>
      <c r="UEL85" s="522"/>
      <c r="UEM85" s="522"/>
      <c r="UEN85" s="522"/>
      <c r="UEO85" s="522"/>
      <c r="UEP85" s="522"/>
      <c r="UEQ85" s="522"/>
      <c r="UER85" s="522"/>
      <c r="UES85" s="522"/>
      <c r="UET85" s="522"/>
      <c r="UEU85" s="522"/>
      <c r="UEV85" s="522"/>
      <c r="UEW85" s="522"/>
      <c r="UEX85" s="522"/>
      <c r="UEY85" s="522"/>
      <c r="UEZ85" s="522"/>
      <c r="UFA85" s="522"/>
      <c r="UFB85" s="522"/>
      <c r="UFC85" s="522"/>
      <c r="UFD85" s="522"/>
      <c r="UFE85" s="522"/>
      <c r="UFF85" s="522"/>
      <c r="UFG85" s="522"/>
      <c r="UFH85" s="522"/>
      <c r="UFI85" s="522"/>
      <c r="UFJ85" s="522"/>
      <c r="UFK85" s="522"/>
      <c r="UFL85" s="522"/>
      <c r="UFM85" s="522"/>
      <c r="UFN85" s="522"/>
      <c r="UFO85" s="522"/>
      <c r="UFP85" s="522"/>
      <c r="UFQ85" s="522"/>
      <c r="UFR85" s="522"/>
      <c r="UFS85" s="522"/>
      <c r="UFT85" s="522"/>
      <c r="UFU85" s="522"/>
      <c r="UFV85" s="522"/>
      <c r="UFW85" s="522"/>
      <c r="UFX85" s="522"/>
      <c r="UFY85" s="522"/>
      <c r="UFZ85" s="522"/>
      <c r="UGA85" s="522"/>
      <c r="UGB85" s="522"/>
      <c r="UGC85" s="522"/>
      <c r="UGD85" s="522"/>
      <c r="UGE85" s="522"/>
      <c r="UGF85" s="522"/>
      <c r="UGG85" s="522"/>
      <c r="UGH85" s="522"/>
      <c r="UGI85" s="522"/>
      <c r="UGJ85" s="522"/>
      <c r="UGK85" s="522"/>
      <c r="UGL85" s="522"/>
      <c r="UGM85" s="522"/>
      <c r="UGN85" s="522"/>
      <c r="UGO85" s="522"/>
      <c r="UGP85" s="522"/>
      <c r="UGQ85" s="522"/>
      <c r="UGR85" s="522"/>
      <c r="UGS85" s="522"/>
      <c r="UGT85" s="522"/>
      <c r="UGU85" s="522"/>
      <c r="UGV85" s="522"/>
      <c r="UGW85" s="522"/>
      <c r="UGX85" s="522"/>
      <c r="UGY85" s="522"/>
      <c r="UGZ85" s="522"/>
      <c r="UHA85" s="522"/>
      <c r="UHB85" s="522"/>
      <c r="UHC85" s="522"/>
      <c r="UHD85" s="522"/>
      <c r="UHE85" s="522"/>
      <c r="UHF85" s="522"/>
      <c r="UHG85" s="522"/>
      <c r="UHH85" s="522"/>
      <c r="UHI85" s="522"/>
      <c r="UHJ85" s="522"/>
      <c r="UHK85" s="522"/>
      <c r="UHL85" s="522"/>
      <c r="UHM85" s="522"/>
      <c r="UHN85" s="522"/>
      <c r="UHO85" s="522"/>
      <c r="UHP85" s="522"/>
      <c r="UHQ85" s="522"/>
      <c r="UHR85" s="522"/>
      <c r="UHS85" s="522"/>
      <c r="UHT85" s="522"/>
      <c r="UHU85" s="522"/>
      <c r="UHV85" s="522"/>
      <c r="UHW85" s="522"/>
      <c r="UHX85" s="522"/>
      <c r="UHY85" s="522"/>
      <c r="UHZ85" s="522"/>
      <c r="UIA85" s="522"/>
      <c r="UIB85" s="522"/>
      <c r="UIC85" s="522"/>
      <c r="UID85" s="522"/>
      <c r="UIE85" s="522"/>
      <c r="UIF85" s="522"/>
      <c r="UIG85" s="522"/>
      <c r="UIH85" s="522"/>
      <c r="UII85" s="522"/>
      <c r="UIJ85" s="522"/>
      <c r="UIK85" s="522"/>
      <c r="UIL85" s="522"/>
      <c r="UIM85" s="522"/>
      <c r="UIN85" s="522"/>
      <c r="UIO85" s="522"/>
      <c r="UIP85" s="522"/>
      <c r="UIQ85" s="522"/>
      <c r="UIR85" s="522"/>
      <c r="UIS85" s="522"/>
      <c r="UIT85" s="522"/>
      <c r="UIU85" s="522"/>
      <c r="UIV85" s="522"/>
      <c r="UIW85" s="522"/>
      <c r="UIX85" s="522"/>
      <c r="UIY85" s="522"/>
      <c r="UIZ85" s="522"/>
      <c r="UJA85" s="522"/>
      <c r="UJB85" s="522"/>
      <c r="UJC85" s="522"/>
      <c r="UJD85" s="522"/>
      <c r="UJE85" s="522"/>
      <c r="UJF85" s="522"/>
      <c r="UJG85" s="522"/>
      <c r="UJH85" s="522"/>
      <c r="UJI85" s="522"/>
      <c r="UJJ85" s="522"/>
      <c r="UJK85" s="522"/>
      <c r="UJL85" s="522"/>
      <c r="UJM85" s="522"/>
      <c r="UJN85" s="522"/>
      <c r="UJO85" s="522"/>
      <c r="UJP85" s="522"/>
      <c r="UJQ85" s="522"/>
      <c r="UJR85" s="522"/>
      <c r="UJS85" s="522"/>
      <c r="UJT85" s="522"/>
      <c r="UJU85" s="522"/>
      <c r="UJV85" s="522"/>
      <c r="UJW85" s="522"/>
      <c r="UJX85" s="522"/>
      <c r="UJY85" s="522"/>
      <c r="UJZ85" s="522"/>
      <c r="UKA85" s="522"/>
      <c r="UKB85" s="522"/>
      <c r="UKC85" s="522"/>
      <c r="UKD85" s="522"/>
      <c r="UKE85" s="522"/>
      <c r="UKF85" s="522"/>
      <c r="UKG85" s="522"/>
      <c r="UKH85" s="522"/>
      <c r="UKI85" s="522"/>
      <c r="UKJ85" s="522"/>
      <c r="UKK85" s="522"/>
      <c r="UKL85" s="522"/>
      <c r="UKM85" s="522"/>
      <c r="UKN85" s="522"/>
      <c r="UKO85" s="522"/>
      <c r="UKP85" s="522"/>
      <c r="UKQ85" s="522"/>
      <c r="UKR85" s="522"/>
      <c r="UKS85" s="522"/>
      <c r="UKT85" s="522"/>
      <c r="UKU85" s="522"/>
      <c r="UKV85" s="522"/>
      <c r="UKW85" s="522"/>
      <c r="UKX85" s="522"/>
      <c r="UKY85" s="522"/>
      <c r="UKZ85" s="522"/>
      <c r="ULA85" s="522"/>
      <c r="ULB85" s="522"/>
      <c r="ULC85" s="522"/>
      <c r="ULD85" s="522"/>
      <c r="ULE85" s="522"/>
      <c r="ULF85" s="522"/>
      <c r="ULG85" s="522"/>
      <c r="ULH85" s="522"/>
      <c r="ULI85" s="522"/>
      <c r="ULJ85" s="522"/>
      <c r="ULK85" s="522"/>
      <c r="ULL85" s="522"/>
      <c r="ULM85" s="522"/>
      <c r="ULN85" s="522"/>
      <c r="ULO85" s="522"/>
      <c r="ULP85" s="522"/>
      <c r="ULQ85" s="522"/>
      <c r="ULR85" s="522"/>
      <c r="ULS85" s="522"/>
      <c r="ULT85" s="522"/>
      <c r="ULU85" s="522"/>
      <c r="ULV85" s="522"/>
      <c r="ULW85" s="522"/>
      <c r="ULX85" s="522"/>
      <c r="ULY85" s="522"/>
      <c r="ULZ85" s="522"/>
      <c r="UMA85" s="522"/>
      <c r="UMB85" s="522"/>
      <c r="UMC85" s="522"/>
      <c r="UMD85" s="522"/>
      <c r="UME85" s="522"/>
      <c r="UMF85" s="522"/>
      <c r="UMG85" s="522"/>
      <c r="UMH85" s="522"/>
      <c r="UMI85" s="522"/>
      <c r="UMJ85" s="522"/>
      <c r="UMK85" s="522"/>
      <c r="UML85" s="522"/>
      <c r="UMM85" s="522"/>
      <c r="UMN85" s="522"/>
      <c r="UMO85" s="522"/>
      <c r="UMP85" s="522"/>
      <c r="UMQ85" s="522"/>
      <c r="UMR85" s="522"/>
      <c r="UMS85" s="522"/>
      <c r="UMT85" s="522"/>
      <c r="UMU85" s="522"/>
      <c r="UMV85" s="522"/>
      <c r="UMW85" s="522"/>
      <c r="UMX85" s="522"/>
      <c r="UMY85" s="522"/>
      <c r="UMZ85" s="522"/>
      <c r="UNA85" s="522"/>
      <c r="UNB85" s="522"/>
      <c r="UNC85" s="522"/>
      <c r="UND85" s="522"/>
      <c r="UNE85" s="522"/>
      <c r="UNF85" s="522"/>
      <c r="UNG85" s="522"/>
      <c r="UNH85" s="522"/>
      <c r="UNI85" s="522"/>
      <c r="UNJ85" s="522"/>
      <c r="UNK85" s="522"/>
      <c r="UNL85" s="522"/>
      <c r="UNM85" s="522"/>
      <c r="UNN85" s="522"/>
      <c r="UNO85" s="522"/>
      <c r="UNP85" s="522"/>
      <c r="UNQ85" s="522"/>
      <c r="UNR85" s="522"/>
      <c r="UNS85" s="522"/>
      <c r="UNT85" s="522"/>
      <c r="UNU85" s="522"/>
      <c r="UNV85" s="522"/>
      <c r="UNW85" s="522"/>
      <c r="UNX85" s="522"/>
      <c r="UNY85" s="522"/>
      <c r="UNZ85" s="522"/>
      <c r="UOA85" s="522"/>
      <c r="UOB85" s="522"/>
      <c r="UOC85" s="522"/>
      <c r="UOD85" s="522"/>
      <c r="UOE85" s="522"/>
      <c r="UOF85" s="522"/>
      <c r="UOG85" s="522"/>
      <c r="UOH85" s="522"/>
      <c r="UOI85" s="522"/>
      <c r="UOJ85" s="522"/>
      <c r="UOK85" s="522"/>
      <c r="UOL85" s="522"/>
      <c r="UOM85" s="522"/>
      <c r="UON85" s="522"/>
      <c r="UOO85" s="522"/>
      <c r="UOP85" s="522"/>
      <c r="UOQ85" s="522"/>
      <c r="UOR85" s="522"/>
      <c r="UOS85" s="522"/>
      <c r="UOT85" s="522"/>
      <c r="UOU85" s="522"/>
      <c r="UOV85" s="522"/>
      <c r="UOW85" s="522"/>
      <c r="UOX85" s="522"/>
      <c r="UOY85" s="522"/>
      <c r="UOZ85" s="522"/>
      <c r="UPA85" s="522"/>
      <c r="UPB85" s="522"/>
      <c r="UPC85" s="522"/>
      <c r="UPD85" s="522"/>
      <c r="UPE85" s="522"/>
      <c r="UPF85" s="522"/>
      <c r="UPG85" s="522"/>
      <c r="UPH85" s="522"/>
      <c r="UPI85" s="522"/>
      <c r="UPJ85" s="522"/>
      <c r="UPK85" s="522"/>
      <c r="UPL85" s="522"/>
      <c r="UPM85" s="522"/>
      <c r="UPN85" s="522"/>
      <c r="UPO85" s="522"/>
      <c r="UPP85" s="522"/>
      <c r="UPQ85" s="522"/>
      <c r="UPR85" s="522"/>
      <c r="UPS85" s="522"/>
      <c r="UPT85" s="522"/>
      <c r="UPU85" s="522"/>
      <c r="UPV85" s="522"/>
      <c r="UPW85" s="522"/>
      <c r="UPX85" s="522"/>
      <c r="UPY85" s="522"/>
      <c r="UPZ85" s="522"/>
      <c r="UQA85" s="522"/>
      <c r="UQB85" s="522"/>
      <c r="UQC85" s="522"/>
      <c r="UQD85" s="522"/>
      <c r="UQE85" s="522"/>
      <c r="UQF85" s="522"/>
      <c r="UQG85" s="522"/>
      <c r="UQH85" s="522"/>
      <c r="UQI85" s="522"/>
      <c r="UQJ85" s="522"/>
      <c r="UQK85" s="522"/>
      <c r="UQL85" s="522"/>
      <c r="UQM85" s="522"/>
      <c r="UQN85" s="522"/>
      <c r="UQO85" s="522"/>
      <c r="UQP85" s="522"/>
      <c r="UQQ85" s="522"/>
      <c r="UQR85" s="522"/>
      <c r="UQS85" s="522"/>
      <c r="UQT85" s="522"/>
      <c r="UQU85" s="522"/>
      <c r="UQV85" s="522"/>
      <c r="UQW85" s="522"/>
      <c r="UQX85" s="522"/>
      <c r="UQY85" s="522"/>
      <c r="UQZ85" s="522"/>
      <c r="URA85" s="522"/>
      <c r="URB85" s="522"/>
      <c r="URC85" s="522"/>
      <c r="URD85" s="522"/>
      <c r="URE85" s="522"/>
      <c r="URF85" s="522"/>
      <c r="URG85" s="522"/>
      <c r="URH85" s="522"/>
      <c r="URI85" s="522"/>
      <c r="URJ85" s="522"/>
      <c r="URK85" s="522"/>
      <c r="URL85" s="522"/>
      <c r="URM85" s="522"/>
      <c r="URN85" s="522"/>
      <c r="URO85" s="522"/>
      <c r="URP85" s="522"/>
      <c r="URQ85" s="522"/>
      <c r="URR85" s="522"/>
      <c r="URS85" s="522"/>
      <c r="URT85" s="522"/>
      <c r="URU85" s="522"/>
      <c r="URV85" s="522"/>
      <c r="URW85" s="522"/>
      <c r="URX85" s="522"/>
      <c r="URY85" s="522"/>
      <c r="URZ85" s="522"/>
      <c r="USA85" s="522"/>
      <c r="USB85" s="522"/>
      <c r="USC85" s="522"/>
      <c r="USD85" s="522"/>
      <c r="USE85" s="522"/>
      <c r="USF85" s="522"/>
      <c r="USG85" s="522"/>
      <c r="USH85" s="522"/>
      <c r="USI85" s="522"/>
      <c r="USJ85" s="522"/>
      <c r="USK85" s="522"/>
      <c r="USL85" s="522"/>
      <c r="USM85" s="522"/>
      <c r="USN85" s="522"/>
      <c r="USO85" s="522"/>
      <c r="USP85" s="522"/>
      <c r="USQ85" s="522"/>
      <c r="USR85" s="522"/>
      <c r="USS85" s="522"/>
      <c r="UST85" s="522"/>
      <c r="USU85" s="522"/>
      <c r="USV85" s="522"/>
      <c r="USW85" s="522"/>
      <c r="USX85" s="522"/>
      <c r="USY85" s="522"/>
      <c r="USZ85" s="522"/>
      <c r="UTA85" s="522"/>
      <c r="UTB85" s="522"/>
      <c r="UTC85" s="522"/>
      <c r="UTD85" s="522"/>
      <c r="UTE85" s="522"/>
      <c r="UTF85" s="522"/>
      <c r="UTG85" s="522"/>
      <c r="UTH85" s="522"/>
      <c r="UTI85" s="522"/>
      <c r="UTJ85" s="522"/>
      <c r="UTK85" s="522"/>
      <c r="UTL85" s="522"/>
      <c r="UTM85" s="522"/>
      <c r="UTN85" s="522"/>
      <c r="UTO85" s="522"/>
      <c r="UTP85" s="522"/>
      <c r="UTQ85" s="522"/>
      <c r="UTR85" s="522"/>
      <c r="UTS85" s="522"/>
      <c r="UTT85" s="522"/>
      <c r="UTU85" s="522"/>
      <c r="UTV85" s="522"/>
      <c r="UTW85" s="522"/>
      <c r="UTX85" s="522"/>
      <c r="UTY85" s="522"/>
      <c r="UTZ85" s="522"/>
      <c r="UUA85" s="522"/>
      <c r="UUB85" s="522"/>
      <c r="UUC85" s="522"/>
      <c r="UUD85" s="522"/>
      <c r="UUE85" s="522"/>
      <c r="UUF85" s="522"/>
      <c r="UUG85" s="522"/>
      <c r="UUH85" s="522"/>
      <c r="UUI85" s="522"/>
      <c r="UUJ85" s="522"/>
      <c r="UUK85" s="522"/>
      <c r="UUL85" s="522"/>
      <c r="UUM85" s="522"/>
      <c r="UUN85" s="522"/>
      <c r="UUO85" s="522"/>
      <c r="UUP85" s="522"/>
      <c r="UUQ85" s="522"/>
      <c r="UUR85" s="522"/>
      <c r="UUS85" s="522"/>
      <c r="UUT85" s="522"/>
      <c r="UUU85" s="522"/>
      <c r="UUV85" s="522"/>
      <c r="UUW85" s="522"/>
      <c r="UUX85" s="522"/>
      <c r="UUY85" s="522"/>
      <c r="UUZ85" s="522"/>
      <c r="UVA85" s="522"/>
      <c r="UVB85" s="522"/>
      <c r="UVC85" s="522"/>
      <c r="UVD85" s="522"/>
      <c r="UVE85" s="522"/>
      <c r="UVF85" s="522"/>
      <c r="UVG85" s="522"/>
      <c r="UVH85" s="522"/>
      <c r="UVI85" s="522"/>
      <c r="UVJ85" s="522"/>
      <c r="UVK85" s="522"/>
      <c r="UVL85" s="522"/>
      <c r="UVM85" s="522"/>
      <c r="UVN85" s="522"/>
      <c r="UVO85" s="522"/>
      <c r="UVP85" s="522"/>
      <c r="UVQ85" s="522"/>
      <c r="UVR85" s="522"/>
      <c r="UVS85" s="522"/>
      <c r="UVT85" s="522"/>
      <c r="UVU85" s="522"/>
      <c r="UVV85" s="522"/>
      <c r="UVW85" s="522"/>
      <c r="UVX85" s="522"/>
      <c r="UVY85" s="522"/>
      <c r="UVZ85" s="522"/>
      <c r="UWA85" s="522"/>
      <c r="UWB85" s="522"/>
      <c r="UWC85" s="522"/>
      <c r="UWD85" s="522"/>
      <c r="UWE85" s="522"/>
      <c r="UWF85" s="522"/>
      <c r="UWG85" s="522"/>
      <c r="UWH85" s="522"/>
      <c r="UWI85" s="522"/>
      <c r="UWJ85" s="522"/>
      <c r="UWK85" s="522"/>
      <c r="UWL85" s="522"/>
      <c r="UWM85" s="522"/>
      <c r="UWN85" s="522"/>
      <c r="UWO85" s="522"/>
      <c r="UWP85" s="522"/>
      <c r="UWQ85" s="522"/>
      <c r="UWR85" s="522"/>
      <c r="UWS85" s="522"/>
      <c r="UWT85" s="522"/>
      <c r="UWU85" s="522"/>
      <c r="UWV85" s="522"/>
      <c r="UWW85" s="522"/>
      <c r="UWX85" s="522"/>
      <c r="UWY85" s="522"/>
      <c r="UWZ85" s="522"/>
      <c r="UXA85" s="522"/>
      <c r="UXB85" s="522"/>
      <c r="UXC85" s="522"/>
      <c r="UXD85" s="522"/>
      <c r="UXE85" s="522"/>
      <c r="UXF85" s="522"/>
      <c r="UXG85" s="522"/>
      <c r="UXH85" s="522"/>
      <c r="UXI85" s="522"/>
      <c r="UXJ85" s="522"/>
      <c r="UXK85" s="522"/>
      <c r="UXL85" s="522"/>
      <c r="UXM85" s="522"/>
      <c r="UXN85" s="522"/>
      <c r="UXO85" s="522"/>
      <c r="UXP85" s="522"/>
      <c r="UXQ85" s="522"/>
      <c r="UXR85" s="522"/>
      <c r="UXS85" s="522"/>
      <c r="UXT85" s="522"/>
      <c r="UXU85" s="522"/>
      <c r="UXV85" s="522"/>
      <c r="UXW85" s="522"/>
      <c r="UXX85" s="522"/>
      <c r="UXY85" s="522"/>
      <c r="UXZ85" s="522"/>
      <c r="UYA85" s="522"/>
      <c r="UYB85" s="522"/>
      <c r="UYC85" s="522"/>
      <c r="UYD85" s="522"/>
      <c r="UYE85" s="522"/>
      <c r="UYF85" s="522"/>
      <c r="UYG85" s="522"/>
      <c r="UYH85" s="522"/>
      <c r="UYI85" s="522"/>
      <c r="UYJ85" s="522"/>
      <c r="UYK85" s="522"/>
      <c r="UYL85" s="522"/>
      <c r="UYM85" s="522"/>
      <c r="UYN85" s="522"/>
      <c r="UYO85" s="522"/>
      <c r="UYP85" s="522"/>
      <c r="UYQ85" s="522"/>
      <c r="UYR85" s="522"/>
      <c r="UYS85" s="522"/>
      <c r="UYT85" s="522"/>
      <c r="UYU85" s="522"/>
      <c r="UYV85" s="522"/>
      <c r="UYW85" s="522"/>
      <c r="UYX85" s="522"/>
      <c r="UYY85" s="522"/>
      <c r="UYZ85" s="522"/>
      <c r="UZA85" s="522"/>
      <c r="UZB85" s="522"/>
      <c r="UZC85" s="522"/>
      <c r="UZD85" s="522"/>
      <c r="UZE85" s="522"/>
      <c r="UZF85" s="522"/>
      <c r="UZG85" s="522"/>
      <c r="UZH85" s="522"/>
      <c r="UZI85" s="522"/>
      <c r="UZJ85" s="522"/>
      <c r="UZK85" s="522"/>
      <c r="UZL85" s="522"/>
      <c r="UZM85" s="522"/>
      <c r="UZN85" s="522"/>
      <c r="UZO85" s="522"/>
      <c r="UZP85" s="522"/>
      <c r="UZQ85" s="522"/>
      <c r="UZR85" s="522"/>
      <c r="UZS85" s="522"/>
      <c r="UZT85" s="522"/>
      <c r="UZU85" s="522"/>
      <c r="UZV85" s="522"/>
      <c r="UZW85" s="522"/>
      <c r="UZX85" s="522"/>
      <c r="UZY85" s="522"/>
      <c r="UZZ85" s="522"/>
      <c r="VAA85" s="522"/>
      <c r="VAB85" s="522"/>
      <c r="VAC85" s="522"/>
      <c r="VAD85" s="522"/>
      <c r="VAE85" s="522"/>
      <c r="VAF85" s="522"/>
      <c r="VAG85" s="522"/>
      <c r="VAH85" s="522"/>
      <c r="VAI85" s="522"/>
      <c r="VAJ85" s="522"/>
      <c r="VAK85" s="522"/>
      <c r="VAL85" s="522"/>
      <c r="VAM85" s="522"/>
      <c r="VAN85" s="522"/>
      <c r="VAO85" s="522"/>
      <c r="VAP85" s="522"/>
      <c r="VAQ85" s="522"/>
      <c r="VAR85" s="522"/>
      <c r="VAS85" s="522"/>
      <c r="VAT85" s="522"/>
      <c r="VAU85" s="522"/>
      <c r="VAV85" s="522"/>
      <c r="VAW85" s="522"/>
      <c r="VAX85" s="522"/>
      <c r="VAY85" s="522"/>
      <c r="VAZ85" s="522"/>
      <c r="VBA85" s="522"/>
      <c r="VBB85" s="522"/>
      <c r="VBC85" s="522"/>
      <c r="VBD85" s="522"/>
      <c r="VBE85" s="522"/>
      <c r="VBF85" s="522"/>
      <c r="VBG85" s="522"/>
      <c r="VBH85" s="522"/>
      <c r="VBI85" s="522"/>
      <c r="VBJ85" s="522"/>
      <c r="VBK85" s="522"/>
      <c r="VBL85" s="522"/>
      <c r="VBM85" s="522"/>
      <c r="VBN85" s="522"/>
      <c r="VBO85" s="522"/>
      <c r="VBP85" s="522"/>
      <c r="VBQ85" s="522"/>
      <c r="VBR85" s="522"/>
      <c r="VBS85" s="522"/>
      <c r="VBT85" s="522"/>
      <c r="VBU85" s="522"/>
      <c r="VBV85" s="522"/>
      <c r="VBW85" s="522"/>
      <c r="VBX85" s="522"/>
      <c r="VBY85" s="522"/>
      <c r="VBZ85" s="522"/>
      <c r="VCA85" s="522"/>
      <c r="VCB85" s="522"/>
      <c r="VCC85" s="522"/>
      <c r="VCD85" s="522"/>
      <c r="VCE85" s="522"/>
      <c r="VCF85" s="522"/>
      <c r="VCG85" s="522"/>
      <c r="VCH85" s="522"/>
      <c r="VCI85" s="522"/>
      <c r="VCJ85" s="522"/>
      <c r="VCK85" s="522"/>
      <c r="VCL85" s="522"/>
      <c r="VCM85" s="522"/>
      <c r="VCN85" s="522"/>
      <c r="VCO85" s="522"/>
      <c r="VCP85" s="522"/>
      <c r="VCQ85" s="522"/>
      <c r="VCR85" s="522"/>
      <c r="VCS85" s="522"/>
      <c r="VCT85" s="522"/>
      <c r="VCU85" s="522"/>
      <c r="VCV85" s="522"/>
      <c r="VCW85" s="522"/>
      <c r="VCX85" s="522"/>
      <c r="VCY85" s="522"/>
      <c r="VCZ85" s="522"/>
      <c r="VDA85" s="522"/>
      <c r="VDB85" s="522"/>
      <c r="VDC85" s="522"/>
      <c r="VDD85" s="522"/>
      <c r="VDE85" s="522"/>
      <c r="VDF85" s="522"/>
      <c r="VDG85" s="522"/>
      <c r="VDH85" s="522"/>
      <c r="VDI85" s="522"/>
      <c r="VDJ85" s="522"/>
      <c r="VDK85" s="522"/>
      <c r="VDL85" s="522"/>
      <c r="VDM85" s="522"/>
      <c r="VDN85" s="522"/>
      <c r="VDO85" s="522"/>
      <c r="VDP85" s="522"/>
      <c r="VDQ85" s="522"/>
      <c r="VDR85" s="522"/>
      <c r="VDS85" s="522"/>
      <c r="VDT85" s="522"/>
      <c r="VDU85" s="522"/>
      <c r="VDV85" s="522"/>
      <c r="VDW85" s="522"/>
      <c r="VDX85" s="522"/>
      <c r="VDY85" s="522"/>
      <c r="VDZ85" s="522"/>
      <c r="VEA85" s="522"/>
      <c r="VEB85" s="522"/>
      <c r="VEC85" s="522"/>
      <c r="VED85" s="522"/>
      <c r="VEE85" s="522"/>
      <c r="VEF85" s="522"/>
      <c r="VEG85" s="522"/>
      <c r="VEH85" s="522"/>
      <c r="VEI85" s="522"/>
      <c r="VEJ85" s="522"/>
      <c r="VEK85" s="522"/>
      <c r="VEL85" s="522"/>
      <c r="VEM85" s="522"/>
      <c r="VEN85" s="522"/>
      <c r="VEO85" s="522"/>
      <c r="VEP85" s="522"/>
      <c r="VEQ85" s="522"/>
      <c r="VER85" s="522"/>
      <c r="VES85" s="522"/>
      <c r="VET85" s="522"/>
      <c r="VEU85" s="522"/>
      <c r="VEV85" s="522"/>
      <c r="VEW85" s="522"/>
      <c r="VEX85" s="522"/>
      <c r="VEY85" s="522"/>
      <c r="VEZ85" s="522"/>
      <c r="VFA85" s="522"/>
      <c r="VFB85" s="522"/>
      <c r="VFC85" s="522"/>
      <c r="VFD85" s="522"/>
      <c r="VFE85" s="522"/>
      <c r="VFF85" s="522"/>
      <c r="VFG85" s="522"/>
      <c r="VFH85" s="522"/>
      <c r="VFI85" s="522"/>
      <c r="VFJ85" s="522"/>
      <c r="VFK85" s="522"/>
      <c r="VFL85" s="522"/>
      <c r="VFM85" s="522"/>
      <c r="VFN85" s="522"/>
      <c r="VFO85" s="522"/>
      <c r="VFP85" s="522"/>
      <c r="VFQ85" s="522"/>
      <c r="VFR85" s="522"/>
      <c r="VFS85" s="522"/>
      <c r="VFT85" s="522"/>
      <c r="VFU85" s="522"/>
      <c r="VFV85" s="522"/>
      <c r="VFW85" s="522"/>
      <c r="VFX85" s="522"/>
      <c r="VFY85" s="522"/>
      <c r="VFZ85" s="522"/>
      <c r="VGA85" s="522"/>
      <c r="VGB85" s="522"/>
      <c r="VGC85" s="522"/>
      <c r="VGD85" s="522"/>
      <c r="VGE85" s="522"/>
      <c r="VGF85" s="522"/>
      <c r="VGG85" s="522"/>
      <c r="VGH85" s="522"/>
      <c r="VGI85" s="522"/>
      <c r="VGJ85" s="522"/>
      <c r="VGK85" s="522"/>
      <c r="VGL85" s="522"/>
      <c r="VGM85" s="522"/>
      <c r="VGN85" s="522"/>
      <c r="VGO85" s="522"/>
      <c r="VGP85" s="522"/>
      <c r="VGQ85" s="522"/>
      <c r="VGR85" s="522"/>
      <c r="VGS85" s="522"/>
      <c r="VGT85" s="522"/>
      <c r="VGU85" s="522"/>
      <c r="VGV85" s="522"/>
      <c r="VGW85" s="522"/>
      <c r="VGX85" s="522"/>
      <c r="VGY85" s="522"/>
      <c r="VGZ85" s="522"/>
      <c r="VHA85" s="522"/>
      <c r="VHB85" s="522"/>
      <c r="VHC85" s="522"/>
      <c r="VHD85" s="522"/>
      <c r="VHE85" s="522"/>
      <c r="VHF85" s="522"/>
      <c r="VHG85" s="522"/>
      <c r="VHH85" s="522"/>
      <c r="VHI85" s="522"/>
      <c r="VHJ85" s="522"/>
      <c r="VHK85" s="522"/>
      <c r="VHL85" s="522"/>
      <c r="VHM85" s="522"/>
      <c r="VHN85" s="522"/>
      <c r="VHO85" s="522"/>
      <c r="VHP85" s="522"/>
      <c r="VHQ85" s="522"/>
      <c r="VHR85" s="522"/>
      <c r="VHS85" s="522"/>
      <c r="VHT85" s="522"/>
      <c r="VHU85" s="522"/>
      <c r="VHV85" s="522"/>
      <c r="VHW85" s="522"/>
      <c r="VHX85" s="522"/>
      <c r="VHY85" s="522"/>
      <c r="VHZ85" s="522"/>
      <c r="VIA85" s="522"/>
      <c r="VIB85" s="522"/>
      <c r="VIC85" s="522"/>
      <c r="VID85" s="522"/>
      <c r="VIE85" s="522"/>
      <c r="VIF85" s="522"/>
      <c r="VIG85" s="522"/>
      <c r="VIH85" s="522"/>
      <c r="VII85" s="522"/>
      <c r="VIJ85" s="522"/>
      <c r="VIK85" s="522"/>
      <c r="VIL85" s="522"/>
      <c r="VIM85" s="522"/>
      <c r="VIN85" s="522"/>
      <c r="VIO85" s="522"/>
      <c r="VIP85" s="522"/>
      <c r="VIQ85" s="522"/>
      <c r="VIR85" s="522"/>
      <c r="VIS85" s="522"/>
      <c r="VIT85" s="522"/>
      <c r="VIU85" s="522"/>
      <c r="VIV85" s="522"/>
      <c r="VIW85" s="522"/>
      <c r="VIX85" s="522"/>
      <c r="VIY85" s="522"/>
      <c r="VIZ85" s="522"/>
      <c r="VJA85" s="522"/>
      <c r="VJB85" s="522"/>
      <c r="VJC85" s="522"/>
      <c r="VJD85" s="522"/>
      <c r="VJE85" s="522"/>
      <c r="VJF85" s="522"/>
      <c r="VJG85" s="522"/>
      <c r="VJH85" s="522"/>
      <c r="VJI85" s="522"/>
      <c r="VJJ85" s="522"/>
      <c r="VJK85" s="522"/>
      <c r="VJL85" s="522"/>
      <c r="VJM85" s="522"/>
      <c r="VJN85" s="522"/>
      <c r="VJO85" s="522"/>
      <c r="VJP85" s="522"/>
      <c r="VJQ85" s="522"/>
      <c r="VJR85" s="522"/>
      <c r="VJS85" s="522"/>
      <c r="VJT85" s="522"/>
      <c r="VJU85" s="522"/>
      <c r="VJV85" s="522"/>
      <c r="VJW85" s="522"/>
      <c r="VJX85" s="522"/>
      <c r="VJY85" s="522"/>
      <c r="VJZ85" s="522"/>
      <c r="VKA85" s="522"/>
      <c r="VKB85" s="522"/>
      <c r="VKC85" s="522"/>
      <c r="VKD85" s="522"/>
      <c r="VKE85" s="522"/>
      <c r="VKF85" s="522"/>
      <c r="VKG85" s="522"/>
      <c r="VKH85" s="522"/>
      <c r="VKI85" s="522"/>
      <c r="VKJ85" s="522"/>
      <c r="VKK85" s="522"/>
      <c r="VKL85" s="522"/>
      <c r="VKM85" s="522"/>
      <c r="VKN85" s="522"/>
      <c r="VKO85" s="522"/>
      <c r="VKP85" s="522"/>
      <c r="VKQ85" s="522"/>
      <c r="VKR85" s="522"/>
      <c r="VKS85" s="522"/>
      <c r="VKT85" s="522"/>
      <c r="VKU85" s="522"/>
      <c r="VKV85" s="522"/>
      <c r="VKW85" s="522"/>
      <c r="VKX85" s="522"/>
      <c r="VKY85" s="522"/>
      <c r="VKZ85" s="522"/>
      <c r="VLA85" s="522"/>
      <c r="VLB85" s="522"/>
      <c r="VLC85" s="522"/>
      <c r="VLD85" s="522"/>
      <c r="VLE85" s="522"/>
      <c r="VLF85" s="522"/>
      <c r="VLG85" s="522"/>
      <c r="VLH85" s="522"/>
      <c r="VLI85" s="522"/>
      <c r="VLJ85" s="522"/>
      <c r="VLK85" s="522"/>
      <c r="VLL85" s="522"/>
      <c r="VLM85" s="522"/>
      <c r="VLN85" s="522"/>
      <c r="VLO85" s="522"/>
      <c r="VLP85" s="522"/>
      <c r="VLQ85" s="522"/>
      <c r="VLR85" s="522"/>
      <c r="VLS85" s="522"/>
      <c r="VLT85" s="522"/>
      <c r="VLU85" s="522"/>
      <c r="VLV85" s="522"/>
      <c r="VLW85" s="522"/>
      <c r="VLX85" s="522"/>
      <c r="VLY85" s="522"/>
      <c r="VLZ85" s="522"/>
      <c r="VMA85" s="522"/>
      <c r="VMB85" s="522"/>
      <c r="VMC85" s="522"/>
      <c r="VMD85" s="522"/>
      <c r="VME85" s="522"/>
      <c r="VMF85" s="522"/>
      <c r="VMG85" s="522"/>
      <c r="VMH85" s="522"/>
      <c r="VMI85" s="522"/>
      <c r="VMJ85" s="522"/>
      <c r="VMK85" s="522"/>
      <c r="VML85" s="522"/>
      <c r="VMM85" s="522"/>
      <c r="VMN85" s="522"/>
      <c r="VMO85" s="522"/>
      <c r="VMP85" s="522"/>
      <c r="VMQ85" s="522"/>
      <c r="VMR85" s="522"/>
      <c r="VMS85" s="522"/>
      <c r="VMT85" s="522"/>
      <c r="VMU85" s="522"/>
      <c r="VMV85" s="522"/>
      <c r="VMW85" s="522"/>
      <c r="VMX85" s="522"/>
      <c r="VMY85" s="522"/>
      <c r="VMZ85" s="522"/>
      <c r="VNA85" s="522"/>
      <c r="VNB85" s="522"/>
      <c r="VNC85" s="522"/>
      <c r="VND85" s="522"/>
      <c r="VNE85" s="522"/>
      <c r="VNF85" s="522"/>
      <c r="VNG85" s="522"/>
      <c r="VNH85" s="522"/>
      <c r="VNI85" s="522"/>
      <c r="VNJ85" s="522"/>
      <c r="VNK85" s="522"/>
      <c r="VNL85" s="522"/>
      <c r="VNM85" s="522"/>
      <c r="VNN85" s="522"/>
      <c r="VNO85" s="522"/>
      <c r="VNP85" s="522"/>
      <c r="VNQ85" s="522"/>
      <c r="VNR85" s="522"/>
      <c r="VNS85" s="522"/>
      <c r="VNT85" s="522"/>
      <c r="VNU85" s="522"/>
      <c r="VNV85" s="522"/>
      <c r="VNW85" s="522"/>
      <c r="VNX85" s="522"/>
      <c r="VNY85" s="522"/>
      <c r="VNZ85" s="522"/>
      <c r="VOA85" s="522"/>
      <c r="VOB85" s="522"/>
      <c r="VOC85" s="522"/>
      <c r="VOD85" s="522"/>
      <c r="VOE85" s="522"/>
      <c r="VOF85" s="522"/>
      <c r="VOG85" s="522"/>
      <c r="VOH85" s="522"/>
      <c r="VOI85" s="522"/>
      <c r="VOJ85" s="522"/>
      <c r="VOK85" s="522"/>
      <c r="VOL85" s="522"/>
      <c r="VOM85" s="522"/>
      <c r="VON85" s="522"/>
      <c r="VOO85" s="522"/>
      <c r="VOP85" s="522"/>
      <c r="VOQ85" s="522"/>
      <c r="VOR85" s="522"/>
      <c r="VOS85" s="522"/>
      <c r="VOT85" s="522"/>
      <c r="VOU85" s="522"/>
      <c r="VOV85" s="522"/>
      <c r="VOW85" s="522"/>
      <c r="VOX85" s="522"/>
      <c r="VOY85" s="522"/>
      <c r="VOZ85" s="522"/>
      <c r="VPA85" s="522"/>
      <c r="VPB85" s="522"/>
      <c r="VPC85" s="522"/>
      <c r="VPD85" s="522"/>
      <c r="VPE85" s="522"/>
      <c r="VPF85" s="522"/>
      <c r="VPG85" s="522"/>
      <c r="VPH85" s="522"/>
      <c r="VPI85" s="522"/>
      <c r="VPJ85" s="522"/>
      <c r="VPK85" s="522"/>
      <c r="VPL85" s="522"/>
      <c r="VPM85" s="522"/>
      <c r="VPN85" s="522"/>
      <c r="VPO85" s="522"/>
      <c r="VPP85" s="522"/>
      <c r="VPQ85" s="522"/>
      <c r="VPR85" s="522"/>
      <c r="VPS85" s="522"/>
      <c r="VPT85" s="522"/>
      <c r="VPU85" s="522"/>
      <c r="VPV85" s="522"/>
      <c r="VPW85" s="522"/>
      <c r="VPX85" s="522"/>
      <c r="VPY85" s="522"/>
      <c r="VPZ85" s="522"/>
      <c r="VQA85" s="522"/>
      <c r="VQB85" s="522"/>
      <c r="VQC85" s="522"/>
      <c r="VQD85" s="522"/>
      <c r="VQE85" s="522"/>
      <c r="VQF85" s="522"/>
      <c r="VQG85" s="522"/>
      <c r="VQH85" s="522"/>
      <c r="VQI85" s="522"/>
      <c r="VQJ85" s="522"/>
      <c r="VQK85" s="522"/>
      <c r="VQL85" s="522"/>
      <c r="VQM85" s="522"/>
      <c r="VQN85" s="522"/>
      <c r="VQO85" s="522"/>
      <c r="VQP85" s="522"/>
      <c r="VQQ85" s="522"/>
      <c r="VQR85" s="522"/>
      <c r="VQS85" s="522"/>
      <c r="VQT85" s="522"/>
      <c r="VQU85" s="522"/>
      <c r="VQV85" s="522"/>
      <c r="VQW85" s="522"/>
      <c r="VQX85" s="522"/>
      <c r="VQY85" s="522"/>
      <c r="VQZ85" s="522"/>
      <c r="VRA85" s="522"/>
      <c r="VRB85" s="522"/>
      <c r="VRC85" s="522"/>
      <c r="VRD85" s="522"/>
      <c r="VRE85" s="522"/>
      <c r="VRF85" s="522"/>
      <c r="VRG85" s="522"/>
      <c r="VRH85" s="522"/>
      <c r="VRI85" s="522"/>
      <c r="VRJ85" s="522"/>
      <c r="VRK85" s="522"/>
      <c r="VRL85" s="522"/>
      <c r="VRM85" s="522"/>
      <c r="VRN85" s="522"/>
      <c r="VRO85" s="522"/>
      <c r="VRP85" s="522"/>
      <c r="VRQ85" s="522"/>
      <c r="VRR85" s="522"/>
      <c r="VRS85" s="522"/>
      <c r="VRT85" s="522"/>
      <c r="VRU85" s="522"/>
      <c r="VRV85" s="522"/>
      <c r="VRW85" s="522"/>
      <c r="VRX85" s="522"/>
      <c r="VRY85" s="522"/>
      <c r="VRZ85" s="522"/>
      <c r="VSA85" s="522"/>
      <c r="VSB85" s="522"/>
      <c r="VSC85" s="522"/>
      <c r="VSD85" s="522"/>
      <c r="VSE85" s="522"/>
      <c r="VSF85" s="522"/>
      <c r="VSG85" s="522"/>
      <c r="VSH85" s="522"/>
      <c r="VSI85" s="522"/>
      <c r="VSJ85" s="522"/>
      <c r="VSK85" s="522"/>
      <c r="VSL85" s="522"/>
      <c r="VSM85" s="522"/>
      <c r="VSN85" s="522"/>
      <c r="VSO85" s="522"/>
      <c r="VSP85" s="522"/>
      <c r="VSQ85" s="522"/>
      <c r="VSR85" s="522"/>
      <c r="VSS85" s="522"/>
      <c r="VST85" s="522"/>
      <c r="VSU85" s="522"/>
      <c r="VSV85" s="522"/>
      <c r="VSW85" s="522"/>
      <c r="VSX85" s="522"/>
      <c r="VSY85" s="522"/>
      <c r="VSZ85" s="522"/>
      <c r="VTA85" s="522"/>
      <c r="VTB85" s="522"/>
      <c r="VTC85" s="522"/>
      <c r="VTD85" s="522"/>
      <c r="VTE85" s="522"/>
      <c r="VTF85" s="522"/>
      <c r="VTG85" s="522"/>
      <c r="VTH85" s="522"/>
      <c r="VTI85" s="522"/>
      <c r="VTJ85" s="522"/>
      <c r="VTK85" s="522"/>
      <c r="VTL85" s="522"/>
      <c r="VTM85" s="522"/>
      <c r="VTN85" s="522"/>
      <c r="VTO85" s="522"/>
      <c r="VTP85" s="522"/>
      <c r="VTQ85" s="522"/>
      <c r="VTR85" s="522"/>
      <c r="VTS85" s="522"/>
      <c r="VTT85" s="522"/>
      <c r="VTU85" s="522"/>
      <c r="VTV85" s="522"/>
      <c r="VTW85" s="522"/>
      <c r="VTX85" s="522"/>
      <c r="VTY85" s="522"/>
      <c r="VTZ85" s="522"/>
      <c r="VUA85" s="522"/>
      <c r="VUB85" s="522"/>
      <c r="VUC85" s="522"/>
      <c r="VUD85" s="522"/>
      <c r="VUE85" s="522"/>
      <c r="VUF85" s="522"/>
      <c r="VUG85" s="522"/>
      <c r="VUH85" s="522"/>
      <c r="VUI85" s="522"/>
      <c r="VUJ85" s="522"/>
      <c r="VUK85" s="522"/>
      <c r="VUL85" s="522"/>
      <c r="VUM85" s="522"/>
      <c r="VUN85" s="522"/>
      <c r="VUO85" s="522"/>
      <c r="VUP85" s="522"/>
      <c r="VUQ85" s="522"/>
      <c r="VUR85" s="522"/>
      <c r="VUS85" s="522"/>
      <c r="VUT85" s="522"/>
      <c r="VUU85" s="522"/>
      <c r="VUV85" s="522"/>
      <c r="VUW85" s="522"/>
      <c r="VUX85" s="522"/>
      <c r="VUY85" s="522"/>
      <c r="VUZ85" s="522"/>
      <c r="VVA85" s="522"/>
      <c r="VVB85" s="522"/>
      <c r="VVC85" s="522"/>
      <c r="VVD85" s="522"/>
      <c r="VVE85" s="522"/>
      <c r="VVF85" s="522"/>
      <c r="VVG85" s="522"/>
      <c r="VVH85" s="522"/>
      <c r="VVI85" s="522"/>
      <c r="VVJ85" s="522"/>
      <c r="VVK85" s="522"/>
      <c r="VVL85" s="522"/>
      <c r="VVM85" s="522"/>
      <c r="VVN85" s="522"/>
      <c r="VVO85" s="522"/>
      <c r="VVP85" s="522"/>
      <c r="VVQ85" s="522"/>
      <c r="VVR85" s="522"/>
      <c r="VVS85" s="522"/>
      <c r="VVT85" s="522"/>
      <c r="VVU85" s="522"/>
      <c r="VVV85" s="522"/>
      <c r="VVW85" s="522"/>
      <c r="VVX85" s="522"/>
      <c r="VVY85" s="522"/>
      <c r="VVZ85" s="522"/>
      <c r="VWA85" s="522"/>
      <c r="VWB85" s="522"/>
      <c r="VWC85" s="522"/>
      <c r="VWD85" s="522"/>
      <c r="VWE85" s="522"/>
      <c r="VWF85" s="522"/>
      <c r="VWG85" s="522"/>
      <c r="VWH85" s="522"/>
      <c r="VWI85" s="522"/>
      <c r="VWJ85" s="522"/>
      <c r="VWK85" s="522"/>
      <c r="VWL85" s="522"/>
      <c r="VWM85" s="522"/>
      <c r="VWN85" s="522"/>
      <c r="VWO85" s="522"/>
      <c r="VWP85" s="522"/>
      <c r="VWQ85" s="522"/>
      <c r="VWR85" s="522"/>
      <c r="VWS85" s="522"/>
      <c r="VWT85" s="522"/>
      <c r="VWU85" s="522"/>
      <c r="VWV85" s="522"/>
      <c r="VWW85" s="522"/>
      <c r="VWX85" s="522"/>
      <c r="VWY85" s="522"/>
      <c r="VWZ85" s="522"/>
      <c r="VXA85" s="522"/>
      <c r="VXB85" s="522"/>
      <c r="VXC85" s="522"/>
      <c r="VXD85" s="522"/>
      <c r="VXE85" s="522"/>
      <c r="VXF85" s="522"/>
      <c r="VXG85" s="522"/>
      <c r="VXH85" s="522"/>
      <c r="VXI85" s="522"/>
      <c r="VXJ85" s="522"/>
      <c r="VXK85" s="522"/>
      <c r="VXL85" s="522"/>
      <c r="VXM85" s="522"/>
      <c r="VXN85" s="522"/>
      <c r="VXO85" s="522"/>
      <c r="VXP85" s="522"/>
      <c r="VXQ85" s="522"/>
      <c r="VXR85" s="522"/>
      <c r="VXS85" s="522"/>
      <c r="VXT85" s="522"/>
      <c r="VXU85" s="522"/>
      <c r="VXV85" s="522"/>
      <c r="VXW85" s="522"/>
      <c r="VXX85" s="522"/>
      <c r="VXY85" s="522"/>
      <c r="VXZ85" s="522"/>
      <c r="VYA85" s="522"/>
      <c r="VYB85" s="522"/>
      <c r="VYC85" s="522"/>
      <c r="VYD85" s="522"/>
      <c r="VYE85" s="522"/>
      <c r="VYF85" s="522"/>
      <c r="VYG85" s="522"/>
      <c r="VYH85" s="522"/>
      <c r="VYI85" s="522"/>
      <c r="VYJ85" s="522"/>
      <c r="VYK85" s="522"/>
      <c r="VYL85" s="522"/>
      <c r="VYM85" s="522"/>
      <c r="VYN85" s="522"/>
      <c r="VYO85" s="522"/>
      <c r="VYP85" s="522"/>
      <c r="VYQ85" s="522"/>
      <c r="VYR85" s="522"/>
      <c r="VYS85" s="522"/>
      <c r="VYT85" s="522"/>
      <c r="VYU85" s="522"/>
      <c r="VYV85" s="522"/>
      <c r="VYW85" s="522"/>
      <c r="VYX85" s="522"/>
      <c r="VYY85" s="522"/>
      <c r="VYZ85" s="522"/>
      <c r="VZA85" s="522"/>
      <c r="VZB85" s="522"/>
      <c r="VZC85" s="522"/>
      <c r="VZD85" s="522"/>
      <c r="VZE85" s="522"/>
      <c r="VZF85" s="522"/>
      <c r="VZG85" s="522"/>
      <c r="VZH85" s="522"/>
      <c r="VZI85" s="522"/>
      <c r="VZJ85" s="522"/>
      <c r="VZK85" s="522"/>
      <c r="VZL85" s="522"/>
      <c r="VZM85" s="522"/>
      <c r="VZN85" s="522"/>
      <c r="VZO85" s="522"/>
      <c r="VZP85" s="522"/>
      <c r="VZQ85" s="522"/>
      <c r="VZR85" s="522"/>
      <c r="VZS85" s="522"/>
      <c r="VZT85" s="522"/>
      <c r="VZU85" s="522"/>
      <c r="VZV85" s="522"/>
      <c r="VZW85" s="522"/>
      <c r="VZX85" s="522"/>
      <c r="VZY85" s="522"/>
      <c r="VZZ85" s="522"/>
      <c r="WAA85" s="522"/>
      <c r="WAB85" s="522"/>
      <c r="WAC85" s="522"/>
      <c r="WAD85" s="522"/>
      <c r="WAE85" s="522"/>
      <c r="WAF85" s="522"/>
      <c r="WAG85" s="522"/>
      <c r="WAH85" s="522"/>
      <c r="WAI85" s="522"/>
      <c r="WAJ85" s="522"/>
      <c r="WAK85" s="522"/>
      <c r="WAL85" s="522"/>
      <c r="WAM85" s="522"/>
      <c r="WAN85" s="522"/>
      <c r="WAO85" s="522"/>
      <c r="WAP85" s="522"/>
      <c r="WAQ85" s="522"/>
      <c r="WAR85" s="522"/>
      <c r="WAS85" s="522"/>
      <c r="WAT85" s="522"/>
      <c r="WAU85" s="522"/>
      <c r="WAV85" s="522"/>
      <c r="WAW85" s="522"/>
      <c r="WAX85" s="522"/>
      <c r="WAY85" s="522"/>
      <c r="WAZ85" s="522"/>
      <c r="WBA85" s="522"/>
      <c r="WBB85" s="522"/>
      <c r="WBC85" s="522"/>
      <c r="WBD85" s="522"/>
      <c r="WBE85" s="522"/>
      <c r="WBF85" s="522"/>
      <c r="WBG85" s="522"/>
      <c r="WBH85" s="522"/>
      <c r="WBI85" s="522"/>
      <c r="WBJ85" s="522"/>
      <c r="WBK85" s="522"/>
      <c r="WBL85" s="522"/>
      <c r="WBM85" s="522"/>
      <c r="WBN85" s="522"/>
      <c r="WBO85" s="522"/>
      <c r="WBP85" s="522"/>
      <c r="WBQ85" s="522"/>
      <c r="WBR85" s="522"/>
      <c r="WBS85" s="522"/>
      <c r="WBT85" s="522"/>
      <c r="WBU85" s="522"/>
      <c r="WBV85" s="522"/>
      <c r="WBW85" s="522"/>
      <c r="WBX85" s="522"/>
      <c r="WBY85" s="522"/>
      <c r="WBZ85" s="522"/>
      <c r="WCA85" s="522"/>
      <c r="WCB85" s="522"/>
      <c r="WCC85" s="522"/>
      <c r="WCD85" s="522"/>
      <c r="WCE85" s="522"/>
      <c r="WCF85" s="522"/>
      <c r="WCG85" s="522"/>
      <c r="WCH85" s="522"/>
      <c r="WCI85" s="522"/>
      <c r="WCJ85" s="522"/>
      <c r="WCK85" s="522"/>
      <c r="WCL85" s="522"/>
      <c r="WCM85" s="522"/>
      <c r="WCN85" s="522"/>
      <c r="WCO85" s="522"/>
      <c r="WCP85" s="522"/>
      <c r="WCQ85" s="522"/>
      <c r="WCR85" s="522"/>
      <c r="WCS85" s="522"/>
      <c r="WCT85" s="522"/>
      <c r="WCU85" s="522"/>
      <c r="WCV85" s="522"/>
      <c r="WCW85" s="522"/>
      <c r="WCX85" s="522"/>
      <c r="WCY85" s="522"/>
      <c r="WCZ85" s="522"/>
      <c r="WDA85" s="522"/>
      <c r="WDB85" s="522"/>
      <c r="WDC85" s="522"/>
      <c r="WDD85" s="522"/>
      <c r="WDE85" s="522"/>
      <c r="WDF85" s="522"/>
      <c r="WDG85" s="522"/>
      <c r="WDH85" s="522"/>
      <c r="WDI85" s="522"/>
      <c r="WDJ85" s="522"/>
      <c r="WDK85" s="522"/>
      <c r="WDL85" s="522"/>
      <c r="WDM85" s="522"/>
      <c r="WDN85" s="522"/>
      <c r="WDO85" s="522"/>
      <c r="WDP85" s="522"/>
      <c r="WDQ85" s="522"/>
      <c r="WDR85" s="522"/>
      <c r="WDS85" s="522"/>
      <c r="WDT85" s="522"/>
      <c r="WDU85" s="522"/>
      <c r="WDV85" s="522"/>
      <c r="WDW85" s="522"/>
      <c r="WDX85" s="522"/>
      <c r="WDY85" s="522"/>
      <c r="WDZ85" s="522"/>
      <c r="WEA85" s="522"/>
      <c r="WEB85" s="522"/>
      <c r="WEC85" s="522"/>
      <c r="WED85" s="522"/>
      <c r="WEE85" s="522"/>
      <c r="WEF85" s="522"/>
      <c r="WEG85" s="522"/>
      <c r="WEH85" s="522"/>
      <c r="WEI85" s="522"/>
      <c r="WEJ85" s="522"/>
      <c r="WEK85" s="522"/>
      <c r="WEL85" s="522"/>
      <c r="WEM85" s="522"/>
      <c r="WEN85" s="522"/>
      <c r="WEO85" s="522"/>
      <c r="WEP85" s="522"/>
      <c r="WEQ85" s="522"/>
      <c r="WER85" s="522"/>
      <c r="WES85" s="522"/>
      <c r="WET85" s="522"/>
      <c r="WEU85" s="522"/>
      <c r="WEV85" s="522"/>
      <c r="WEW85" s="522"/>
      <c r="WEX85" s="522"/>
      <c r="WEY85" s="522"/>
      <c r="WEZ85" s="522"/>
      <c r="WFA85" s="522"/>
      <c r="WFB85" s="522"/>
      <c r="WFC85" s="522"/>
      <c r="WFD85" s="522"/>
      <c r="WFE85" s="522"/>
      <c r="WFF85" s="522"/>
      <c r="WFG85" s="522"/>
      <c r="WFH85" s="522"/>
      <c r="WFI85" s="522"/>
      <c r="WFJ85" s="522"/>
      <c r="WFK85" s="522"/>
      <c r="WFL85" s="522"/>
      <c r="WFM85" s="522"/>
      <c r="WFN85" s="522"/>
      <c r="WFO85" s="522"/>
      <c r="WFP85" s="522"/>
      <c r="WFQ85" s="522"/>
      <c r="WFR85" s="522"/>
      <c r="WFS85" s="522"/>
      <c r="WFT85" s="522"/>
      <c r="WFU85" s="522"/>
      <c r="WFV85" s="522"/>
      <c r="WFW85" s="522"/>
      <c r="WFX85" s="522"/>
      <c r="WFY85" s="522"/>
      <c r="WFZ85" s="522"/>
      <c r="WGA85" s="522"/>
      <c r="WGB85" s="522"/>
      <c r="WGC85" s="522"/>
      <c r="WGD85" s="522"/>
      <c r="WGE85" s="522"/>
      <c r="WGF85" s="522"/>
      <c r="WGG85" s="522"/>
      <c r="WGH85" s="522"/>
      <c r="WGI85" s="522"/>
      <c r="WGJ85" s="522"/>
      <c r="WGK85" s="522"/>
      <c r="WGL85" s="522"/>
      <c r="WGM85" s="522"/>
      <c r="WGN85" s="522"/>
      <c r="WGO85" s="522"/>
      <c r="WGP85" s="522"/>
      <c r="WGQ85" s="522"/>
      <c r="WGR85" s="522"/>
      <c r="WGS85" s="522"/>
      <c r="WGT85" s="522"/>
      <c r="WGU85" s="522"/>
      <c r="WGV85" s="522"/>
      <c r="WGW85" s="522"/>
      <c r="WGX85" s="522"/>
      <c r="WGY85" s="522"/>
      <c r="WGZ85" s="522"/>
      <c r="WHA85" s="522"/>
      <c r="WHB85" s="522"/>
      <c r="WHC85" s="522"/>
      <c r="WHD85" s="522"/>
      <c r="WHE85" s="522"/>
      <c r="WHF85" s="522"/>
      <c r="WHG85" s="522"/>
      <c r="WHH85" s="522"/>
      <c r="WHI85" s="522"/>
      <c r="WHJ85" s="522"/>
      <c r="WHK85" s="522"/>
      <c r="WHL85" s="522"/>
      <c r="WHM85" s="522"/>
      <c r="WHN85" s="522"/>
      <c r="WHO85" s="522"/>
      <c r="WHP85" s="522"/>
      <c r="WHQ85" s="522"/>
      <c r="WHR85" s="522"/>
      <c r="WHS85" s="522"/>
      <c r="WHT85" s="522"/>
      <c r="WHU85" s="522"/>
      <c r="WHV85" s="522"/>
      <c r="WHW85" s="522"/>
      <c r="WHX85" s="522"/>
      <c r="WHY85" s="522"/>
      <c r="WHZ85" s="522"/>
      <c r="WIA85" s="522"/>
      <c r="WIB85" s="522"/>
      <c r="WIC85" s="522"/>
      <c r="WID85" s="522"/>
      <c r="WIE85" s="522"/>
      <c r="WIF85" s="522"/>
      <c r="WIG85" s="522"/>
      <c r="WIH85" s="522"/>
      <c r="WII85" s="522"/>
      <c r="WIJ85" s="522"/>
      <c r="WIK85" s="522"/>
      <c r="WIL85" s="522"/>
      <c r="WIM85" s="522"/>
      <c r="WIN85" s="522"/>
      <c r="WIO85" s="522"/>
      <c r="WIP85" s="522"/>
      <c r="WIQ85" s="522"/>
      <c r="WIR85" s="522"/>
      <c r="WIS85" s="522"/>
      <c r="WIT85" s="522"/>
      <c r="WIU85" s="522"/>
      <c r="WIV85" s="522"/>
      <c r="WIW85" s="522"/>
      <c r="WIX85" s="522"/>
      <c r="WIY85" s="522"/>
      <c r="WIZ85" s="522"/>
      <c r="WJA85" s="522"/>
      <c r="WJB85" s="522"/>
      <c r="WJC85" s="522"/>
      <c r="WJD85" s="522"/>
      <c r="WJE85" s="522"/>
      <c r="WJF85" s="522"/>
      <c r="WJG85" s="522"/>
      <c r="WJH85" s="522"/>
      <c r="WJI85" s="522"/>
      <c r="WJJ85" s="522"/>
      <c r="WJK85" s="522"/>
      <c r="WJL85" s="522"/>
      <c r="WJM85" s="522"/>
      <c r="WJN85" s="522"/>
      <c r="WJO85" s="522"/>
      <c r="WJP85" s="522"/>
      <c r="WJQ85" s="522"/>
      <c r="WJR85" s="522"/>
      <c r="WJS85" s="522"/>
      <c r="WJT85" s="522"/>
      <c r="WJU85" s="522"/>
      <c r="WJV85" s="522"/>
      <c r="WJW85" s="522"/>
      <c r="WJX85" s="522"/>
      <c r="WJY85" s="522"/>
      <c r="WJZ85" s="522"/>
      <c r="WKA85" s="522"/>
      <c r="WKB85" s="522"/>
      <c r="WKC85" s="522"/>
      <c r="WKD85" s="522"/>
      <c r="WKE85" s="522"/>
      <c r="WKF85" s="522"/>
      <c r="WKG85" s="522"/>
      <c r="WKH85" s="522"/>
      <c r="WKI85" s="522"/>
      <c r="WKJ85" s="522"/>
      <c r="WKK85" s="522"/>
      <c r="WKL85" s="522"/>
      <c r="WKM85" s="522"/>
      <c r="WKN85" s="522"/>
      <c r="WKO85" s="522"/>
      <c r="WKP85" s="522"/>
      <c r="WKQ85" s="522"/>
      <c r="WKR85" s="522"/>
      <c r="WKS85" s="522"/>
      <c r="WKT85" s="522"/>
      <c r="WKU85" s="522"/>
      <c r="WKV85" s="522"/>
      <c r="WKW85" s="522"/>
      <c r="WKX85" s="522"/>
      <c r="WKY85" s="522"/>
      <c r="WKZ85" s="522"/>
      <c r="WLA85" s="522"/>
      <c r="WLB85" s="522"/>
      <c r="WLC85" s="522"/>
      <c r="WLD85" s="522"/>
      <c r="WLE85" s="522"/>
      <c r="WLF85" s="522"/>
      <c r="WLG85" s="522"/>
      <c r="WLH85" s="522"/>
      <c r="WLI85" s="522"/>
      <c r="WLJ85" s="522"/>
      <c r="WLK85" s="522"/>
      <c r="WLL85" s="522"/>
      <c r="WLM85" s="522"/>
      <c r="WLN85" s="522"/>
      <c r="WLO85" s="522"/>
      <c r="WLP85" s="522"/>
      <c r="WLQ85" s="522"/>
      <c r="WLR85" s="522"/>
      <c r="WLS85" s="522"/>
      <c r="WLT85" s="522"/>
      <c r="WLU85" s="522"/>
      <c r="WLV85" s="522"/>
      <c r="WLW85" s="522"/>
      <c r="WLX85" s="522"/>
      <c r="WLY85" s="522"/>
      <c r="WLZ85" s="522"/>
      <c r="WMA85" s="522"/>
      <c r="WMB85" s="522"/>
      <c r="WMC85" s="522"/>
      <c r="WMD85" s="522"/>
      <c r="WME85" s="522"/>
      <c r="WMF85" s="522"/>
      <c r="WMG85" s="522"/>
      <c r="WMH85" s="522"/>
      <c r="WMI85" s="522"/>
      <c r="WMJ85" s="522"/>
      <c r="WMK85" s="522"/>
      <c r="WML85" s="522"/>
      <c r="WMM85" s="522"/>
      <c r="WMN85" s="522"/>
      <c r="WMO85" s="522"/>
      <c r="WMP85" s="522"/>
      <c r="WMQ85" s="522"/>
      <c r="WMR85" s="522"/>
      <c r="WMS85" s="522"/>
      <c r="WMT85" s="522"/>
      <c r="WMU85" s="522"/>
      <c r="WMV85" s="522"/>
      <c r="WMW85" s="522"/>
      <c r="WMX85" s="522"/>
      <c r="WMY85" s="522"/>
      <c r="WMZ85" s="522"/>
      <c r="WNA85" s="522"/>
      <c r="WNB85" s="522"/>
      <c r="WNC85" s="522"/>
      <c r="WND85" s="522"/>
      <c r="WNE85" s="522"/>
      <c r="WNF85" s="522"/>
      <c r="WNG85" s="522"/>
      <c r="WNH85" s="522"/>
      <c r="WNI85" s="522"/>
      <c r="WNJ85" s="522"/>
      <c r="WNK85" s="522"/>
      <c r="WNL85" s="522"/>
      <c r="WNM85" s="522"/>
      <c r="WNN85" s="522"/>
      <c r="WNO85" s="522"/>
      <c r="WNP85" s="522"/>
      <c r="WNQ85" s="522"/>
      <c r="WNR85" s="522"/>
      <c r="WNS85" s="522"/>
      <c r="WNT85" s="522"/>
      <c r="WNU85" s="522"/>
      <c r="WNV85" s="522"/>
      <c r="WNW85" s="522"/>
      <c r="WNX85" s="522"/>
      <c r="WNY85" s="522"/>
      <c r="WNZ85" s="522"/>
      <c r="WOA85" s="522"/>
      <c r="WOB85" s="522"/>
      <c r="WOC85" s="522"/>
      <c r="WOD85" s="522"/>
      <c r="WOE85" s="522"/>
      <c r="WOF85" s="522"/>
      <c r="WOG85" s="522"/>
      <c r="WOH85" s="522"/>
      <c r="WOI85" s="522"/>
      <c r="WOJ85" s="522"/>
      <c r="WOK85" s="522"/>
      <c r="WOL85" s="522"/>
      <c r="WOM85" s="522"/>
      <c r="WON85" s="522"/>
      <c r="WOO85" s="522"/>
      <c r="WOP85" s="522"/>
      <c r="WOQ85" s="522"/>
      <c r="WOR85" s="522"/>
      <c r="WOS85" s="522"/>
      <c r="WOT85" s="522"/>
      <c r="WOU85" s="522"/>
      <c r="WOV85" s="522"/>
      <c r="WOW85" s="522"/>
      <c r="WOX85" s="522"/>
      <c r="WOY85" s="522"/>
      <c r="WOZ85" s="522"/>
      <c r="WPA85" s="522"/>
      <c r="WPB85" s="522"/>
      <c r="WPC85" s="522"/>
      <c r="WPD85" s="522"/>
      <c r="WPE85" s="522"/>
      <c r="WPF85" s="522"/>
      <c r="WPG85" s="522"/>
      <c r="WPH85" s="522"/>
      <c r="WPI85" s="522"/>
      <c r="WPJ85" s="522"/>
      <c r="WPK85" s="522"/>
      <c r="WPL85" s="522"/>
      <c r="WPM85" s="522"/>
      <c r="WPN85" s="522"/>
      <c r="WPO85" s="522"/>
      <c r="WPP85" s="522"/>
      <c r="WPQ85" s="522"/>
      <c r="WPR85" s="522"/>
      <c r="WPS85" s="522"/>
      <c r="WPT85" s="522"/>
      <c r="WPU85" s="522"/>
      <c r="WPV85" s="522"/>
      <c r="WPW85" s="522"/>
      <c r="WPX85" s="522"/>
      <c r="WPY85" s="522"/>
      <c r="WPZ85" s="522"/>
      <c r="WQA85" s="522"/>
      <c r="WQB85" s="522"/>
      <c r="WQC85" s="522"/>
      <c r="WQD85" s="522"/>
      <c r="WQE85" s="522"/>
      <c r="WQF85" s="522"/>
      <c r="WQG85" s="522"/>
      <c r="WQH85" s="522"/>
      <c r="WQI85" s="522"/>
      <c r="WQJ85" s="522"/>
      <c r="WQK85" s="522"/>
      <c r="WQL85" s="522"/>
      <c r="WQM85" s="522"/>
      <c r="WQN85" s="522"/>
      <c r="WQO85" s="522"/>
      <c r="WQP85" s="522"/>
      <c r="WQQ85" s="522"/>
      <c r="WQR85" s="522"/>
      <c r="WQS85" s="522"/>
      <c r="WQT85" s="522"/>
      <c r="WQU85" s="522"/>
      <c r="WQV85" s="522"/>
      <c r="WQW85" s="522"/>
      <c r="WQX85" s="522"/>
      <c r="WQY85" s="522"/>
      <c r="WQZ85" s="522"/>
      <c r="WRA85" s="522"/>
      <c r="WRB85" s="522"/>
      <c r="WRC85" s="522"/>
      <c r="WRD85" s="522"/>
      <c r="WRE85" s="522"/>
      <c r="WRF85" s="522"/>
      <c r="WRG85" s="522"/>
      <c r="WRH85" s="522"/>
      <c r="WRI85" s="522"/>
      <c r="WRJ85" s="522"/>
      <c r="WRK85" s="522"/>
      <c r="WRL85" s="522"/>
      <c r="WRM85" s="522"/>
      <c r="WRN85" s="522"/>
      <c r="WRO85" s="522"/>
      <c r="WRP85" s="522"/>
      <c r="WRQ85" s="522"/>
      <c r="WRR85" s="522"/>
      <c r="WRS85" s="522"/>
      <c r="WRT85" s="522"/>
      <c r="WRU85" s="522"/>
      <c r="WRV85" s="522"/>
      <c r="WRW85" s="522"/>
      <c r="WRX85" s="522"/>
      <c r="WRY85" s="522"/>
      <c r="WRZ85" s="522"/>
      <c r="WSA85" s="522"/>
      <c r="WSB85" s="522"/>
      <c r="WSC85" s="522"/>
      <c r="WSD85" s="522"/>
      <c r="WSE85" s="522"/>
      <c r="WSF85" s="522"/>
      <c r="WSG85" s="522"/>
      <c r="WSH85" s="522"/>
      <c r="WSI85" s="522"/>
      <c r="WSJ85" s="522"/>
      <c r="WSK85" s="522"/>
      <c r="WSL85" s="522"/>
      <c r="WSM85" s="522"/>
      <c r="WSN85" s="522"/>
      <c r="WSO85" s="522"/>
      <c r="WSP85" s="522"/>
      <c r="WSQ85" s="522"/>
      <c r="WSR85" s="522"/>
      <c r="WSS85" s="522"/>
      <c r="WST85" s="522"/>
      <c r="WSU85" s="522"/>
      <c r="WSV85" s="522"/>
      <c r="WSW85" s="522"/>
      <c r="WSX85" s="522"/>
      <c r="WSY85" s="522"/>
      <c r="WSZ85" s="522"/>
      <c r="WTA85" s="522"/>
      <c r="WTB85" s="522"/>
      <c r="WTC85" s="522"/>
      <c r="WTD85" s="522"/>
      <c r="WTE85" s="522"/>
      <c r="WTF85" s="522"/>
      <c r="WTG85" s="522"/>
      <c r="WTH85" s="522"/>
      <c r="WTI85" s="522"/>
      <c r="WTJ85" s="522"/>
      <c r="WTK85" s="522"/>
      <c r="WTL85" s="522"/>
      <c r="WTM85" s="522"/>
      <c r="WTN85" s="522"/>
      <c r="WTO85" s="522"/>
      <c r="WTP85" s="522"/>
      <c r="WTQ85" s="522"/>
      <c r="WTR85" s="522"/>
      <c r="WTS85" s="522"/>
      <c r="WTT85" s="522"/>
      <c r="WTU85" s="522"/>
      <c r="WTV85" s="522"/>
      <c r="WTW85" s="522"/>
      <c r="WTX85" s="522"/>
      <c r="WTY85" s="522"/>
      <c r="WTZ85" s="522"/>
      <c r="WUA85" s="522"/>
      <c r="WUB85" s="522"/>
      <c r="WUC85" s="522"/>
      <c r="WUD85" s="522"/>
      <c r="WUE85" s="522"/>
      <c r="WUF85" s="522"/>
      <c r="WUG85" s="522"/>
      <c r="WUH85" s="522"/>
      <c r="WUI85" s="522"/>
      <c r="WUJ85" s="522"/>
      <c r="WUK85" s="522"/>
      <c r="WUL85" s="522"/>
      <c r="WUM85" s="522"/>
      <c r="WUN85" s="522"/>
      <c r="WUO85" s="522"/>
      <c r="WUP85" s="522"/>
      <c r="WUQ85" s="522"/>
      <c r="WUR85" s="522"/>
      <c r="WUS85" s="522"/>
      <c r="WUT85" s="522"/>
      <c r="WUU85" s="522"/>
      <c r="WUV85" s="522"/>
      <c r="WUW85" s="522"/>
      <c r="WUX85" s="522"/>
      <c r="WUY85" s="522"/>
      <c r="WUZ85" s="522"/>
      <c r="WVA85" s="522"/>
      <c r="WVB85" s="522"/>
      <c r="WVC85" s="522"/>
      <c r="WVD85" s="522"/>
      <c r="WVE85" s="522"/>
      <c r="WVF85" s="522"/>
      <c r="WVG85" s="522"/>
      <c r="WVH85" s="522"/>
      <c r="WVI85" s="522"/>
      <c r="WVJ85" s="522"/>
      <c r="WVK85" s="522"/>
      <c r="WVL85" s="522"/>
      <c r="WVM85" s="522"/>
      <c r="WVN85" s="522"/>
      <c r="WVO85" s="522"/>
      <c r="WVP85" s="522"/>
      <c r="WVQ85" s="522"/>
      <c r="WVR85" s="522"/>
      <c r="WVS85" s="522"/>
      <c r="WVT85" s="522"/>
      <c r="WVU85" s="522"/>
      <c r="WVV85" s="522"/>
      <c r="WVW85" s="522"/>
      <c r="WVX85" s="522"/>
      <c r="WVY85" s="522"/>
      <c r="WVZ85" s="522"/>
      <c r="WWA85" s="522"/>
      <c r="WWB85" s="522"/>
      <c r="WWC85" s="522"/>
      <c r="WWD85" s="522"/>
      <c r="WWE85" s="522"/>
      <c r="WWF85" s="522"/>
      <c r="WWG85" s="522"/>
      <c r="WWH85" s="522"/>
      <c r="WWI85" s="522"/>
      <c r="WWJ85" s="522"/>
      <c r="WWK85" s="522"/>
      <c r="WWL85" s="522"/>
      <c r="WWM85" s="522"/>
      <c r="WWN85" s="522"/>
      <c r="WWO85" s="522"/>
      <c r="WWP85" s="522"/>
      <c r="WWQ85" s="522"/>
      <c r="WWR85" s="522"/>
      <c r="WWS85" s="522"/>
      <c r="WWT85" s="522"/>
      <c r="WWU85" s="522"/>
      <c r="WWV85" s="522"/>
      <c r="WWW85" s="522"/>
      <c r="WWX85" s="522"/>
      <c r="WWY85" s="522"/>
      <c r="WWZ85" s="522"/>
      <c r="WXA85" s="522"/>
      <c r="WXB85" s="522"/>
      <c r="WXC85" s="522"/>
      <c r="WXD85" s="522"/>
      <c r="WXE85" s="522"/>
      <c r="WXF85" s="522"/>
      <c r="WXG85" s="522"/>
      <c r="WXH85" s="522"/>
      <c r="WXI85" s="522"/>
      <c r="WXJ85" s="522"/>
      <c r="WXK85" s="522"/>
      <c r="WXL85" s="522"/>
      <c r="WXM85" s="522"/>
      <c r="WXN85" s="522"/>
      <c r="WXO85" s="522"/>
      <c r="WXP85" s="522"/>
      <c r="WXQ85" s="522"/>
      <c r="WXR85" s="522"/>
      <c r="WXS85" s="522"/>
      <c r="WXT85" s="522"/>
      <c r="WXU85" s="522"/>
      <c r="WXV85" s="522"/>
      <c r="WXW85" s="522"/>
      <c r="WXX85" s="522"/>
      <c r="WXY85" s="522"/>
      <c r="WXZ85" s="522"/>
      <c r="WYA85" s="522"/>
      <c r="WYB85" s="522"/>
      <c r="WYC85" s="522"/>
      <c r="WYD85" s="522"/>
      <c r="WYE85" s="522"/>
      <c r="WYF85" s="522"/>
      <c r="WYG85" s="522"/>
      <c r="WYH85" s="522"/>
      <c r="WYI85" s="522"/>
      <c r="WYJ85" s="522"/>
      <c r="WYK85" s="522"/>
      <c r="WYL85" s="522"/>
      <c r="WYM85" s="522"/>
      <c r="WYN85" s="522"/>
      <c r="WYO85" s="522"/>
      <c r="WYP85" s="522"/>
      <c r="WYQ85" s="522"/>
      <c r="WYR85" s="522"/>
      <c r="WYS85" s="522"/>
      <c r="WYT85" s="522"/>
      <c r="WYU85" s="522"/>
      <c r="WYV85" s="522"/>
      <c r="WYW85" s="522"/>
      <c r="WYX85" s="522"/>
      <c r="WYY85" s="522"/>
      <c r="WYZ85" s="522"/>
      <c r="WZA85" s="522"/>
      <c r="WZB85" s="522"/>
      <c r="WZC85" s="522"/>
      <c r="WZD85" s="522"/>
      <c r="WZE85" s="522"/>
      <c r="WZF85" s="522"/>
      <c r="WZG85" s="522"/>
      <c r="WZH85" s="522"/>
      <c r="WZI85" s="522"/>
      <c r="WZJ85" s="522"/>
      <c r="WZK85" s="522"/>
      <c r="WZL85" s="522"/>
      <c r="WZM85" s="522"/>
      <c r="WZN85" s="522"/>
      <c r="WZO85" s="522"/>
      <c r="WZP85" s="522"/>
      <c r="WZQ85" s="522"/>
      <c r="WZR85" s="522"/>
      <c r="WZS85" s="522"/>
      <c r="WZT85" s="522"/>
      <c r="WZU85" s="522"/>
      <c r="WZV85" s="522"/>
      <c r="WZW85" s="522"/>
      <c r="WZX85" s="522"/>
      <c r="WZY85" s="522"/>
      <c r="WZZ85" s="522"/>
      <c r="XAA85" s="522"/>
      <c r="XAB85" s="522"/>
      <c r="XAC85" s="522"/>
      <c r="XAD85" s="522"/>
      <c r="XAE85" s="522"/>
      <c r="XAF85" s="522"/>
      <c r="XAG85" s="522"/>
      <c r="XAH85" s="522"/>
      <c r="XAI85" s="522"/>
      <c r="XAJ85" s="522"/>
      <c r="XAK85" s="522"/>
      <c r="XAL85" s="522"/>
      <c r="XAM85" s="522"/>
      <c r="XAN85" s="522"/>
      <c r="XAO85" s="522"/>
      <c r="XAP85" s="522"/>
      <c r="XAQ85" s="522"/>
      <c r="XAR85" s="522"/>
      <c r="XAS85" s="522"/>
      <c r="XAT85" s="522"/>
      <c r="XAU85" s="522"/>
      <c r="XAV85" s="522"/>
      <c r="XAW85" s="522"/>
      <c r="XAX85" s="522"/>
      <c r="XAY85" s="522"/>
      <c r="XAZ85" s="522"/>
      <c r="XBA85" s="522"/>
      <c r="XBB85" s="522"/>
      <c r="XBC85" s="522"/>
      <c r="XBD85" s="522"/>
      <c r="XBE85" s="522"/>
      <c r="XBF85" s="522"/>
      <c r="XBG85" s="522"/>
      <c r="XBH85" s="522"/>
      <c r="XBI85" s="522"/>
      <c r="XBJ85" s="522"/>
      <c r="XBK85" s="522"/>
      <c r="XBL85" s="522"/>
      <c r="XBM85" s="522"/>
      <c r="XBN85" s="522"/>
      <c r="XBO85" s="522"/>
      <c r="XBP85" s="522"/>
      <c r="XBQ85" s="522"/>
      <c r="XBR85" s="522"/>
      <c r="XBS85" s="522"/>
      <c r="XBT85" s="522"/>
      <c r="XBU85" s="522"/>
      <c r="XBV85" s="522"/>
      <c r="XBW85" s="522"/>
      <c r="XBX85" s="522"/>
      <c r="XBY85" s="522"/>
      <c r="XBZ85" s="522"/>
      <c r="XCA85" s="522"/>
      <c r="XCB85" s="522"/>
      <c r="XCC85" s="522"/>
      <c r="XCD85" s="522"/>
      <c r="XCE85" s="522"/>
      <c r="XCF85" s="522"/>
      <c r="XCG85" s="522"/>
      <c r="XCH85" s="522"/>
      <c r="XCI85" s="522"/>
      <c r="XCJ85" s="522"/>
      <c r="XCK85" s="522"/>
      <c r="XCL85" s="522"/>
      <c r="XCM85" s="522"/>
      <c r="XCN85" s="522"/>
      <c r="XCO85" s="522"/>
      <c r="XCP85" s="522"/>
      <c r="XCQ85" s="522"/>
      <c r="XCR85" s="522"/>
      <c r="XCS85" s="522"/>
      <c r="XCT85" s="522"/>
      <c r="XCU85" s="522"/>
      <c r="XCV85" s="522"/>
      <c r="XCW85" s="522"/>
      <c r="XCX85" s="522"/>
      <c r="XCY85" s="522"/>
      <c r="XCZ85" s="522"/>
      <c r="XDA85" s="522"/>
      <c r="XDB85" s="522"/>
      <c r="XDC85" s="522"/>
      <c r="XDD85" s="522"/>
      <c r="XDE85" s="522"/>
      <c r="XDF85" s="522"/>
      <c r="XDG85" s="522"/>
      <c r="XDH85" s="522"/>
      <c r="XDI85" s="522"/>
      <c r="XDJ85" s="522"/>
      <c r="XDK85" s="522"/>
      <c r="XDL85" s="522"/>
      <c r="XDM85" s="522"/>
      <c r="XDN85" s="522"/>
      <c r="XDO85" s="522"/>
      <c r="XDP85" s="522"/>
      <c r="XDQ85" s="522"/>
      <c r="XDR85" s="522"/>
      <c r="XDS85" s="522"/>
      <c r="XDT85" s="522"/>
      <c r="XDU85" s="522"/>
      <c r="XDV85" s="522"/>
      <c r="XDW85" s="522"/>
      <c r="XDX85" s="522"/>
      <c r="XDY85" s="522"/>
      <c r="XDZ85" s="522"/>
      <c r="XEA85" s="522"/>
      <c r="XEB85" s="522"/>
      <c r="XEC85" s="522"/>
      <c r="XED85" s="522"/>
      <c r="XEE85" s="522"/>
      <c r="XEF85" s="522"/>
      <c r="XEG85" s="522"/>
      <c r="XEH85" s="522"/>
      <c r="XEI85" s="522"/>
      <c r="XEJ85" s="522"/>
      <c r="XEK85" s="522"/>
      <c r="XEL85" s="522"/>
      <c r="XEM85" s="522"/>
      <c r="XEN85" s="522"/>
      <c r="XEO85" s="522"/>
      <c r="XEP85" s="522"/>
      <c r="XEQ85" s="522"/>
      <c r="XER85" s="522"/>
      <c r="XES85" s="522"/>
      <c r="XET85" s="522"/>
      <c r="XEU85" s="522"/>
      <c r="XEV85" s="522"/>
      <c r="XEW85" s="522"/>
      <c r="XEX85" s="522"/>
      <c r="XEY85" s="522"/>
      <c r="XEZ85" s="522"/>
      <c r="XFA85" s="522"/>
      <c r="XFB85" s="522"/>
      <c r="XFC85" s="522"/>
      <c r="XFD85" s="522"/>
    </row>
    <row r="86" spans="1:16384" ht="17.149999999999999" customHeight="1" x14ac:dyDescent="0.35">
      <c r="A86" s="522" t="s">
        <v>287</v>
      </c>
      <c r="B86" s="522"/>
      <c r="C86" s="522"/>
      <c r="D86" s="522"/>
      <c r="E86" s="522"/>
    </row>
    <row r="87" spans="1:16384" ht="17.149999999999999" customHeight="1" x14ac:dyDescent="0.35">
      <c r="A87" s="522" t="str">
        <f>'PYG NIIF'!A88:E88</f>
        <v>Ganancia / Perdida Neta del periodo</v>
      </c>
      <c r="B87" s="522"/>
      <c r="C87" s="522"/>
      <c r="D87" s="522"/>
      <c r="E87" s="522"/>
    </row>
    <row r="88" spans="1:16384" ht="17.149999999999999" customHeight="1" x14ac:dyDescent="0.3">
      <c r="A88" s="13"/>
      <c r="B88" s="13"/>
      <c r="C88" s="13"/>
      <c r="D88" s="13"/>
      <c r="E88" s="13"/>
    </row>
    <row r="89" spans="1:16384" ht="17.149999999999999" customHeight="1" x14ac:dyDescent="0.3">
      <c r="A89" s="23"/>
      <c r="B89" s="13" t="s">
        <v>146</v>
      </c>
      <c r="C89" s="247">
        <v>2020</v>
      </c>
      <c r="D89" s="248">
        <v>2019</v>
      </c>
      <c r="E89" s="13" t="s">
        <v>102</v>
      </c>
    </row>
    <row r="90" spans="1:16384" ht="17.149999999999999" customHeight="1" x14ac:dyDescent="0.3">
      <c r="A90" s="23" t="s">
        <v>19</v>
      </c>
      <c r="B90" s="13"/>
      <c r="E90" s="252"/>
    </row>
    <row r="91" spans="1:16384" ht="17.149999999999999" customHeight="1" x14ac:dyDescent="0.3">
      <c r="A91" s="23" t="s">
        <v>45</v>
      </c>
      <c r="E91" s="252"/>
    </row>
    <row r="92" spans="1:16384" ht="17.149999999999999" customHeight="1" x14ac:dyDescent="0.3">
      <c r="A92" s="23" t="s">
        <v>20</v>
      </c>
      <c r="B92" s="91">
        <v>11</v>
      </c>
      <c r="E92" s="252"/>
    </row>
    <row r="93" spans="1:16384" s="23" customFormat="1" ht="17.149999999999999" customHeight="1" x14ac:dyDescent="0.3">
      <c r="A93" s="26" t="s">
        <v>330</v>
      </c>
      <c r="B93" s="35"/>
      <c r="C93" s="253">
        <v>7563000</v>
      </c>
      <c r="D93" s="254">
        <v>16350000</v>
      </c>
      <c r="E93" s="254">
        <f t="shared" ref="E93:E102" si="2">+C93-D93</f>
        <v>-8787000</v>
      </c>
      <c r="G93" s="263"/>
      <c r="H93" s="263"/>
      <c r="I93" s="263"/>
      <c r="J93" s="263"/>
      <c r="K93" s="263"/>
      <c r="L93" s="263"/>
      <c r="M93" s="263"/>
      <c r="N93" s="263"/>
      <c r="O93" s="264"/>
      <c r="P93" s="264"/>
      <c r="Q93" s="264"/>
    </row>
    <row r="94" spans="1:16384" ht="17.149999999999999" hidden="1" customHeight="1" x14ac:dyDescent="0.25">
      <c r="A94" s="26" t="s">
        <v>306</v>
      </c>
      <c r="C94" s="253">
        <v>0</v>
      </c>
      <c r="D94" s="254"/>
      <c r="E94" s="252">
        <f t="shared" si="2"/>
        <v>0</v>
      </c>
    </row>
    <row r="95" spans="1:16384" ht="17.149999999999999" customHeight="1" x14ac:dyDescent="0.3">
      <c r="A95" s="23" t="s">
        <v>22</v>
      </c>
      <c r="B95" s="13"/>
      <c r="C95" s="255">
        <f>SUM(C93:C94)</f>
        <v>7563000</v>
      </c>
      <c r="D95" s="255">
        <f>SUM(D93:D94)</f>
        <v>16350000</v>
      </c>
      <c r="E95" s="255">
        <f t="shared" si="2"/>
        <v>-8787000</v>
      </c>
    </row>
    <row r="96" spans="1:16384" ht="17.149999999999999" customHeight="1" x14ac:dyDescent="0.3">
      <c r="A96" s="23"/>
      <c r="B96" s="13"/>
      <c r="E96" s="252">
        <f t="shared" si="2"/>
        <v>0</v>
      </c>
    </row>
    <row r="97" spans="1:8" ht="28.5" customHeight="1" x14ac:dyDescent="0.3">
      <c r="A97" s="267" t="s">
        <v>149</v>
      </c>
      <c r="B97" s="91">
        <v>12</v>
      </c>
      <c r="E97" s="252">
        <f t="shared" si="2"/>
        <v>0</v>
      </c>
    </row>
    <row r="98" spans="1:8" ht="17.149999999999999" customHeight="1" x14ac:dyDescent="0.25">
      <c r="A98" s="26" t="s">
        <v>291</v>
      </c>
      <c r="C98" s="251">
        <v>74548250</v>
      </c>
      <c r="D98" s="252">
        <v>125200000</v>
      </c>
      <c r="E98" s="252">
        <f t="shared" si="2"/>
        <v>-50651750</v>
      </c>
    </row>
    <row r="99" spans="1:8" ht="17.149999999999999" customHeight="1" x14ac:dyDescent="0.25">
      <c r="A99" s="26" t="s">
        <v>292</v>
      </c>
      <c r="C99" s="251">
        <v>266087335</v>
      </c>
      <c r="D99" s="252">
        <v>102156142</v>
      </c>
      <c r="E99" s="252">
        <f t="shared" si="2"/>
        <v>163931193</v>
      </c>
    </row>
    <row r="100" spans="1:8" ht="17.149999999999999" customHeight="1" x14ac:dyDescent="0.25">
      <c r="A100" s="26" t="s">
        <v>328</v>
      </c>
      <c r="C100" s="251">
        <v>31927512</v>
      </c>
      <c r="D100" s="252">
        <v>0</v>
      </c>
      <c r="E100" s="252">
        <f t="shared" si="2"/>
        <v>31927512</v>
      </c>
    </row>
    <row r="101" spans="1:8" ht="17.149999999999999" customHeight="1" x14ac:dyDescent="0.25">
      <c r="A101" s="26" t="s">
        <v>307</v>
      </c>
      <c r="C101" s="253">
        <v>1184754</v>
      </c>
      <c r="D101" s="254">
        <v>1127400</v>
      </c>
      <c r="E101" s="254">
        <f t="shared" si="2"/>
        <v>57354</v>
      </c>
    </row>
    <row r="102" spans="1:8" ht="30" customHeight="1" x14ac:dyDescent="0.3">
      <c r="A102" s="267" t="s">
        <v>147</v>
      </c>
      <c r="B102" s="13"/>
      <c r="C102" s="255">
        <f>SUM(C98:C101)</f>
        <v>373747851</v>
      </c>
      <c r="D102" s="255">
        <f>SUM(D98:D101)</f>
        <v>228483542</v>
      </c>
      <c r="E102" s="255">
        <f t="shared" si="2"/>
        <v>145264309</v>
      </c>
      <c r="H102" s="262"/>
    </row>
    <row r="103" spans="1:8" ht="17.149999999999999" customHeight="1" x14ac:dyDescent="0.25"/>
    <row r="104" spans="1:8" ht="17.149999999999999" hidden="1" customHeight="1" x14ac:dyDescent="0.25"/>
    <row r="105" spans="1:8" ht="17.149999999999999" hidden="1" customHeight="1" x14ac:dyDescent="0.25"/>
    <row r="106" spans="1:8" ht="17.149999999999999" hidden="1" customHeight="1" x14ac:dyDescent="0.25"/>
    <row r="107" spans="1:8" ht="17.149999999999999" hidden="1" customHeight="1" x14ac:dyDescent="0.25"/>
    <row r="108" spans="1:8" ht="17.149999999999999" hidden="1" customHeight="1" x14ac:dyDescent="0.25"/>
    <row r="109" spans="1:8" ht="17.149999999999999" hidden="1" customHeight="1" x14ac:dyDescent="0.25"/>
    <row r="110" spans="1:8" ht="17.149999999999999" customHeight="1" x14ac:dyDescent="0.3">
      <c r="A110" s="23" t="s">
        <v>46</v>
      </c>
      <c r="B110" s="91">
        <v>13</v>
      </c>
      <c r="C110" s="257"/>
      <c r="D110" s="255"/>
      <c r="E110" s="23"/>
    </row>
    <row r="111" spans="1:8" ht="17.149999999999999" customHeight="1" x14ac:dyDescent="0.3">
      <c r="A111" s="23" t="s">
        <v>47</v>
      </c>
      <c r="B111" s="13"/>
    </row>
    <row r="112" spans="1:8" ht="17.149999999999999" customHeight="1" x14ac:dyDescent="0.25">
      <c r="A112" s="26" t="s">
        <v>308</v>
      </c>
      <c r="C112" s="251">
        <v>0</v>
      </c>
      <c r="D112" s="252">
        <v>7090000</v>
      </c>
      <c r="E112" s="252">
        <f>+C112-D112</f>
        <v>-7090000</v>
      </c>
    </row>
    <row r="113" spans="1:17" ht="17.149999999999999" customHeight="1" x14ac:dyDescent="0.25">
      <c r="A113" s="26" t="s">
        <v>293</v>
      </c>
      <c r="C113" s="251">
        <v>21694782.399999999</v>
      </c>
      <c r="D113" s="252">
        <v>16017510</v>
      </c>
      <c r="E113" s="252">
        <f>+C113-D113</f>
        <v>5677272.3999999985</v>
      </c>
    </row>
    <row r="114" spans="1:17" ht="19.5" customHeight="1" x14ac:dyDescent="0.25">
      <c r="A114" s="26" t="s">
        <v>309</v>
      </c>
      <c r="C114" s="251">
        <v>0</v>
      </c>
      <c r="D114" s="252">
        <v>0</v>
      </c>
      <c r="E114" s="252">
        <f>+C114-D114</f>
        <v>0</v>
      </c>
    </row>
    <row r="115" spans="1:17" ht="22.5" customHeight="1" x14ac:dyDescent="0.25">
      <c r="A115" s="26" t="s">
        <v>322</v>
      </c>
      <c r="C115" s="253">
        <v>29442000</v>
      </c>
      <c r="D115" s="254">
        <v>4425000</v>
      </c>
      <c r="E115" s="254">
        <f>+C115-D115</f>
        <v>25017000</v>
      </c>
    </row>
    <row r="116" spans="1:17" ht="18" customHeight="1" x14ac:dyDescent="0.3">
      <c r="A116" s="23" t="s">
        <v>48</v>
      </c>
      <c r="B116" s="13"/>
      <c r="C116" s="255">
        <f>SUM(C112:C115)</f>
        <v>51136782.399999999</v>
      </c>
      <c r="D116" s="255">
        <f>SUM(D112:D115)</f>
        <v>27532510</v>
      </c>
      <c r="E116" s="255">
        <f>SUM(E112:E115)</f>
        <v>23604272.399999999</v>
      </c>
      <c r="H116" s="262">
        <f>E116</f>
        <v>23604272.399999999</v>
      </c>
      <c r="J116" s="262">
        <f>+E102+E116+E127+E140+E143</f>
        <v>331162051.80000001</v>
      </c>
    </row>
    <row r="117" spans="1:17" ht="17.149999999999999" customHeight="1" x14ac:dyDescent="0.25"/>
    <row r="118" spans="1:17" s="23" customFormat="1" ht="17.149999999999999" customHeight="1" x14ac:dyDescent="0.3">
      <c r="A118" s="23" t="s">
        <v>96</v>
      </c>
      <c r="B118" s="91">
        <v>14</v>
      </c>
      <c r="C118" s="251"/>
      <c r="D118" s="252"/>
      <c r="E118" s="26"/>
      <c r="G118" s="263"/>
      <c r="H118" s="263"/>
      <c r="I118" s="263"/>
      <c r="J118" s="263"/>
      <c r="K118" s="263"/>
      <c r="L118" s="263"/>
      <c r="M118" s="263"/>
      <c r="N118" s="263"/>
      <c r="O118" s="264"/>
      <c r="P118" s="264"/>
      <c r="Q118" s="264"/>
    </row>
    <row r="119" spans="1:17" ht="17.149999999999999" hidden="1" customHeight="1" x14ac:dyDescent="0.25">
      <c r="A119" s="26" t="s">
        <v>310</v>
      </c>
      <c r="E119" s="252">
        <f>+C119-D119</f>
        <v>0</v>
      </c>
    </row>
    <row r="120" spans="1:17" ht="17.149999999999999" customHeight="1" x14ac:dyDescent="0.25">
      <c r="A120" s="26" t="s">
        <v>311</v>
      </c>
      <c r="C120" s="251">
        <f>199954-50860</f>
        <v>149094</v>
      </c>
      <c r="D120" s="252">
        <v>0</v>
      </c>
      <c r="E120" s="252">
        <f>+C120-D120</f>
        <v>149094</v>
      </c>
    </row>
    <row r="121" spans="1:17" ht="17.149999999999999" customHeight="1" x14ac:dyDescent="0.25">
      <c r="A121" s="26" t="s">
        <v>312</v>
      </c>
      <c r="C121" s="251">
        <v>548550</v>
      </c>
      <c r="D121" s="252">
        <v>0</v>
      </c>
      <c r="E121" s="252">
        <f>+C121-D121</f>
        <v>548550</v>
      </c>
    </row>
    <row r="122" spans="1:17" ht="17.149999999999999" customHeight="1" x14ac:dyDescent="0.25">
      <c r="A122" s="26" t="s">
        <v>313</v>
      </c>
      <c r="C122" s="253">
        <v>143995</v>
      </c>
      <c r="D122" s="254">
        <v>0</v>
      </c>
      <c r="E122" s="254">
        <f>+C122-D122</f>
        <v>143995</v>
      </c>
    </row>
    <row r="123" spans="1:17" ht="17.149999999999999" hidden="1" customHeight="1" x14ac:dyDescent="0.25">
      <c r="A123" s="26" t="s">
        <v>27</v>
      </c>
      <c r="C123" s="253">
        <v>0</v>
      </c>
      <c r="D123" s="254">
        <v>0</v>
      </c>
      <c r="E123" s="254">
        <f>+C123-D123</f>
        <v>0</v>
      </c>
    </row>
    <row r="124" spans="1:17" ht="17.149999999999999" customHeight="1" x14ac:dyDescent="0.3">
      <c r="A124" s="23" t="s">
        <v>49</v>
      </c>
      <c r="B124" s="13"/>
      <c r="C124" s="255">
        <f>SUM(C119:C123)</f>
        <v>841639</v>
      </c>
      <c r="D124" s="255">
        <f>SUM(D119:D123)</f>
        <v>0</v>
      </c>
      <c r="E124" s="255">
        <f>SUM(E119:E123)</f>
        <v>841639</v>
      </c>
      <c r="H124" s="262">
        <f>E124</f>
        <v>841639</v>
      </c>
      <c r="J124" s="262"/>
    </row>
    <row r="125" spans="1:17" ht="17.149999999999999" customHeight="1" x14ac:dyDescent="0.25"/>
    <row r="126" spans="1:17" ht="17.149999999999999" hidden="1" customHeight="1" x14ac:dyDescent="0.25"/>
    <row r="127" spans="1:17" ht="17.149999999999999" customHeight="1" x14ac:dyDescent="0.3">
      <c r="A127" s="23" t="s">
        <v>29</v>
      </c>
      <c r="B127" s="13"/>
      <c r="C127" s="255">
        <f>+C124+C116+C102+C95</f>
        <v>433289272.39999998</v>
      </c>
      <c r="D127" s="255">
        <f>+D124+D116+D102+D95</f>
        <v>272366052</v>
      </c>
      <c r="E127" s="255">
        <f>+E124+E116+E102+E95</f>
        <v>160923220.40000001</v>
      </c>
    </row>
    <row r="128" spans="1:17" ht="17.149999999999999" customHeight="1" x14ac:dyDescent="0.25"/>
    <row r="129" spans="1:8" ht="17.149999999999999" customHeight="1" x14ac:dyDescent="0.3">
      <c r="A129" s="23" t="s">
        <v>30</v>
      </c>
      <c r="B129" s="13"/>
    </row>
    <row r="130" spans="1:8" ht="17.149999999999999" customHeight="1" x14ac:dyDescent="0.3">
      <c r="A130" s="23"/>
      <c r="B130" s="13"/>
    </row>
    <row r="131" spans="1:8" ht="17.149999999999999" customHeight="1" x14ac:dyDescent="0.3">
      <c r="A131" s="23" t="s">
        <v>20</v>
      </c>
      <c r="B131" s="91">
        <v>15</v>
      </c>
    </row>
    <row r="132" spans="1:8" ht="17.149999999999999" customHeight="1" x14ac:dyDescent="0.25">
      <c r="A132" s="26" t="s">
        <v>324</v>
      </c>
      <c r="C132" s="253">
        <v>69905838</v>
      </c>
      <c r="D132" s="254">
        <v>25000000</v>
      </c>
      <c r="E132" s="254">
        <f>+C132-D132</f>
        <v>44905838</v>
      </c>
    </row>
    <row r="133" spans="1:8" ht="17.149999999999999" customHeight="1" x14ac:dyDescent="0.3">
      <c r="A133" s="23" t="s">
        <v>22</v>
      </c>
      <c r="B133" s="13"/>
      <c r="C133" s="255">
        <f>SUM(C132:C132)</f>
        <v>69905838</v>
      </c>
      <c r="D133" s="255">
        <f>SUM(D132:D132)</f>
        <v>25000000</v>
      </c>
      <c r="E133" s="255">
        <f>SUM(E132:E132)</f>
        <v>44905838</v>
      </c>
    </row>
    <row r="134" spans="1:8" ht="39.75" customHeight="1" x14ac:dyDescent="0.3">
      <c r="A134" s="267" t="s">
        <v>149</v>
      </c>
      <c r="B134" s="91">
        <v>16</v>
      </c>
      <c r="C134" s="257"/>
      <c r="D134" s="255"/>
      <c r="E134" s="255"/>
    </row>
    <row r="135" spans="1:8" ht="17.149999999999999" customHeight="1" x14ac:dyDescent="0.25">
      <c r="A135" s="26" t="s">
        <v>323</v>
      </c>
      <c r="C135" s="253">
        <v>17090000</v>
      </c>
      <c r="D135" s="254">
        <v>200000000</v>
      </c>
      <c r="E135" s="254">
        <f>+C135-D135</f>
        <v>-182910000</v>
      </c>
    </row>
    <row r="136" spans="1:8" ht="41.25" customHeight="1" x14ac:dyDescent="0.3">
      <c r="A136" s="267" t="s">
        <v>147</v>
      </c>
      <c r="B136" s="13"/>
      <c r="C136" s="257">
        <f>SUM(C135)</f>
        <v>17090000</v>
      </c>
      <c r="D136" s="257">
        <f>SUM(D135)</f>
        <v>200000000</v>
      </c>
      <c r="E136" s="257">
        <f>SUM(E135)</f>
        <v>-182910000</v>
      </c>
    </row>
    <row r="137" spans="1:8" ht="17.149999999999999" customHeight="1" x14ac:dyDescent="0.25"/>
    <row r="138" spans="1:8" ht="17.149999999999999" hidden="1" customHeight="1" x14ac:dyDescent="0.3">
      <c r="A138" s="23" t="s">
        <v>46</v>
      </c>
      <c r="B138" s="91">
        <v>16</v>
      </c>
    </row>
    <row r="139" spans="1:8" ht="17.149999999999999" hidden="1" customHeight="1" x14ac:dyDescent="0.25">
      <c r="A139" s="26" t="s">
        <v>314</v>
      </c>
      <c r="C139" s="253"/>
      <c r="D139" s="254"/>
      <c r="E139" s="254">
        <f>+C139-D139</f>
        <v>0</v>
      </c>
    </row>
    <row r="140" spans="1:8" ht="17.149999999999999" hidden="1" customHeight="1" x14ac:dyDescent="0.3">
      <c r="A140" s="23" t="s">
        <v>100</v>
      </c>
      <c r="B140" s="13"/>
      <c r="C140" s="255">
        <f>SUM(C139)</f>
        <v>0</v>
      </c>
      <c r="D140" s="255">
        <f>SUM(D139)</f>
        <v>0</v>
      </c>
      <c r="E140" s="255">
        <f>SUM(E139)</f>
        <v>0</v>
      </c>
    </row>
    <row r="141" spans="1:8" ht="17.149999999999999" customHeight="1" x14ac:dyDescent="0.3">
      <c r="A141" s="23" t="s">
        <v>31</v>
      </c>
      <c r="B141" s="91">
        <v>17</v>
      </c>
    </row>
    <row r="142" spans="1:8" ht="17.149999999999999" customHeight="1" x14ac:dyDescent="0.25">
      <c r="A142" s="26" t="s">
        <v>315</v>
      </c>
      <c r="C142" s="253">
        <v>1370250</v>
      </c>
      <c r="D142" s="254">
        <v>0</v>
      </c>
      <c r="E142" s="254">
        <f>+C142-D142</f>
        <v>1370250</v>
      </c>
    </row>
    <row r="143" spans="1:8" ht="17.149999999999999" customHeight="1" x14ac:dyDescent="0.3">
      <c r="A143" s="23" t="s">
        <v>32</v>
      </c>
      <c r="B143" s="13"/>
      <c r="C143" s="257">
        <f>SUM(C142:C142)</f>
        <v>1370250</v>
      </c>
      <c r="D143" s="257">
        <f>SUM(D142:D142)</f>
        <v>0</v>
      </c>
      <c r="E143" s="257">
        <f>SUM(E142:E142)</f>
        <v>1370250</v>
      </c>
      <c r="H143" s="262">
        <f>E143</f>
        <v>1370250</v>
      </c>
    </row>
    <row r="144" spans="1:8" ht="17.149999999999999" customHeight="1" x14ac:dyDescent="0.25">
      <c r="H144" s="265"/>
    </row>
    <row r="145" spans="1:17" ht="17.149999999999999" customHeight="1" x14ac:dyDescent="0.3">
      <c r="A145" s="23" t="s">
        <v>33</v>
      </c>
      <c r="B145" s="13"/>
      <c r="C145" s="255">
        <f>+C143+C140+C136+C133</f>
        <v>88366088</v>
      </c>
      <c r="D145" s="255">
        <f>+D143+D140+D136+D133</f>
        <v>225000000</v>
      </c>
      <c r="E145" s="255">
        <f>+E143+E140+E136+E133</f>
        <v>-136633912</v>
      </c>
    </row>
    <row r="146" spans="1:17" ht="17.149999999999999" customHeight="1" x14ac:dyDescent="0.3">
      <c r="A146" s="23" t="s">
        <v>34</v>
      </c>
      <c r="B146" s="13"/>
      <c r="C146" s="257">
        <f>+C145+C127</f>
        <v>521655360.39999998</v>
      </c>
      <c r="D146" s="257">
        <f>+D145+D127</f>
        <v>497366052</v>
      </c>
      <c r="E146" s="257">
        <f>SUM(E127+E145)</f>
        <v>24289308.400000006</v>
      </c>
      <c r="G146" s="238">
        <v>1645160520.49</v>
      </c>
      <c r="H146" s="262">
        <f>G146-C146</f>
        <v>1123505160.0900002</v>
      </c>
    </row>
    <row r="147" spans="1:17" ht="17.149999999999999" customHeight="1" x14ac:dyDescent="0.3">
      <c r="A147" s="524" t="str">
        <f>A1</f>
        <v>DEPOSITO ALLIANZ PHARMA SAS</v>
      </c>
      <c r="B147" s="524"/>
      <c r="C147" s="524"/>
      <c r="D147" s="524"/>
      <c r="E147" s="524"/>
    </row>
    <row r="148" spans="1:17" ht="17.149999999999999" customHeight="1" x14ac:dyDescent="0.3">
      <c r="A148" s="524" t="s">
        <v>92</v>
      </c>
      <c r="B148" s="524"/>
      <c r="C148" s="524"/>
      <c r="D148" s="524"/>
      <c r="E148" s="524"/>
    </row>
    <row r="149" spans="1:17" ht="17.149999999999999" customHeight="1" x14ac:dyDescent="0.3">
      <c r="A149" s="524" t="s">
        <v>108</v>
      </c>
      <c r="B149" s="524"/>
      <c r="C149" s="524"/>
      <c r="D149" s="524"/>
      <c r="E149" s="524"/>
    </row>
    <row r="150" spans="1:17" ht="17.149999999999999" customHeight="1" x14ac:dyDescent="0.3">
      <c r="A150" s="524" t="s">
        <v>230</v>
      </c>
      <c r="B150" s="524"/>
      <c r="C150" s="524"/>
      <c r="D150" s="524"/>
      <c r="E150" s="524"/>
    </row>
    <row r="151" spans="1:17" ht="17.149999999999999" customHeight="1" x14ac:dyDescent="0.3">
      <c r="A151" s="13"/>
      <c r="B151" s="13"/>
      <c r="C151" s="13"/>
      <c r="D151" s="13"/>
      <c r="E151" s="13"/>
    </row>
    <row r="152" spans="1:17" ht="17.149999999999999" customHeight="1" x14ac:dyDescent="0.3">
      <c r="B152" s="35" t="s">
        <v>146</v>
      </c>
      <c r="C152" s="247">
        <f>C6</f>
        <v>2020</v>
      </c>
      <c r="D152" s="248">
        <f>D6</f>
        <v>2019</v>
      </c>
      <c r="E152" s="13" t="s">
        <v>102</v>
      </c>
    </row>
    <row r="153" spans="1:17" ht="17.149999999999999" customHeight="1" x14ac:dyDescent="0.25"/>
    <row r="154" spans="1:17" ht="17.149999999999999" customHeight="1" x14ac:dyDescent="0.3">
      <c r="A154" s="23" t="s">
        <v>35</v>
      </c>
      <c r="B154" s="91">
        <v>18</v>
      </c>
      <c r="F154" s="23"/>
    </row>
    <row r="155" spans="1:17" ht="17.149999999999999" customHeight="1" x14ac:dyDescent="0.25">
      <c r="A155" s="26" t="s">
        <v>316</v>
      </c>
      <c r="C155" s="252">
        <v>200000000</v>
      </c>
      <c r="D155" s="252">
        <v>60000000</v>
      </c>
      <c r="E155" s="252">
        <f t="shared" ref="E155:E160" si="3">+C155-D155</f>
        <v>140000000</v>
      </c>
      <c r="J155" s="238">
        <v>4047302</v>
      </c>
      <c r="L155" s="262">
        <f>J155-C161</f>
        <v>-517446359.2700001</v>
      </c>
    </row>
    <row r="156" spans="1:17" ht="17.149999999999999" customHeight="1" x14ac:dyDescent="0.25">
      <c r="A156" s="26" t="s">
        <v>317</v>
      </c>
      <c r="C156" s="252">
        <v>0</v>
      </c>
      <c r="D156" s="252">
        <v>0</v>
      </c>
      <c r="E156" s="252">
        <f t="shared" si="3"/>
        <v>0</v>
      </c>
      <c r="H156" s="238">
        <f>250000000/1000</f>
        <v>250000</v>
      </c>
    </row>
    <row r="157" spans="1:17" ht="17.149999999999999" customHeight="1" x14ac:dyDescent="0.25">
      <c r="A157" s="26" t="s">
        <v>318</v>
      </c>
      <c r="C157" s="252">
        <v>21982763</v>
      </c>
      <c r="D157" s="252">
        <v>0</v>
      </c>
      <c r="E157" s="252">
        <f t="shared" si="3"/>
        <v>21982763</v>
      </c>
    </row>
    <row r="158" spans="1:17" ht="17.149999999999999" customHeight="1" x14ac:dyDescent="0.25">
      <c r="A158" s="26" t="s">
        <v>319</v>
      </c>
      <c r="C158" s="252">
        <v>2442528.1</v>
      </c>
      <c r="D158" s="252">
        <v>0</v>
      </c>
      <c r="E158" s="252">
        <f t="shared" si="3"/>
        <v>2442528.1</v>
      </c>
    </row>
    <row r="159" spans="1:17" s="23" customFormat="1" ht="17.149999999999999" hidden="1" customHeight="1" x14ac:dyDescent="0.3">
      <c r="A159" s="26" t="s">
        <v>320</v>
      </c>
      <c r="B159" s="35"/>
      <c r="C159" s="252"/>
      <c r="D159" s="252">
        <v>0</v>
      </c>
      <c r="E159" s="252">
        <f t="shared" si="3"/>
        <v>0</v>
      </c>
      <c r="F159" s="26"/>
      <c r="G159" s="263"/>
      <c r="H159" s="263"/>
      <c r="I159" s="263"/>
      <c r="J159" s="263"/>
      <c r="K159" s="263"/>
      <c r="L159" s="263"/>
      <c r="M159" s="263"/>
      <c r="N159" s="263"/>
      <c r="O159" s="264"/>
      <c r="P159" s="264"/>
      <c r="Q159" s="264"/>
    </row>
    <row r="160" spans="1:17" ht="17.149999999999999" customHeight="1" x14ac:dyDescent="0.25">
      <c r="A160" s="26" t="s">
        <v>321</v>
      </c>
      <c r="C160" s="252">
        <f>'PYG NIIF'!C94</f>
        <v>297068370.17000008</v>
      </c>
      <c r="D160" s="252">
        <f>'PYG NIIF'!D94</f>
        <v>24425292</v>
      </c>
      <c r="E160" s="252">
        <f t="shared" si="3"/>
        <v>272643078.17000008</v>
      </c>
      <c r="G160" s="266">
        <f>C160/'PYG NIIF'!C9</f>
        <v>7.2743620120775537E-2</v>
      </c>
      <c r="H160" s="262">
        <f>C160</f>
        <v>297068370.17000008</v>
      </c>
    </row>
    <row r="161" spans="1:9" ht="17.149999999999999" customHeight="1" x14ac:dyDescent="0.3">
      <c r="A161" s="23" t="s">
        <v>36</v>
      </c>
      <c r="B161" s="13"/>
      <c r="C161" s="255">
        <f>SUM(C155:C160)</f>
        <v>521493661.2700001</v>
      </c>
      <c r="D161" s="255">
        <f>SUM(D155:D160)</f>
        <v>84425292</v>
      </c>
      <c r="E161" s="255">
        <f>SUM(E155:E160)</f>
        <v>437068369.2700001</v>
      </c>
      <c r="H161" s="265">
        <f>SUM(H24:H160)</f>
        <v>2345542486.6100006</v>
      </c>
    </row>
    <row r="162" spans="1:9" ht="17.149999999999999" customHeight="1" thickBot="1" x14ac:dyDescent="0.35">
      <c r="A162" s="23" t="s">
        <v>37</v>
      </c>
      <c r="B162" s="13"/>
      <c r="C162" s="259">
        <f>SUM(C146+C161)</f>
        <v>1043149021.6700001</v>
      </c>
      <c r="D162" s="258">
        <f>SUM(D146+D161)</f>
        <v>581791344</v>
      </c>
      <c r="E162" s="258">
        <f>SUM(E146+E161)</f>
        <v>461357677.67000008</v>
      </c>
      <c r="H162" s="262">
        <f>+C160+C157</f>
        <v>319051133.17000008</v>
      </c>
    </row>
    <row r="163" spans="1:9" ht="17.149999999999999" customHeight="1" thickTop="1" x14ac:dyDescent="0.25">
      <c r="A163" s="239"/>
      <c r="B163" s="260"/>
      <c r="C163" s="261"/>
      <c r="D163" s="261"/>
      <c r="E163" s="239"/>
      <c r="F163" s="239"/>
      <c r="G163" s="239"/>
      <c r="H163" s="239"/>
      <c r="I163" s="239"/>
    </row>
    <row r="164" spans="1:9" ht="17.149999999999999" customHeight="1" x14ac:dyDescent="0.25">
      <c r="A164" s="239"/>
      <c r="B164" s="260"/>
      <c r="C164" s="261"/>
      <c r="D164" s="261"/>
      <c r="E164" s="261"/>
      <c r="F164" s="239"/>
      <c r="G164" s="239"/>
      <c r="H164" s="239"/>
      <c r="I164" s="239"/>
    </row>
    <row r="165" spans="1:9" ht="17.149999999999999" customHeight="1" x14ac:dyDescent="0.25">
      <c r="A165" s="239"/>
      <c r="B165" s="260"/>
      <c r="C165" s="261"/>
      <c r="D165" s="261"/>
      <c r="E165" s="239"/>
      <c r="F165" s="239"/>
      <c r="G165" s="239"/>
      <c r="H165" s="239"/>
      <c r="I165" s="239"/>
    </row>
    <row r="166" spans="1:9" s="238" customFormat="1" ht="17.149999999999999" customHeight="1" x14ac:dyDescent="0.25">
      <c r="A166" s="191"/>
      <c r="B166" s="191"/>
      <c r="C166" s="191"/>
      <c r="D166" s="191"/>
      <c r="E166" s="191"/>
    </row>
    <row r="167" spans="1:9" ht="17.149999999999999" customHeight="1" x14ac:dyDescent="0.3">
      <c r="A167" s="264"/>
      <c r="B167" s="278"/>
      <c r="C167" s="279"/>
      <c r="D167" s="280"/>
      <c r="E167" s="239"/>
      <c r="F167" s="239"/>
      <c r="G167" s="239"/>
      <c r="H167" s="239"/>
      <c r="I167" s="239"/>
    </row>
    <row r="168" spans="1:9" ht="19" customHeight="1" x14ac:dyDescent="0.3">
      <c r="A168" s="44" t="str">
        <f>'PYG NIIF'!A105</f>
        <v>BEATRIZ KARINA CAMPILLO VELA</v>
      </c>
      <c r="B168" s="18"/>
      <c r="C168" s="192" t="str">
        <f>'PYG NIIF'!C105</f>
        <v>ZAIDA IDALID HERREÑO RUEDAS</v>
      </c>
      <c r="D168" s="193"/>
    </row>
    <row r="169" spans="1:9" ht="16.5" customHeight="1" x14ac:dyDescent="0.3">
      <c r="A169" s="44" t="s">
        <v>80</v>
      </c>
      <c r="B169" s="18"/>
      <c r="C169" s="192" t="str">
        <f>'PYG NIIF'!C106</f>
        <v>Contador Publico-T.P. No. 175292-T</v>
      </c>
      <c r="D169" s="193"/>
    </row>
    <row r="170" spans="1:9" ht="15.75" customHeight="1" x14ac:dyDescent="0.25">
      <c r="A170" s="18"/>
      <c r="B170" s="18"/>
      <c r="C170" s="194"/>
      <c r="D170" s="194"/>
    </row>
    <row r="171" spans="1:9" ht="15.75" customHeight="1" x14ac:dyDescent="0.25">
      <c r="A171" s="18"/>
      <c r="B171" s="18"/>
      <c r="C171" s="194"/>
      <c r="D171" s="194"/>
    </row>
    <row r="172" spans="1:9" ht="17.149999999999999" customHeight="1" x14ac:dyDescent="0.25"/>
    <row r="173" spans="1:9" ht="17.149999999999999" customHeight="1" x14ac:dyDescent="0.3">
      <c r="A173" s="523" t="s">
        <v>278</v>
      </c>
      <c r="B173" s="523"/>
      <c r="C173" s="523"/>
      <c r="D173" s="523"/>
      <c r="F173" s="209"/>
    </row>
    <row r="174" spans="1:9" ht="13" x14ac:dyDescent="0.3">
      <c r="A174" s="523" t="s">
        <v>333</v>
      </c>
      <c r="B174" s="523"/>
      <c r="C174" s="523"/>
      <c r="D174" s="523"/>
    </row>
  </sheetData>
  <mergeCells count="3290">
    <mergeCell ref="XFA85:XFD85"/>
    <mergeCell ref="XEB85:XEF85"/>
    <mergeCell ref="XEG85:XEK85"/>
    <mergeCell ref="XEL85:XEP85"/>
    <mergeCell ref="XEQ85:XEU85"/>
    <mergeCell ref="XEV85:XEZ85"/>
    <mergeCell ref="XDC85:XDG85"/>
    <mergeCell ref="XDH85:XDL85"/>
    <mergeCell ref="XDM85:XDQ85"/>
    <mergeCell ref="XDR85:XDV85"/>
    <mergeCell ref="XDW85:XEA85"/>
    <mergeCell ref="XCD85:XCH85"/>
    <mergeCell ref="XCI85:XCM85"/>
    <mergeCell ref="XCN85:XCR85"/>
    <mergeCell ref="XCS85:XCW85"/>
    <mergeCell ref="XCX85:XDB85"/>
    <mergeCell ref="XBE85:XBI85"/>
    <mergeCell ref="XBJ85:XBN85"/>
    <mergeCell ref="XBO85:XBS85"/>
    <mergeCell ref="XBT85:XBX85"/>
    <mergeCell ref="XBY85:XCC85"/>
    <mergeCell ref="XAF85:XAJ85"/>
    <mergeCell ref="XAK85:XAO85"/>
    <mergeCell ref="XAP85:XAT85"/>
    <mergeCell ref="XAU85:XAY85"/>
    <mergeCell ref="XAZ85:XBD85"/>
    <mergeCell ref="WZG85:WZK85"/>
    <mergeCell ref="WZL85:WZP85"/>
    <mergeCell ref="WZQ85:WZU85"/>
    <mergeCell ref="WZV85:WZZ85"/>
    <mergeCell ref="XAA85:XAE85"/>
    <mergeCell ref="WYH85:WYL85"/>
    <mergeCell ref="WYM85:WYQ85"/>
    <mergeCell ref="WYR85:WYV85"/>
    <mergeCell ref="WYW85:WZA85"/>
    <mergeCell ref="WZB85:WZF85"/>
    <mergeCell ref="WXI85:WXM85"/>
    <mergeCell ref="WXN85:WXR85"/>
    <mergeCell ref="WXS85:WXW85"/>
    <mergeCell ref="WXX85:WYB85"/>
    <mergeCell ref="WYC85:WYG85"/>
    <mergeCell ref="WWJ85:WWN85"/>
    <mergeCell ref="WWO85:WWS85"/>
    <mergeCell ref="WWT85:WWX85"/>
    <mergeCell ref="WWY85:WXC85"/>
    <mergeCell ref="WXD85:WXH85"/>
    <mergeCell ref="WVK85:WVO85"/>
    <mergeCell ref="WVP85:WVT85"/>
    <mergeCell ref="WVU85:WVY85"/>
    <mergeCell ref="WVZ85:WWD85"/>
    <mergeCell ref="WWE85:WWI85"/>
    <mergeCell ref="WUL85:WUP85"/>
    <mergeCell ref="WUQ85:WUU85"/>
    <mergeCell ref="WUV85:WUZ85"/>
    <mergeCell ref="WVA85:WVE85"/>
    <mergeCell ref="WVF85:WVJ85"/>
    <mergeCell ref="WTM85:WTQ85"/>
    <mergeCell ref="WTR85:WTV85"/>
    <mergeCell ref="WTW85:WUA85"/>
    <mergeCell ref="WUB85:WUF85"/>
    <mergeCell ref="WUG85:WUK85"/>
    <mergeCell ref="WSN85:WSR85"/>
    <mergeCell ref="WSS85:WSW85"/>
    <mergeCell ref="WSX85:WTB85"/>
    <mergeCell ref="WTC85:WTG85"/>
    <mergeCell ref="WTH85:WTL85"/>
    <mergeCell ref="WRO85:WRS85"/>
    <mergeCell ref="WRT85:WRX85"/>
    <mergeCell ref="WRY85:WSC85"/>
    <mergeCell ref="WSD85:WSH85"/>
    <mergeCell ref="WSI85:WSM85"/>
    <mergeCell ref="WQP85:WQT85"/>
    <mergeCell ref="WQU85:WQY85"/>
    <mergeCell ref="WQZ85:WRD85"/>
    <mergeCell ref="WRE85:WRI85"/>
    <mergeCell ref="WRJ85:WRN85"/>
    <mergeCell ref="WPQ85:WPU85"/>
    <mergeCell ref="WPV85:WPZ85"/>
    <mergeCell ref="WQA85:WQE85"/>
    <mergeCell ref="WQF85:WQJ85"/>
    <mergeCell ref="WQK85:WQO85"/>
    <mergeCell ref="WOR85:WOV85"/>
    <mergeCell ref="WOW85:WPA85"/>
    <mergeCell ref="WPB85:WPF85"/>
    <mergeCell ref="WPG85:WPK85"/>
    <mergeCell ref="WPL85:WPP85"/>
    <mergeCell ref="WNS85:WNW85"/>
    <mergeCell ref="WNX85:WOB85"/>
    <mergeCell ref="WOC85:WOG85"/>
    <mergeCell ref="WOH85:WOL85"/>
    <mergeCell ref="WOM85:WOQ85"/>
    <mergeCell ref="WMT85:WMX85"/>
    <mergeCell ref="WMY85:WNC85"/>
    <mergeCell ref="WND85:WNH85"/>
    <mergeCell ref="WNI85:WNM85"/>
    <mergeCell ref="WNN85:WNR85"/>
    <mergeCell ref="WLU85:WLY85"/>
    <mergeCell ref="WLZ85:WMD85"/>
    <mergeCell ref="WME85:WMI85"/>
    <mergeCell ref="WMJ85:WMN85"/>
    <mergeCell ref="WMO85:WMS85"/>
    <mergeCell ref="WKV85:WKZ85"/>
    <mergeCell ref="WLA85:WLE85"/>
    <mergeCell ref="WLF85:WLJ85"/>
    <mergeCell ref="WLK85:WLO85"/>
    <mergeCell ref="WLP85:WLT85"/>
    <mergeCell ref="WJW85:WKA85"/>
    <mergeCell ref="WKB85:WKF85"/>
    <mergeCell ref="WKG85:WKK85"/>
    <mergeCell ref="WKL85:WKP85"/>
    <mergeCell ref="WKQ85:WKU85"/>
    <mergeCell ref="WIX85:WJB85"/>
    <mergeCell ref="WJC85:WJG85"/>
    <mergeCell ref="WJH85:WJL85"/>
    <mergeCell ref="WJM85:WJQ85"/>
    <mergeCell ref="WJR85:WJV85"/>
    <mergeCell ref="WHY85:WIC85"/>
    <mergeCell ref="WID85:WIH85"/>
    <mergeCell ref="WII85:WIM85"/>
    <mergeCell ref="WIN85:WIR85"/>
    <mergeCell ref="WIS85:WIW85"/>
    <mergeCell ref="WGZ85:WHD85"/>
    <mergeCell ref="WHE85:WHI85"/>
    <mergeCell ref="WHJ85:WHN85"/>
    <mergeCell ref="WHO85:WHS85"/>
    <mergeCell ref="WHT85:WHX85"/>
    <mergeCell ref="WGA85:WGE85"/>
    <mergeCell ref="WGF85:WGJ85"/>
    <mergeCell ref="WGK85:WGO85"/>
    <mergeCell ref="WGP85:WGT85"/>
    <mergeCell ref="WGU85:WGY85"/>
    <mergeCell ref="WFB85:WFF85"/>
    <mergeCell ref="WFG85:WFK85"/>
    <mergeCell ref="WFL85:WFP85"/>
    <mergeCell ref="WFQ85:WFU85"/>
    <mergeCell ref="WFV85:WFZ85"/>
    <mergeCell ref="WEC85:WEG85"/>
    <mergeCell ref="WEH85:WEL85"/>
    <mergeCell ref="WEM85:WEQ85"/>
    <mergeCell ref="WER85:WEV85"/>
    <mergeCell ref="WEW85:WFA85"/>
    <mergeCell ref="WDD85:WDH85"/>
    <mergeCell ref="WDI85:WDM85"/>
    <mergeCell ref="WDN85:WDR85"/>
    <mergeCell ref="WDS85:WDW85"/>
    <mergeCell ref="WDX85:WEB85"/>
    <mergeCell ref="WCE85:WCI85"/>
    <mergeCell ref="WCJ85:WCN85"/>
    <mergeCell ref="WCO85:WCS85"/>
    <mergeCell ref="WCT85:WCX85"/>
    <mergeCell ref="WCY85:WDC85"/>
    <mergeCell ref="WBF85:WBJ85"/>
    <mergeCell ref="WBK85:WBO85"/>
    <mergeCell ref="WBP85:WBT85"/>
    <mergeCell ref="WBU85:WBY85"/>
    <mergeCell ref="WBZ85:WCD85"/>
    <mergeCell ref="WAG85:WAK85"/>
    <mergeCell ref="WAL85:WAP85"/>
    <mergeCell ref="WAQ85:WAU85"/>
    <mergeCell ref="WAV85:WAZ85"/>
    <mergeCell ref="WBA85:WBE85"/>
    <mergeCell ref="VZH85:VZL85"/>
    <mergeCell ref="VZM85:VZQ85"/>
    <mergeCell ref="VZR85:VZV85"/>
    <mergeCell ref="VZW85:WAA85"/>
    <mergeCell ref="WAB85:WAF85"/>
    <mergeCell ref="VYI85:VYM85"/>
    <mergeCell ref="VYN85:VYR85"/>
    <mergeCell ref="VYS85:VYW85"/>
    <mergeCell ref="VYX85:VZB85"/>
    <mergeCell ref="VZC85:VZG85"/>
    <mergeCell ref="VXJ85:VXN85"/>
    <mergeCell ref="VXO85:VXS85"/>
    <mergeCell ref="VXT85:VXX85"/>
    <mergeCell ref="VXY85:VYC85"/>
    <mergeCell ref="VYD85:VYH85"/>
    <mergeCell ref="VWK85:VWO85"/>
    <mergeCell ref="VWP85:VWT85"/>
    <mergeCell ref="VWU85:VWY85"/>
    <mergeCell ref="VWZ85:VXD85"/>
    <mergeCell ref="VXE85:VXI85"/>
    <mergeCell ref="VVL85:VVP85"/>
    <mergeCell ref="VVQ85:VVU85"/>
    <mergeCell ref="VVV85:VVZ85"/>
    <mergeCell ref="VWA85:VWE85"/>
    <mergeCell ref="VWF85:VWJ85"/>
    <mergeCell ref="VUM85:VUQ85"/>
    <mergeCell ref="VUR85:VUV85"/>
    <mergeCell ref="VUW85:VVA85"/>
    <mergeCell ref="VVB85:VVF85"/>
    <mergeCell ref="VVG85:VVK85"/>
    <mergeCell ref="VTN85:VTR85"/>
    <mergeCell ref="VTS85:VTW85"/>
    <mergeCell ref="VTX85:VUB85"/>
    <mergeCell ref="VUC85:VUG85"/>
    <mergeCell ref="VUH85:VUL85"/>
    <mergeCell ref="VSO85:VSS85"/>
    <mergeCell ref="VST85:VSX85"/>
    <mergeCell ref="VSY85:VTC85"/>
    <mergeCell ref="VTD85:VTH85"/>
    <mergeCell ref="VTI85:VTM85"/>
    <mergeCell ref="VRP85:VRT85"/>
    <mergeCell ref="VRU85:VRY85"/>
    <mergeCell ref="VRZ85:VSD85"/>
    <mergeCell ref="VSE85:VSI85"/>
    <mergeCell ref="VSJ85:VSN85"/>
    <mergeCell ref="VQQ85:VQU85"/>
    <mergeCell ref="VQV85:VQZ85"/>
    <mergeCell ref="VRA85:VRE85"/>
    <mergeCell ref="VRF85:VRJ85"/>
    <mergeCell ref="VRK85:VRO85"/>
    <mergeCell ref="VPR85:VPV85"/>
    <mergeCell ref="VPW85:VQA85"/>
    <mergeCell ref="VQB85:VQF85"/>
    <mergeCell ref="VQG85:VQK85"/>
    <mergeCell ref="VQL85:VQP85"/>
    <mergeCell ref="VOS85:VOW85"/>
    <mergeCell ref="VOX85:VPB85"/>
    <mergeCell ref="VPC85:VPG85"/>
    <mergeCell ref="VPH85:VPL85"/>
    <mergeCell ref="VPM85:VPQ85"/>
    <mergeCell ref="VNT85:VNX85"/>
    <mergeCell ref="VNY85:VOC85"/>
    <mergeCell ref="VOD85:VOH85"/>
    <mergeCell ref="VOI85:VOM85"/>
    <mergeCell ref="VON85:VOR85"/>
    <mergeCell ref="VMU85:VMY85"/>
    <mergeCell ref="VMZ85:VND85"/>
    <mergeCell ref="VNE85:VNI85"/>
    <mergeCell ref="VNJ85:VNN85"/>
    <mergeCell ref="VNO85:VNS85"/>
    <mergeCell ref="VLV85:VLZ85"/>
    <mergeCell ref="VMA85:VME85"/>
    <mergeCell ref="VMF85:VMJ85"/>
    <mergeCell ref="VMK85:VMO85"/>
    <mergeCell ref="VMP85:VMT85"/>
    <mergeCell ref="VKW85:VLA85"/>
    <mergeCell ref="VLB85:VLF85"/>
    <mergeCell ref="VLG85:VLK85"/>
    <mergeCell ref="VLL85:VLP85"/>
    <mergeCell ref="VLQ85:VLU85"/>
    <mergeCell ref="VJX85:VKB85"/>
    <mergeCell ref="VKC85:VKG85"/>
    <mergeCell ref="VKH85:VKL85"/>
    <mergeCell ref="VKM85:VKQ85"/>
    <mergeCell ref="VKR85:VKV85"/>
    <mergeCell ref="VIY85:VJC85"/>
    <mergeCell ref="VJD85:VJH85"/>
    <mergeCell ref="VJI85:VJM85"/>
    <mergeCell ref="VJN85:VJR85"/>
    <mergeCell ref="VJS85:VJW85"/>
    <mergeCell ref="VHZ85:VID85"/>
    <mergeCell ref="VIE85:VII85"/>
    <mergeCell ref="VIJ85:VIN85"/>
    <mergeCell ref="VIO85:VIS85"/>
    <mergeCell ref="VIT85:VIX85"/>
    <mergeCell ref="VHA85:VHE85"/>
    <mergeCell ref="VHF85:VHJ85"/>
    <mergeCell ref="VHK85:VHO85"/>
    <mergeCell ref="VHP85:VHT85"/>
    <mergeCell ref="VHU85:VHY85"/>
    <mergeCell ref="VGB85:VGF85"/>
    <mergeCell ref="VGG85:VGK85"/>
    <mergeCell ref="VGL85:VGP85"/>
    <mergeCell ref="VGQ85:VGU85"/>
    <mergeCell ref="VGV85:VGZ85"/>
    <mergeCell ref="VFC85:VFG85"/>
    <mergeCell ref="VFH85:VFL85"/>
    <mergeCell ref="VFM85:VFQ85"/>
    <mergeCell ref="VFR85:VFV85"/>
    <mergeCell ref="VFW85:VGA85"/>
    <mergeCell ref="VED85:VEH85"/>
    <mergeCell ref="VEI85:VEM85"/>
    <mergeCell ref="VEN85:VER85"/>
    <mergeCell ref="VES85:VEW85"/>
    <mergeCell ref="VEX85:VFB85"/>
    <mergeCell ref="VDE85:VDI85"/>
    <mergeCell ref="VDJ85:VDN85"/>
    <mergeCell ref="VDO85:VDS85"/>
    <mergeCell ref="VDT85:VDX85"/>
    <mergeCell ref="VDY85:VEC85"/>
    <mergeCell ref="VCF85:VCJ85"/>
    <mergeCell ref="VCK85:VCO85"/>
    <mergeCell ref="VCP85:VCT85"/>
    <mergeCell ref="VCU85:VCY85"/>
    <mergeCell ref="VCZ85:VDD85"/>
    <mergeCell ref="VBG85:VBK85"/>
    <mergeCell ref="VBL85:VBP85"/>
    <mergeCell ref="VBQ85:VBU85"/>
    <mergeCell ref="VBV85:VBZ85"/>
    <mergeCell ref="VCA85:VCE85"/>
    <mergeCell ref="VAH85:VAL85"/>
    <mergeCell ref="VAM85:VAQ85"/>
    <mergeCell ref="VAR85:VAV85"/>
    <mergeCell ref="VAW85:VBA85"/>
    <mergeCell ref="VBB85:VBF85"/>
    <mergeCell ref="UZI85:UZM85"/>
    <mergeCell ref="UZN85:UZR85"/>
    <mergeCell ref="UZS85:UZW85"/>
    <mergeCell ref="UZX85:VAB85"/>
    <mergeCell ref="VAC85:VAG85"/>
    <mergeCell ref="UYJ85:UYN85"/>
    <mergeCell ref="UYO85:UYS85"/>
    <mergeCell ref="UYT85:UYX85"/>
    <mergeCell ref="UYY85:UZC85"/>
    <mergeCell ref="UZD85:UZH85"/>
    <mergeCell ref="UXK85:UXO85"/>
    <mergeCell ref="UXP85:UXT85"/>
    <mergeCell ref="UXU85:UXY85"/>
    <mergeCell ref="UXZ85:UYD85"/>
    <mergeCell ref="UYE85:UYI85"/>
    <mergeCell ref="UWL85:UWP85"/>
    <mergeCell ref="UWQ85:UWU85"/>
    <mergeCell ref="UWV85:UWZ85"/>
    <mergeCell ref="UXA85:UXE85"/>
    <mergeCell ref="UXF85:UXJ85"/>
    <mergeCell ref="UVM85:UVQ85"/>
    <mergeCell ref="UVR85:UVV85"/>
    <mergeCell ref="UVW85:UWA85"/>
    <mergeCell ref="UWB85:UWF85"/>
    <mergeCell ref="UWG85:UWK85"/>
    <mergeCell ref="UUN85:UUR85"/>
    <mergeCell ref="UUS85:UUW85"/>
    <mergeCell ref="UUX85:UVB85"/>
    <mergeCell ref="UVC85:UVG85"/>
    <mergeCell ref="UVH85:UVL85"/>
    <mergeCell ref="UTO85:UTS85"/>
    <mergeCell ref="UTT85:UTX85"/>
    <mergeCell ref="UTY85:UUC85"/>
    <mergeCell ref="UUD85:UUH85"/>
    <mergeCell ref="UUI85:UUM85"/>
    <mergeCell ref="USP85:UST85"/>
    <mergeCell ref="USU85:USY85"/>
    <mergeCell ref="USZ85:UTD85"/>
    <mergeCell ref="UTE85:UTI85"/>
    <mergeCell ref="UTJ85:UTN85"/>
    <mergeCell ref="URQ85:URU85"/>
    <mergeCell ref="URV85:URZ85"/>
    <mergeCell ref="USA85:USE85"/>
    <mergeCell ref="USF85:USJ85"/>
    <mergeCell ref="USK85:USO85"/>
    <mergeCell ref="UQR85:UQV85"/>
    <mergeCell ref="UQW85:URA85"/>
    <mergeCell ref="URB85:URF85"/>
    <mergeCell ref="URG85:URK85"/>
    <mergeCell ref="URL85:URP85"/>
    <mergeCell ref="UPS85:UPW85"/>
    <mergeCell ref="UPX85:UQB85"/>
    <mergeCell ref="UQC85:UQG85"/>
    <mergeCell ref="UQH85:UQL85"/>
    <mergeCell ref="UQM85:UQQ85"/>
    <mergeCell ref="UOT85:UOX85"/>
    <mergeCell ref="UOY85:UPC85"/>
    <mergeCell ref="UPD85:UPH85"/>
    <mergeCell ref="UPI85:UPM85"/>
    <mergeCell ref="UPN85:UPR85"/>
    <mergeCell ref="UNU85:UNY85"/>
    <mergeCell ref="UNZ85:UOD85"/>
    <mergeCell ref="UOE85:UOI85"/>
    <mergeCell ref="UOJ85:UON85"/>
    <mergeCell ref="UOO85:UOS85"/>
    <mergeCell ref="UMV85:UMZ85"/>
    <mergeCell ref="UNA85:UNE85"/>
    <mergeCell ref="UNF85:UNJ85"/>
    <mergeCell ref="UNK85:UNO85"/>
    <mergeCell ref="UNP85:UNT85"/>
    <mergeCell ref="ULW85:UMA85"/>
    <mergeCell ref="UMB85:UMF85"/>
    <mergeCell ref="UMG85:UMK85"/>
    <mergeCell ref="UML85:UMP85"/>
    <mergeCell ref="UMQ85:UMU85"/>
    <mergeCell ref="UKX85:ULB85"/>
    <mergeCell ref="ULC85:ULG85"/>
    <mergeCell ref="ULH85:ULL85"/>
    <mergeCell ref="ULM85:ULQ85"/>
    <mergeCell ref="ULR85:ULV85"/>
    <mergeCell ref="UJY85:UKC85"/>
    <mergeCell ref="UKD85:UKH85"/>
    <mergeCell ref="UKI85:UKM85"/>
    <mergeCell ref="UKN85:UKR85"/>
    <mergeCell ref="UKS85:UKW85"/>
    <mergeCell ref="UIZ85:UJD85"/>
    <mergeCell ref="UJE85:UJI85"/>
    <mergeCell ref="UJJ85:UJN85"/>
    <mergeCell ref="UJO85:UJS85"/>
    <mergeCell ref="UJT85:UJX85"/>
    <mergeCell ref="UIA85:UIE85"/>
    <mergeCell ref="UIF85:UIJ85"/>
    <mergeCell ref="UIK85:UIO85"/>
    <mergeCell ref="UIP85:UIT85"/>
    <mergeCell ref="UIU85:UIY85"/>
    <mergeCell ref="UHB85:UHF85"/>
    <mergeCell ref="UHG85:UHK85"/>
    <mergeCell ref="UHL85:UHP85"/>
    <mergeCell ref="UHQ85:UHU85"/>
    <mergeCell ref="UHV85:UHZ85"/>
    <mergeCell ref="UGC85:UGG85"/>
    <mergeCell ref="UGH85:UGL85"/>
    <mergeCell ref="UGM85:UGQ85"/>
    <mergeCell ref="UGR85:UGV85"/>
    <mergeCell ref="UGW85:UHA85"/>
    <mergeCell ref="UFD85:UFH85"/>
    <mergeCell ref="UFI85:UFM85"/>
    <mergeCell ref="UFN85:UFR85"/>
    <mergeCell ref="UFS85:UFW85"/>
    <mergeCell ref="UFX85:UGB85"/>
    <mergeCell ref="UEE85:UEI85"/>
    <mergeCell ref="UEJ85:UEN85"/>
    <mergeCell ref="UEO85:UES85"/>
    <mergeCell ref="UET85:UEX85"/>
    <mergeCell ref="UEY85:UFC85"/>
    <mergeCell ref="UDF85:UDJ85"/>
    <mergeCell ref="UDK85:UDO85"/>
    <mergeCell ref="UDP85:UDT85"/>
    <mergeCell ref="UDU85:UDY85"/>
    <mergeCell ref="UDZ85:UED85"/>
    <mergeCell ref="UCG85:UCK85"/>
    <mergeCell ref="UCL85:UCP85"/>
    <mergeCell ref="UCQ85:UCU85"/>
    <mergeCell ref="UCV85:UCZ85"/>
    <mergeCell ref="UDA85:UDE85"/>
    <mergeCell ref="UBH85:UBL85"/>
    <mergeCell ref="UBM85:UBQ85"/>
    <mergeCell ref="UBR85:UBV85"/>
    <mergeCell ref="UBW85:UCA85"/>
    <mergeCell ref="UCB85:UCF85"/>
    <mergeCell ref="UAI85:UAM85"/>
    <mergeCell ref="UAN85:UAR85"/>
    <mergeCell ref="UAS85:UAW85"/>
    <mergeCell ref="UAX85:UBB85"/>
    <mergeCell ref="UBC85:UBG85"/>
    <mergeCell ref="TZJ85:TZN85"/>
    <mergeCell ref="TZO85:TZS85"/>
    <mergeCell ref="TZT85:TZX85"/>
    <mergeCell ref="TZY85:UAC85"/>
    <mergeCell ref="UAD85:UAH85"/>
    <mergeCell ref="TYK85:TYO85"/>
    <mergeCell ref="TYP85:TYT85"/>
    <mergeCell ref="TYU85:TYY85"/>
    <mergeCell ref="TYZ85:TZD85"/>
    <mergeCell ref="TZE85:TZI85"/>
    <mergeCell ref="TXL85:TXP85"/>
    <mergeCell ref="TXQ85:TXU85"/>
    <mergeCell ref="TXV85:TXZ85"/>
    <mergeCell ref="TYA85:TYE85"/>
    <mergeCell ref="TYF85:TYJ85"/>
    <mergeCell ref="TWM85:TWQ85"/>
    <mergeCell ref="TWR85:TWV85"/>
    <mergeCell ref="TWW85:TXA85"/>
    <mergeCell ref="TXB85:TXF85"/>
    <mergeCell ref="TXG85:TXK85"/>
    <mergeCell ref="TVN85:TVR85"/>
    <mergeCell ref="TVS85:TVW85"/>
    <mergeCell ref="TVX85:TWB85"/>
    <mergeCell ref="TWC85:TWG85"/>
    <mergeCell ref="TWH85:TWL85"/>
    <mergeCell ref="TUO85:TUS85"/>
    <mergeCell ref="TUT85:TUX85"/>
    <mergeCell ref="TUY85:TVC85"/>
    <mergeCell ref="TVD85:TVH85"/>
    <mergeCell ref="TVI85:TVM85"/>
    <mergeCell ref="TTP85:TTT85"/>
    <mergeCell ref="TTU85:TTY85"/>
    <mergeCell ref="TTZ85:TUD85"/>
    <mergeCell ref="TUE85:TUI85"/>
    <mergeCell ref="TUJ85:TUN85"/>
    <mergeCell ref="TSQ85:TSU85"/>
    <mergeCell ref="TSV85:TSZ85"/>
    <mergeCell ref="TTA85:TTE85"/>
    <mergeCell ref="TTF85:TTJ85"/>
    <mergeCell ref="TTK85:TTO85"/>
    <mergeCell ref="TRR85:TRV85"/>
    <mergeCell ref="TRW85:TSA85"/>
    <mergeCell ref="TSB85:TSF85"/>
    <mergeCell ref="TSG85:TSK85"/>
    <mergeCell ref="TSL85:TSP85"/>
    <mergeCell ref="TQS85:TQW85"/>
    <mergeCell ref="TQX85:TRB85"/>
    <mergeCell ref="TRC85:TRG85"/>
    <mergeCell ref="TRH85:TRL85"/>
    <mergeCell ref="TRM85:TRQ85"/>
    <mergeCell ref="TPT85:TPX85"/>
    <mergeCell ref="TPY85:TQC85"/>
    <mergeCell ref="TQD85:TQH85"/>
    <mergeCell ref="TQI85:TQM85"/>
    <mergeCell ref="TQN85:TQR85"/>
    <mergeCell ref="TOU85:TOY85"/>
    <mergeCell ref="TOZ85:TPD85"/>
    <mergeCell ref="TPE85:TPI85"/>
    <mergeCell ref="TPJ85:TPN85"/>
    <mergeCell ref="TPO85:TPS85"/>
    <mergeCell ref="TNV85:TNZ85"/>
    <mergeCell ref="TOA85:TOE85"/>
    <mergeCell ref="TOF85:TOJ85"/>
    <mergeCell ref="TOK85:TOO85"/>
    <mergeCell ref="TOP85:TOT85"/>
    <mergeCell ref="TMW85:TNA85"/>
    <mergeCell ref="TNB85:TNF85"/>
    <mergeCell ref="TNG85:TNK85"/>
    <mergeCell ref="TNL85:TNP85"/>
    <mergeCell ref="TNQ85:TNU85"/>
    <mergeCell ref="TLX85:TMB85"/>
    <mergeCell ref="TMC85:TMG85"/>
    <mergeCell ref="TMH85:TML85"/>
    <mergeCell ref="TMM85:TMQ85"/>
    <mergeCell ref="TMR85:TMV85"/>
    <mergeCell ref="TKY85:TLC85"/>
    <mergeCell ref="TLD85:TLH85"/>
    <mergeCell ref="TLI85:TLM85"/>
    <mergeCell ref="TLN85:TLR85"/>
    <mergeCell ref="TLS85:TLW85"/>
    <mergeCell ref="TJZ85:TKD85"/>
    <mergeCell ref="TKE85:TKI85"/>
    <mergeCell ref="TKJ85:TKN85"/>
    <mergeCell ref="TKO85:TKS85"/>
    <mergeCell ref="TKT85:TKX85"/>
    <mergeCell ref="TJA85:TJE85"/>
    <mergeCell ref="TJF85:TJJ85"/>
    <mergeCell ref="TJK85:TJO85"/>
    <mergeCell ref="TJP85:TJT85"/>
    <mergeCell ref="TJU85:TJY85"/>
    <mergeCell ref="TIB85:TIF85"/>
    <mergeCell ref="TIG85:TIK85"/>
    <mergeCell ref="TIL85:TIP85"/>
    <mergeCell ref="TIQ85:TIU85"/>
    <mergeCell ref="TIV85:TIZ85"/>
    <mergeCell ref="THC85:THG85"/>
    <mergeCell ref="THH85:THL85"/>
    <mergeCell ref="THM85:THQ85"/>
    <mergeCell ref="THR85:THV85"/>
    <mergeCell ref="THW85:TIA85"/>
    <mergeCell ref="TGD85:TGH85"/>
    <mergeCell ref="TGI85:TGM85"/>
    <mergeCell ref="TGN85:TGR85"/>
    <mergeCell ref="TGS85:TGW85"/>
    <mergeCell ref="TGX85:THB85"/>
    <mergeCell ref="TFE85:TFI85"/>
    <mergeCell ref="TFJ85:TFN85"/>
    <mergeCell ref="TFO85:TFS85"/>
    <mergeCell ref="TFT85:TFX85"/>
    <mergeCell ref="TFY85:TGC85"/>
    <mergeCell ref="TEF85:TEJ85"/>
    <mergeCell ref="TEK85:TEO85"/>
    <mergeCell ref="TEP85:TET85"/>
    <mergeCell ref="TEU85:TEY85"/>
    <mergeCell ref="TEZ85:TFD85"/>
    <mergeCell ref="TDG85:TDK85"/>
    <mergeCell ref="TDL85:TDP85"/>
    <mergeCell ref="TDQ85:TDU85"/>
    <mergeCell ref="TDV85:TDZ85"/>
    <mergeCell ref="TEA85:TEE85"/>
    <mergeCell ref="TCH85:TCL85"/>
    <mergeCell ref="TCM85:TCQ85"/>
    <mergeCell ref="TCR85:TCV85"/>
    <mergeCell ref="TCW85:TDA85"/>
    <mergeCell ref="TDB85:TDF85"/>
    <mergeCell ref="TBI85:TBM85"/>
    <mergeCell ref="TBN85:TBR85"/>
    <mergeCell ref="TBS85:TBW85"/>
    <mergeCell ref="TBX85:TCB85"/>
    <mergeCell ref="TCC85:TCG85"/>
    <mergeCell ref="TAJ85:TAN85"/>
    <mergeCell ref="TAO85:TAS85"/>
    <mergeCell ref="TAT85:TAX85"/>
    <mergeCell ref="TAY85:TBC85"/>
    <mergeCell ref="TBD85:TBH85"/>
    <mergeCell ref="SZK85:SZO85"/>
    <mergeCell ref="SZP85:SZT85"/>
    <mergeCell ref="SZU85:SZY85"/>
    <mergeCell ref="SZZ85:TAD85"/>
    <mergeCell ref="TAE85:TAI85"/>
    <mergeCell ref="SYL85:SYP85"/>
    <mergeCell ref="SYQ85:SYU85"/>
    <mergeCell ref="SYV85:SYZ85"/>
    <mergeCell ref="SZA85:SZE85"/>
    <mergeCell ref="SZF85:SZJ85"/>
    <mergeCell ref="SXM85:SXQ85"/>
    <mergeCell ref="SXR85:SXV85"/>
    <mergeCell ref="SXW85:SYA85"/>
    <mergeCell ref="SYB85:SYF85"/>
    <mergeCell ref="SYG85:SYK85"/>
    <mergeCell ref="SWN85:SWR85"/>
    <mergeCell ref="SWS85:SWW85"/>
    <mergeCell ref="SWX85:SXB85"/>
    <mergeCell ref="SXC85:SXG85"/>
    <mergeCell ref="SXH85:SXL85"/>
    <mergeCell ref="SVO85:SVS85"/>
    <mergeCell ref="SVT85:SVX85"/>
    <mergeCell ref="SVY85:SWC85"/>
    <mergeCell ref="SWD85:SWH85"/>
    <mergeCell ref="SWI85:SWM85"/>
    <mergeCell ref="SUP85:SUT85"/>
    <mergeCell ref="SUU85:SUY85"/>
    <mergeCell ref="SUZ85:SVD85"/>
    <mergeCell ref="SVE85:SVI85"/>
    <mergeCell ref="SVJ85:SVN85"/>
    <mergeCell ref="STQ85:STU85"/>
    <mergeCell ref="STV85:STZ85"/>
    <mergeCell ref="SUA85:SUE85"/>
    <mergeCell ref="SUF85:SUJ85"/>
    <mergeCell ref="SUK85:SUO85"/>
    <mergeCell ref="SSR85:SSV85"/>
    <mergeCell ref="SSW85:STA85"/>
    <mergeCell ref="STB85:STF85"/>
    <mergeCell ref="STG85:STK85"/>
    <mergeCell ref="STL85:STP85"/>
    <mergeCell ref="SRS85:SRW85"/>
    <mergeCell ref="SRX85:SSB85"/>
    <mergeCell ref="SSC85:SSG85"/>
    <mergeCell ref="SSH85:SSL85"/>
    <mergeCell ref="SSM85:SSQ85"/>
    <mergeCell ref="SQT85:SQX85"/>
    <mergeCell ref="SQY85:SRC85"/>
    <mergeCell ref="SRD85:SRH85"/>
    <mergeCell ref="SRI85:SRM85"/>
    <mergeCell ref="SRN85:SRR85"/>
    <mergeCell ref="SPU85:SPY85"/>
    <mergeCell ref="SPZ85:SQD85"/>
    <mergeCell ref="SQE85:SQI85"/>
    <mergeCell ref="SQJ85:SQN85"/>
    <mergeCell ref="SQO85:SQS85"/>
    <mergeCell ref="SOV85:SOZ85"/>
    <mergeCell ref="SPA85:SPE85"/>
    <mergeCell ref="SPF85:SPJ85"/>
    <mergeCell ref="SPK85:SPO85"/>
    <mergeCell ref="SPP85:SPT85"/>
    <mergeCell ref="SNW85:SOA85"/>
    <mergeCell ref="SOB85:SOF85"/>
    <mergeCell ref="SOG85:SOK85"/>
    <mergeCell ref="SOL85:SOP85"/>
    <mergeCell ref="SOQ85:SOU85"/>
    <mergeCell ref="SMX85:SNB85"/>
    <mergeCell ref="SNC85:SNG85"/>
    <mergeCell ref="SNH85:SNL85"/>
    <mergeCell ref="SNM85:SNQ85"/>
    <mergeCell ref="SNR85:SNV85"/>
    <mergeCell ref="SLY85:SMC85"/>
    <mergeCell ref="SMD85:SMH85"/>
    <mergeCell ref="SMI85:SMM85"/>
    <mergeCell ref="SMN85:SMR85"/>
    <mergeCell ref="SMS85:SMW85"/>
    <mergeCell ref="SKZ85:SLD85"/>
    <mergeCell ref="SLE85:SLI85"/>
    <mergeCell ref="SLJ85:SLN85"/>
    <mergeCell ref="SLO85:SLS85"/>
    <mergeCell ref="SLT85:SLX85"/>
    <mergeCell ref="SKA85:SKE85"/>
    <mergeCell ref="SKF85:SKJ85"/>
    <mergeCell ref="SKK85:SKO85"/>
    <mergeCell ref="SKP85:SKT85"/>
    <mergeCell ref="SKU85:SKY85"/>
    <mergeCell ref="SJB85:SJF85"/>
    <mergeCell ref="SJG85:SJK85"/>
    <mergeCell ref="SJL85:SJP85"/>
    <mergeCell ref="SJQ85:SJU85"/>
    <mergeCell ref="SJV85:SJZ85"/>
    <mergeCell ref="SIC85:SIG85"/>
    <mergeCell ref="SIH85:SIL85"/>
    <mergeCell ref="SIM85:SIQ85"/>
    <mergeCell ref="SIR85:SIV85"/>
    <mergeCell ref="SIW85:SJA85"/>
    <mergeCell ref="SHD85:SHH85"/>
    <mergeCell ref="SHI85:SHM85"/>
    <mergeCell ref="SHN85:SHR85"/>
    <mergeCell ref="SHS85:SHW85"/>
    <mergeCell ref="SHX85:SIB85"/>
    <mergeCell ref="SGE85:SGI85"/>
    <mergeCell ref="SGJ85:SGN85"/>
    <mergeCell ref="SGO85:SGS85"/>
    <mergeCell ref="SGT85:SGX85"/>
    <mergeCell ref="SGY85:SHC85"/>
    <mergeCell ref="SFF85:SFJ85"/>
    <mergeCell ref="SFK85:SFO85"/>
    <mergeCell ref="SFP85:SFT85"/>
    <mergeCell ref="SFU85:SFY85"/>
    <mergeCell ref="SFZ85:SGD85"/>
    <mergeCell ref="SEG85:SEK85"/>
    <mergeCell ref="SEL85:SEP85"/>
    <mergeCell ref="SEQ85:SEU85"/>
    <mergeCell ref="SEV85:SEZ85"/>
    <mergeCell ref="SFA85:SFE85"/>
    <mergeCell ref="SDH85:SDL85"/>
    <mergeCell ref="SDM85:SDQ85"/>
    <mergeCell ref="SDR85:SDV85"/>
    <mergeCell ref="SDW85:SEA85"/>
    <mergeCell ref="SEB85:SEF85"/>
    <mergeCell ref="SCI85:SCM85"/>
    <mergeCell ref="SCN85:SCR85"/>
    <mergeCell ref="SCS85:SCW85"/>
    <mergeCell ref="SCX85:SDB85"/>
    <mergeCell ref="SDC85:SDG85"/>
    <mergeCell ref="SBJ85:SBN85"/>
    <mergeCell ref="SBO85:SBS85"/>
    <mergeCell ref="SBT85:SBX85"/>
    <mergeCell ref="SBY85:SCC85"/>
    <mergeCell ref="SCD85:SCH85"/>
    <mergeCell ref="SAK85:SAO85"/>
    <mergeCell ref="SAP85:SAT85"/>
    <mergeCell ref="SAU85:SAY85"/>
    <mergeCell ref="SAZ85:SBD85"/>
    <mergeCell ref="SBE85:SBI85"/>
    <mergeCell ref="RZL85:RZP85"/>
    <mergeCell ref="RZQ85:RZU85"/>
    <mergeCell ref="RZV85:RZZ85"/>
    <mergeCell ref="SAA85:SAE85"/>
    <mergeCell ref="SAF85:SAJ85"/>
    <mergeCell ref="RYM85:RYQ85"/>
    <mergeCell ref="RYR85:RYV85"/>
    <mergeCell ref="RYW85:RZA85"/>
    <mergeCell ref="RZB85:RZF85"/>
    <mergeCell ref="RZG85:RZK85"/>
    <mergeCell ref="RXN85:RXR85"/>
    <mergeCell ref="RXS85:RXW85"/>
    <mergeCell ref="RXX85:RYB85"/>
    <mergeCell ref="RYC85:RYG85"/>
    <mergeCell ref="RYH85:RYL85"/>
    <mergeCell ref="RWO85:RWS85"/>
    <mergeCell ref="RWT85:RWX85"/>
    <mergeCell ref="RWY85:RXC85"/>
    <mergeCell ref="RXD85:RXH85"/>
    <mergeCell ref="RXI85:RXM85"/>
    <mergeCell ref="RVP85:RVT85"/>
    <mergeCell ref="RVU85:RVY85"/>
    <mergeCell ref="RVZ85:RWD85"/>
    <mergeCell ref="RWE85:RWI85"/>
    <mergeCell ref="RWJ85:RWN85"/>
    <mergeCell ref="RUQ85:RUU85"/>
    <mergeCell ref="RUV85:RUZ85"/>
    <mergeCell ref="RVA85:RVE85"/>
    <mergeCell ref="RVF85:RVJ85"/>
    <mergeCell ref="RVK85:RVO85"/>
    <mergeCell ref="RTR85:RTV85"/>
    <mergeCell ref="RTW85:RUA85"/>
    <mergeCell ref="RUB85:RUF85"/>
    <mergeCell ref="RUG85:RUK85"/>
    <mergeCell ref="RUL85:RUP85"/>
    <mergeCell ref="RSS85:RSW85"/>
    <mergeCell ref="RSX85:RTB85"/>
    <mergeCell ref="RTC85:RTG85"/>
    <mergeCell ref="RTH85:RTL85"/>
    <mergeCell ref="RTM85:RTQ85"/>
    <mergeCell ref="RRT85:RRX85"/>
    <mergeCell ref="RRY85:RSC85"/>
    <mergeCell ref="RSD85:RSH85"/>
    <mergeCell ref="RSI85:RSM85"/>
    <mergeCell ref="RSN85:RSR85"/>
    <mergeCell ref="RQU85:RQY85"/>
    <mergeCell ref="RQZ85:RRD85"/>
    <mergeCell ref="RRE85:RRI85"/>
    <mergeCell ref="RRJ85:RRN85"/>
    <mergeCell ref="RRO85:RRS85"/>
    <mergeCell ref="RPV85:RPZ85"/>
    <mergeCell ref="RQA85:RQE85"/>
    <mergeCell ref="RQF85:RQJ85"/>
    <mergeCell ref="RQK85:RQO85"/>
    <mergeCell ref="RQP85:RQT85"/>
    <mergeCell ref="ROW85:RPA85"/>
    <mergeCell ref="RPB85:RPF85"/>
    <mergeCell ref="RPG85:RPK85"/>
    <mergeCell ref="RPL85:RPP85"/>
    <mergeCell ref="RPQ85:RPU85"/>
    <mergeCell ref="RNX85:ROB85"/>
    <mergeCell ref="ROC85:ROG85"/>
    <mergeCell ref="ROH85:ROL85"/>
    <mergeCell ref="ROM85:ROQ85"/>
    <mergeCell ref="ROR85:ROV85"/>
    <mergeCell ref="RMY85:RNC85"/>
    <mergeCell ref="RND85:RNH85"/>
    <mergeCell ref="RNI85:RNM85"/>
    <mergeCell ref="RNN85:RNR85"/>
    <mergeCell ref="RNS85:RNW85"/>
    <mergeCell ref="RLZ85:RMD85"/>
    <mergeCell ref="RME85:RMI85"/>
    <mergeCell ref="RMJ85:RMN85"/>
    <mergeCell ref="RMO85:RMS85"/>
    <mergeCell ref="RMT85:RMX85"/>
    <mergeCell ref="RLA85:RLE85"/>
    <mergeCell ref="RLF85:RLJ85"/>
    <mergeCell ref="RLK85:RLO85"/>
    <mergeCell ref="RLP85:RLT85"/>
    <mergeCell ref="RLU85:RLY85"/>
    <mergeCell ref="RKB85:RKF85"/>
    <mergeCell ref="RKG85:RKK85"/>
    <mergeCell ref="RKL85:RKP85"/>
    <mergeCell ref="RKQ85:RKU85"/>
    <mergeCell ref="RKV85:RKZ85"/>
    <mergeCell ref="RJC85:RJG85"/>
    <mergeCell ref="RJH85:RJL85"/>
    <mergeCell ref="RJM85:RJQ85"/>
    <mergeCell ref="RJR85:RJV85"/>
    <mergeCell ref="RJW85:RKA85"/>
    <mergeCell ref="RID85:RIH85"/>
    <mergeCell ref="RII85:RIM85"/>
    <mergeCell ref="RIN85:RIR85"/>
    <mergeCell ref="RIS85:RIW85"/>
    <mergeCell ref="RIX85:RJB85"/>
    <mergeCell ref="RHE85:RHI85"/>
    <mergeCell ref="RHJ85:RHN85"/>
    <mergeCell ref="RHO85:RHS85"/>
    <mergeCell ref="RHT85:RHX85"/>
    <mergeCell ref="RHY85:RIC85"/>
    <mergeCell ref="RGF85:RGJ85"/>
    <mergeCell ref="RGK85:RGO85"/>
    <mergeCell ref="RGP85:RGT85"/>
    <mergeCell ref="RGU85:RGY85"/>
    <mergeCell ref="RGZ85:RHD85"/>
    <mergeCell ref="RFG85:RFK85"/>
    <mergeCell ref="RFL85:RFP85"/>
    <mergeCell ref="RFQ85:RFU85"/>
    <mergeCell ref="RFV85:RFZ85"/>
    <mergeCell ref="RGA85:RGE85"/>
    <mergeCell ref="REH85:REL85"/>
    <mergeCell ref="REM85:REQ85"/>
    <mergeCell ref="RER85:REV85"/>
    <mergeCell ref="REW85:RFA85"/>
    <mergeCell ref="RFB85:RFF85"/>
    <mergeCell ref="RDI85:RDM85"/>
    <mergeCell ref="RDN85:RDR85"/>
    <mergeCell ref="RDS85:RDW85"/>
    <mergeCell ref="RDX85:REB85"/>
    <mergeCell ref="REC85:REG85"/>
    <mergeCell ref="RCJ85:RCN85"/>
    <mergeCell ref="RCO85:RCS85"/>
    <mergeCell ref="RCT85:RCX85"/>
    <mergeCell ref="RCY85:RDC85"/>
    <mergeCell ref="RDD85:RDH85"/>
    <mergeCell ref="RBK85:RBO85"/>
    <mergeCell ref="RBP85:RBT85"/>
    <mergeCell ref="RBU85:RBY85"/>
    <mergeCell ref="RBZ85:RCD85"/>
    <mergeCell ref="RCE85:RCI85"/>
    <mergeCell ref="RAL85:RAP85"/>
    <mergeCell ref="RAQ85:RAU85"/>
    <mergeCell ref="RAV85:RAZ85"/>
    <mergeCell ref="RBA85:RBE85"/>
    <mergeCell ref="RBF85:RBJ85"/>
    <mergeCell ref="QZM85:QZQ85"/>
    <mergeCell ref="QZR85:QZV85"/>
    <mergeCell ref="QZW85:RAA85"/>
    <mergeCell ref="RAB85:RAF85"/>
    <mergeCell ref="RAG85:RAK85"/>
    <mergeCell ref="QYN85:QYR85"/>
    <mergeCell ref="QYS85:QYW85"/>
    <mergeCell ref="QYX85:QZB85"/>
    <mergeCell ref="QZC85:QZG85"/>
    <mergeCell ref="QZH85:QZL85"/>
    <mergeCell ref="QXO85:QXS85"/>
    <mergeCell ref="QXT85:QXX85"/>
    <mergeCell ref="QXY85:QYC85"/>
    <mergeCell ref="QYD85:QYH85"/>
    <mergeCell ref="QYI85:QYM85"/>
    <mergeCell ref="QWP85:QWT85"/>
    <mergeCell ref="QWU85:QWY85"/>
    <mergeCell ref="QWZ85:QXD85"/>
    <mergeCell ref="QXE85:QXI85"/>
    <mergeCell ref="QXJ85:QXN85"/>
    <mergeCell ref="QVQ85:QVU85"/>
    <mergeCell ref="QVV85:QVZ85"/>
    <mergeCell ref="QWA85:QWE85"/>
    <mergeCell ref="QWF85:QWJ85"/>
    <mergeCell ref="QWK85:QWO85"/>
    <mergeCell ref="QUR85:QUV85"/>
    <mergeCell ref="QUW85:QVA85"/>
    <mergeCell ref="QVB85:QVF85"/>
    <mergeCell ref="QVG85:QVK85"/>
    <mergeCell ref="QVL85:QVP85"/>
    <mergeCell ref="QTS85:QTW85"/>
    <mergeCell ref="QTX85:QUB85"/>
    <mergeCell ref="QUC85:QUG85"/>
    <mergeCell ref="QUH85:QUL85"/>
    <mergeCell ref="QUM85:QUQ85"/>
    <mergeCell ref="QST85:QSX85"/>
    <mergeCell ref="QSY85:QTC85"/>
    <mergeCell ref="QTD85:QTH85"/>
    <mergeCell ref="QTI85:QTM85"/>
    <mergeCell ref="QTN85:QTR85"/>
    <mergeCell ref="QRU85:QRY85"/>
    <mergeCell ref="QRZ85:QSD85"/>
    <mergeCell ref="QSE85:QSI85"/>
    <mergeCell ref="QSJ85:QSN85"/>
    <mergeCell ref="QSO85:QSS85"/>
    <mergeCell ref="QQV85:QQZ85"/>
    <mergeCell ref="QRA85:QRE85"/>
    <mergeCell ref="QRF85:QRJ85"/>
    <mergeCell ref="QRK85:QRO85"/>
    <mergeCell ref="QRP85:QRT85"/>
    <mergeCell ref="QPW85:QQA85"/>
    <mergeCell ref="QQB85:QQF85"/>
    <mergeCell ref="QQG85:QQK85"/>
    <mergeCell ref="QQL85:QQP85"/>
    <mergeCell ref="QQQ85:QQU85"/>
    <mergeCell ref="QOX85:QPB85"/>
    <mergeCell ref="QPC85:QPG85"/>
    <mergeCell ref="QPH85:QPL85"/>
    <mergeCell ref="QPM85:QPQ85"/>
    <mergeCell ref="QPR85:QPV85"/>
    <mergeCell ref="QNY85:QOC85"/>
    <mergeCell ref="QOD85:QOH85"/>
    <mergeCell ref="QOI85:QOM85"/>
    <mergeCell ref="QON85:QOR85"/>
    <mergeCell ref="QOS85:QOW85"/>
    <mergeCell ref="QMZ85:QND85"/>
    <mergeCell ref="QNE85:QNI85"/>
    <mergeCell ref="QNJ85:QNN85"/>
    <mergeCell ref="QNO85:QNS85"/>
    <mergeCell ref="QNT85:QNX85"/>
    <mergeCell ref="QMA85:QME85"/>
    <mergeCell ref="QMF85:QMJ85"/>
    <mergeCell ref="QMK85:QMO85"/>
    <mergeCell ref="QMP85:QMT85"/>
    <mergeCell ref="QMU85:QMY85"/>
    <mergeCell ref="QLB85:QLF85"/>
    <mergeCell ref="QLG85:QLK85"/>
    <mergeCell ref="QLL85:QLP85"/>
    <mergeCell ref="QLQ85:QLU85"/>
    <mergeCell ref="QLV85:QLZ85"/>
    <mergeCell ref="QKC85:QKG85"/>
    <mergeCell ref="QKH85:QKL85"/>
    <mergeCell ref="QKM85:QKQ85"/>
    <mergeCell ref="QKR85:QKV85"/>
    <mergeCell ref="QKW85:QLA85"/>
    <mergeCell ref="QJD85:QJH85"/>
    <mergeCell ref="QJI85:QJM85"/>
    <mergeCell ref="QJN85:QJR85"/>
    <mergeCell ref="QJS85:QJW85"/>
    <mergeCell ref="QJX85:QKB85"/>
    <mergeCell ref="QIE85:QII85"/>
    <mergeCell ref="QIJ85:QIN85"/>
    <mergeCell ref="QIO85:QIS85"/>
    <mergeCell ref="QIT85:QIX85"/>
    <mergeCell ref="QIY85:QJC85"/>
    <mergeCell ref="QHF85:QHJ85"/>
    <mergeCell ref="QHK85:QHO85"/>
    <mergeCell ref="QHP85:QHT85"/>
    <mergeCell ref="QHU85:QHY85"/>
    <mergeCell ref="QHZ85:QID85"/>
    <mergeCell ref="QGG85:QGK85"/>
    <mergeCell ref="QGL85:QGP85"/>
    <mergeCell ref="QGQ85:QGU85"/>
    <mergeCell ref="QGV85:QGZ85"/>
    <mergeCell ref="QHA85:QHE85"/>
    <mergeCell ref="QFH85:QFL85"/>
    <mergeCell ref="QFM85:QFQ85"/>
    <mergeCell ref="QFR85:QFV85"/>
    <mergeCell ref="QFW85:QGA85"/>
    <mergeCell ref="QGB85:QGF85"/>
    <mergeCell ref="QEI85:QEM85"/>
    <mergeCell ref="QEN85:QER85"/>
    <mergeCell ref="QES85:QEW85"/>
    <mergeCell ref="QEX85:QFB85"/>
    <mergeCell ref="QFC85:QFG85"/>
    <mergeCell ref="QDJ85:QDN85"/>
    <mergeCell ref="QDO85:QDS85"/>
    <mergeCell ref="QDT85:QDX85"/>
    <mergeCell ref="QDY85:QEC85"/>
    <mergeCell ref="QED85:QEH85"/>
    <mergeCell ref="QCK85:QCO85"/>
    <mergeCell ref="QCP85:QCT85"/>
    <mergeCell ref="QCU85:QCY85"/>
    <mergeCell ref="QCZ85:QDD85"/>
    <mergeCell ref="QDE85:QDI85"/>
    <mergeCell ref="QBL85:QBP85"/>
    <mergeCell ref="QBQ85:QBU85"/>
    <mergeCell ref="QBV85:QBZ85"/>
    <mergeCell ref="QCA85:QCE85"/>
    <mergeCell ref="QCF85:QCJ85"/>
    <mergeCell ref="QAM85:QAQ85"/>
    <mergeCell ref="QAR85:QAV85"/>
    <mergeCell ref="QAW85:QBA85"/>
    <mergeCell ref="QBB85:QBF85"/>
    <mergeCell ref="QBG85:QBK85"/>
    <mergeCell ref="PZN85:PZR85"/>
    <mergeCell ref="PZS85:PZW85"/>
    <mergeCell ref="PZX85:QAB85"/>
    <mergeCell ref="QAC85:QAG85"/>
    <mergeCell ref="QAH85:QAL85"/>
    <mergeCell ref="PYO85:PYS85"/>
    <mergeCell ref="PYT85:PYX85"/>
    <mergeCell ref="PYY85:PZC85"/>
    <mergeCell ref="PZD85:PZH85"/>
    <mergeCell ref="PZI85:PZM85"/>
    <mergeCell ref="PXP85:PXT85"/>
    <mergeCell ref="PXU85:PXY85"/>
    <mergeCell ref="PXZ85:PYD85"/>
    <mergeCell ref="PYE85:PYI85"/>
    <mergeCell ref="PYJ85:PYN85"/>
    <mergeCell ref="PWQ85:PWU85"/>
    <mergeCell ref="PWV85:PWZ85"/>
    <mergeCell ref="PXA85:PXE85"/>
    <mergeCell ref="PXF85:PXJ85"/>
    <mergeCell ref="PXK85:PXO85"/>
    <mergeCell ref="PVR85:PVV85"/>
    <mergeCell ref="PVW85:PWA85"/>
    <mergeCell ref="PWB85:PWF85"/>
    <mergeCell ref="PWG85:PWK85"/>
    <mergeCell ref="PWL85:PWP85"/>
    <mergeCell ref="PUS85:PUW85"/>
    <mergeCell ref="PUX85:PVB85"/>
    <mergeCell ref="PVC85:PVG85"/>
    <mergeCell ref="PVH85:PVL85"/>
    <mergeCell ref="PVM85:PVQ85"/>
    <mergeCell ref="PTT85:PTX85"/>
    <mergeCell ref="PTY85:PUC85"/>
    <mergeCell ref="PUD85:PUH85"/>
    <mergeCell ref="PUI85:PUM85"/>
    <mergeCell ref="PUN85:PUR85"/>
    <mergeCell ref="PSU85:PSY85"/>
    <mergeCell ref="PSZ85:PTD85"/>
    <mergeCell ref="PTE85:PTI85"/>
    <mergeCell ref="PTJ85:PTN85"/>
    <mergeCell ref="PTO85:PTS85"/>
    <mergeCell ref="PRV85:PRZ85"/>
    <mergeCell ref="PSA85:PSE85"/>
    <mergeCell ref="PSF85:PSJ85"/>
    <mergeCell ref="PSK85:PSO85"/>
    <mergeCell ref="PSP85:PST85"/>
    <mergeCell ref="PQW85:PRA85"/>
    <mergeCell ref="PRB85:PRF85"/>
    <mergeCell ref="PRG85:PRK85"/>
    <mergeCell ref="PRL85:PRP85"/>
    <mergeCell ref="PRQ85:PRU85"/>
    <mergeCell ref="PPX85:PQB85"/>
    <mergeCell ref="PQC85:PQG85"/>
    <mergeCell ref="PQH85:PQL85"/>
    <mergeCell ref="PQM85:PQQ85"/>
    <mergeCell ref="PQR85:PQV85"/>
    <mergeCell ref="POY85:PPC85"/>
    <mergeCell ref="PPD85:PPH85"/>
    <mergeCell ref="PPI85:PPM85"/>
    <mergeCell ref="PPN85:PPR85"/>
    <mergeCell ref="PPS85:PPW85"/>
    <mergeCell ref="PNZ85:POD85"/>
    <mergeCell ref="POE85:POI85"/>
    <mergeCell ref="POJ85:PON85"/>
    <mergeCell ref="POO85:POS85"/>
    <mergeCell ref="POT85:POX85"/>
    <mergeCell ref="PNA85:PNE85"/>
    <mergeCell ref="PNF85:PNJ85"/>
    <mergeCell ref="PNK85:PNO85"/>
    <mergeCell ref="PNP85:PNT85"/>
    <mergeCell ref="PNU85:PNY85"/>
    <mergeCell ref="PMB85:PMF85"/>
    <mergeCell ref="PMG85:PMK85"/>
    <mergeCell ref="PML85:PMP85"/>
    <mergeCell ref="PMQ85:PMU85"/>
    <mergeCell ref="PMV85:PMZ85"/>
    <mergeCell ref="PLC85:PLG85"/>
    <mergeCell ref="PLH85:PLL85"/>
    <mergeCell ref="PLM85:PLQ85"/>
    <mergeCell ref="PLR85:PLV85"/>
    <mergeCell ref="PLW85:PMA85"/>
    <mergeCell ref="PKD85:PKH85"/>
    <mergeCell ref="PKI85:PKM85"/>
    <mergeCell ref="PKN85:PKR85"/>
    <mergeCell ref="PKS85:PKW85"/>
    <mergeCell ref="PKX85:PLB85"/>
    <mergeCell ref="PJE85:PJI85"/>
    <mergeCell ref="PJJ85:PJN85"/>
    <mergeCell ref="PJO85:PJS85"/>
    <mergeCell ref="PJT85:PJX85"/>
    <mergeCell ref="PJY85:PKC85"/>
    <mergeCell ref="PIF85:PIJ85"/>
    <mergeCell ref="PIK85:PIO85"/>
    <mergeCell ref="PIP85:PIT85"/>
    <mergeCell ref="PIU85:PIY85"/>
    <mergeCell ref="PIZ85:PJD85"/>
    <mergeCell ref="PHG85:PHK85"/>
    <mergeCell ref="PHL85:PHP85"/>
    <mergeCell ref="PHQ85:PHU85"/>
    <mergeCell ref="PHV85:PHZ85"/>
    <mergeCell ref="PIA85:PIE85"/>
    <mergeCell ref="PGH85:PGL85"/>
    <mergeCell ref="PGM85:PGQ85"/>
    <mergeCell ref="PGR85:PGV85"/>
    <mergeCell ref="PGW85:PHA85"/>
    <mergeCell ref="PHB85:PHF85"/>
    <mergeCell ref="PFI85:PFM85"/>
    <mergeCell ref="PFN85:PFR85"/>
    <mergeCell ref="PFS85:PFW85"/>
    <mergeCell ref="PFX85:PGB85"/>
    <mergeCell ref="PGC85:PGG85"/>
    <mergeCell ref="PEJ85:PEN85"/>
    <mergeCell ref="PEO85:PES85"/>
    <mergeCell ref="PET85:PEX85"/>
    <mergeCell ref="PEY85:PFC85"/>
    <mergeCell ref="PFD85:PFH85"/>
    <mergeCell ref="PDK85:PDO85"/>
    <mergeCell ref="PDP85:PDT85"/>
    <mergeCell ref="PDU85:PDY85"/>
    <mergeCell ref="PDZ85:PED85"/>
    <mergeCell ref="PEE85:PEI85"/>
    <mergeCell ref="PCL85:PCP85"/>
    <mergeCell ref="PCQ85:PCU85"/>
    <mergeCell ref="PCV85:PCZ85"/>
    <mergeCell ref="PDA85:PDE85"/>
    <mergeCell ref="PDF85:PDJ85"/>
    <mergeCell ref="PBM85:PBQ85"/>
    <mergeCell ref="PBR85:PBV85"/>
    <mergeCell ref="PBW85:PCA85"/>
    <mergeCell ref="PCB85:PCF85"/>
    <mergeCell ref="PCG85:PCK85"/>
    <mergeCell ref="PAN85:PAR85"/>
    <mergeCell ref="PAS85:PAW85"/>
    <mergeCell ref="PAX85:PBB85"/>
    <mergeCell ref="PBC85:PBG85"/>
    <mergeCell ref="PBH85:PBL85"/>
    <mergeCell ref="OZO85:OZS85"/>
    <mergeCell ref="OZT85:OZX85"/>
    <mergeCell ref="OZY85:PAC85"/>
    <mergeCell ref="PAD85:PAH85"/>
    <mergeCell ref="PAI85:PAM85"/>
    <mergeCell ref="OYP85:OYT85"/>
    <mergeCell ref="OYU85:OYY85"/>
    <mergeCell ref="OYZ85:OZD85"/>
    <mergeCell ref="OZE85:OZI85"/>
    <mergeCell ref="OZJ85:OZN85"/>
    <mergeCell ref="OXQ85:OXU85"/>
    <mergeCell ref="OXV85:OXZ85"/>
    <mergeCell ref="OYA85:OYE85"/>
    <mergeCell ref="OYF85:OYJ85"/>
    <mergeCell ref="OYK85:OYO85"/>
    <mergeCell ref="OWR85:OWV85"/>
    <mergeCell ref="OWW85:OXA85"/>
    <mergeCell ref="OXB85:OXF85"/>
    <mergeCell ref="OXG85:OXK85"/>
    <mergeCell ref="OXL85:OXP85"/>
    <mergeCell ref="OVS85:OVW85"/>
    <mergeCell ref="OVX85:OWB85"/>
    <mergeCell ref="OWC85:OWG85"/>
    <mergeCell ref="OWH85:OWL85"/>
    <mergeCell ref="OWM85:OWQ85"/>
    <mergeCell ref="OUT85:OUX85"/>
    <mergeCell ref="OUY85:OVC85"/>
    <mergeCell ref="OVD85:OVH85"/>
    <mergeCell ref="OVI85:OVM85"/>
    <mergeCell ref="OVN85:OVR85"/>
    <mergeCell ref="OTU85:OTY85"/>
    <mergeCell ref="OTZ85:OUD85"/>
    <mergeCell ref="OUE85:OUI85"/>
    <mergeCell ref="OUJ85:OUN85"/>
    <mergeCell ref="OUO85:OUS85"/>
    <mergeCell ref="OSV85:OSZ85"/>
    <mergeCell ref="OTA85:OTE85"/>
    <mergeCell ref="OTF85:OTJ85"/>
    <mergeCell ref="OTK85:OTO85"/>
    <mergeCell ref="OTP85:OTT85"/>
    <mergeCell ref="ORW85:OSA85"/>
    <mergeCell ref="OSB85:OSF85"/>
    <mergeCell ref="OSG85:OSK85"/>
    <mergeCell ref="OSL85:OSP85"/>
    <mergeCell ref="OSQ85:OSU85"/>
    <mergeCell ref="OQX85:ORB85"/>
    <mergeCell ref="ORC85:ORG85"/>
    <mergeCell ref="ORH85:ORL85"/>
    <mergeCell ref="ORM85:ORQ85"/>
    <mergeCell ref="ORR85:ORV85"/>
    <mergeCell ref="OPY85:OQC85"/>
    <mergeCell ref="OQD85:OQH85"/>
    <mergeCell ref="OQI85:OQM85"/>
    <mergeCell ref="OQN85:OQR85"/>
    <mergeCell ref="OQS85:OQW85"/>
    <mergeCell ref="OOZ85:OPD85"/>
    <mergeCell ref="OPE85:OPI85"/>
    <mergeCell ref="OPJ85:OPN85"/>
    <mergeCell ref="OPO85:OPS85"/>
    <mergeCell ref="OPT85:OPX85"/>
    <mergeCell ref="OOA85:OOE85"/>
    <mergeCell ref="OOF85:OOJ85"/>
    <mergeCell ref="OOK85:OOO85"/>
    <mergeCell ref="OOP85:OOT85"/>
    <mergeCell ref="OOU85:OOY85"/>
    <mergeCell ref="ONB85:ONF85"/>
    <mergeCell ref="ONG85:ONK85"/>
    <mergeCell ref="ONL85:ONP85"/>
    <mergeCell ref="ONQ85:ONU85"/>
    <mergeCell ref="ONV85:ONZ85"/>
    <mergeCell ref="OMC85:OMG85"/>
    <mergeCell ref="OMH85:OML85"/>
    <mergeCell ref="OMM85:OMQ85"/>
    <mergeCell ref="OMR85:OMV85"/>
    <mergeCell ref="OMW85:ONA85"/>
    <mergeCell ref="OLD85:OLH85"/>
    <mergeCell ref="OLI85:OLM85"/>
    <mergeCell ref="OLN85:OLR85"/>
    <mergeCell ref="OLS85:OLW85"/>
    <mergeCell ref="OLX85:OMB85"/>
    <mergeCell ref="OKE85:OKI85"/>
    <mergeCell ref="OKJ85:OKN85"/>
    <mergeCell ref="OKO85:OKS85"/>
    <mergeCell ref="OKT85:OKX85"/>
    <mergeCell ref="OKY85:OLC85"/>
    <mergeCell ref="OJF85:OJJ85"/>
    <mergeCell ref="OJK85:OJO85"/>
    <mergeCell ref="OJP85:OJT85"/>
    <mergeCell ref="OJU85:OJY85"/>
    <mergeCell ref="OJZ85:OKD85"/>
    <mergeCell ref="OIG85:OIK85"/>
    <mergeCell ref="OIL85:OIP85"/>
    <mergeCell ref="OIQ85:OIU85"/>
    <mergeCell ref="OIV85:OIZ85"/>
    <mergeCell ref="OJA85:OJE85"/>
    <mergeCell ref="OHH85:OHL85"/>
    <mergeCell ref="OHM85:OHQ85"/>
    <mergeCell ref="OHR85:OHV85"/>
    <mergeCell ref="OHW85:OIA85"/>
    <mergeCell ref="OIB85:OIF85"/>
    <mergeCell ref="OGI85:OGM85"/>
    <mergeCell ref="OGN85:OGR85"/>
    <mergeCell ref="OGS85:OGW85"/>
    <mergeCell ref="OGX85:OHB85"/>
    <mergeCell ref="OHC85:OHG85"/>
    <mergeCell ref="OFJ85:OFN85"/>
    <mergeCell ref="OFO85:OFS85"/>
    <mergeCell ref="OFT85:OFX85"/>
    <mergeCell ref="OFY85:OGC85"/>
    <mergeCell ref="OGD85:OGH85"/>
    <mergeCell ref="OEK85:OEO85"/>
    <mergeCell ref="OEP85:OET85"/>
    <mergeCell ref="OEU85:OEY85"/>
    <mergeCell ref="OEZ85:OFD85"/>
    <mergeCell ref="OFE85:OFI85"/>
    <mergeCell ref="ODL85:ODP85"/>
    <mergeCell ref="ODQ85:ODU85"/>
    <mergeCell ref="ODV85:ODZ85"/>
    <mergeCell ref="OEA85:OEE85"/>
    <mergeCell ref="OEF85:OEJ85"/>
    <mergeCell ref="OCM85:OCQ85"/>
    <mergeCell ref="OCR85:OCV85"/>
    <mergeCell ref="OCW85:ODA85"/>
    <mergeCell ref="ODB85:ODF85"/>
    <mergeCell ref="ODG85:ODK85"/>
    <mergeCell ref="OBN85:OBR85"/>
    <mergeCell ref="OBS85:OBW85"/>
    <mergeCell ref="OBX85:OCB85"/>
    <mergeCell ref="OCC85:OCG85"/>
    <mergeCell ref="OCH85:OCL85"/>
    <mergeCell ref="OAO85:OAS85"/>
    <mergeCell ref="OAT85:OAX85"/>
    <mergeCell ref="OAY85:OBC85"/>
    <mergeCell ref="OBD85:OBH85"/>
    <mergeCell ref="OBI85:OBM85"/>
    <mergeCell ref="NZP85:NZT85"/>
    <mergeCell ref="NZU85:NZY85"/>
    <mergeCell ref="NZZ85:OAD85"/>
    <mergeCell ref="OAE85:OAI85"/>
    <mergeCell ref="OAJ85:OAN85"/>
    <mergeCell ref="NYQ85:NYU85"/>
    <mergeCell ref="NYV85:NYZ85"/>
    <mergeCell ref="NZA85:NZE85"/>
    <mergeCell ref="NZF85:NZJ85"/>
    <mergeCell ref="NZK85:NZO85"/>
    <mergeCell ref="NXR85:NXV85"/>
    <mergeCell ref="NXW85:NYA85"/>
    <mergeCell ref="NYB85:NYF85"/>
    <mergeCell ref="NYG85:NYK85"/>
    <mergeCell ref="NYL85:NYP85"/>
    <mergeCell ref="NWS85:NWW85"/>
    <mergeCell ref="NWX85:NXB85"/>
    <mergeCell ref="NXC85:NXG85"/>
    <mergeCell ref="NXH85:NXL85"/>
    <mergeCell ref="NXM85:NXQ85"/>
    <mergeCell ref="NVT85:NVX85"/>
    <mergeCell ref="NVY85:NWC85"/>
    <mergeCell ref="NWD85:NWH85"/>
    <mergeCell ref="NWI85:NWM85"/>
    <mergeCell ref="NWN85:NWR85"/>
    <mergeCell ref="NUU85:NUY85"/>
    <mergeCell ref="NUZ85:NVD85"/>
    <mergeCell ref="NVE85:NVI85"/>
    <mergeCell ref="NVJ85:NVN85"/>
    <mergeCell ref="NVO85:NVS85"/>
    <mergeCell ref="NTV85:NTZ85"/>
    <mergeCell ref="NUA85:NUE85"/>
    <mergeCell ref="NUF85:NUJ85"/>
    <mergeCell ref="NUK85:NUO85"/>
    <mergeCell ref="NUP85:NUT85"/>
    <mergeCell ref="NSW85:NTA85"/>
    <mergeCell ref="NTB85:NTF85"/>
    <mergeCell ref="NTG85:NTK85"/>
    <mergeCell ref="NTL85:NTP85"/>
    <mergeCell ref="NTQ85:NTU85"/>
    <mergeCell ref="NRX85:NSB85"/>
    <mergeCell ref="NSC85:NSG85"/>
    <mergeCell ref="NSH85:NSL85"/>
    <mergeCell ref="NSM85:NSQ85"/>
    <mergeCell ref="NSR85:NSV85"/>
    <mergeCell ref="NQY85:NRC85"/>
    <mergeCell ref="NRD85:NRH85"/>
    <mergeCell ref="NRI85:NRM85"/>
    <mergeCell ref="NRN85:NRR85"/>
    <mergeCell ref="NRS85:NRW85"/>
    <mergeCell ref="NPZ85:NQD85"/>
    <mergeCell ref="NQE85:NQI85"/>
    <mergeCell ref="NQJ85:NQN85"/>
    <mergeCell ref="NQO85:NQS85"/>
    <mergeCell ref="NQT85:NQX85"/>
    <mergeCell ref="NPA85:NPE85"/>
    <mergeCell ref="NPF85:NPJ85"/>
    <mergeCell ref="NPK85:NPO85"/>
    <mergeCell ref="NPP85:NPT85"/>
    <mergeCell ref="NPU85:NPY85"/>
    <mergeCell ref="NOB85:NOF85"/>
    <mergeCell ref="NOG85:NOK85"/>
    <mergeCell ref="NOL85:NOP85"/>
    <mergeCell ref="NOQ85:NOU85"/>
    <mergeCell ref="NOV85:NOZ85"/>
    <mergeCell ref="NNC85:NNG85"/>
    <mergeCell ref="NNH85:NNL85"/>
    <mergeCell ref="NNM85:NNQ85"/>
    <mergeCell ref="NNR85:NNV85"/>
    <mergeCell ref="NNW85:NOA85"/>
    <mergeCell ref="NMD85:NMH85"/>
    <mergeCell ref="NMI85:NMM85"/>
    <mergeCell ref="NMN85:NMR85"/>
    <mergeCell ref="NMS85:NMW85"/>
    <mergeCell ref="NMX85:NNB85"/>
    <mergeCell ref="NLE85:NLI85"/>
    <mergeCell ref="NLJ85:NLN85"/>
    <mergeCell ref="NLO85:NLS85"/>
    <mergeCell ref="NLT85:NLX85"/>
    <mergeCell ref="NLY85:NMC85"/>
    <mergeCell ref="NKF85:NKJ85"/>
    <mergeCell ref="NKK85:NKO85"/>
    <mergeCell ref="NKP85:NKT85"/>
    <mergeCell ref="NKU85:NKY85"/>
    <mergeCell ref="NKZ85:NLD85"/>
    <mergeCell ref="NJG85:NJK85"/>
    <mergeCell ref="NJL85:NJP85"/>
    <mergeCell ref="NJQ85:NJU85"/>
    <mergeCell ref="NJV85:NJZ85"/>
    <mergeCell ref="NKA85:NKE85"/>
    <mergeCell ref="NIH85:NIL85"/>
    <mergeCell ref="NIM85:NIQ85"/>
    <mergeCell ref="NIR85:NIV85"/>
    <mergeCell ref="NIW85:NJA85"/>
    <mergeCell ref="NJB85:NJF85"/>
    <mergeCell ref="NHI85:NHM85"/>
    <mergeCell ref="NHN85:NHR85"/>
    <mergeCell ref="NHS85:NHW85"/>
    <mergeCell ref="NHX85:NIB85"/>
    <mergeCell ref="NIC85:NIG85"/>
    <mergeCell ref="NGJ85:NGN85"/>
    <mergeCell ref="NGO85:NGS85"/>
    <mergeCell ref="NGT85:NGX85"/>
    <mergeCell ref="NGY85:NHC85"/>
    <mergeCell ref="NHD85:NHH85"/>
    <mergeCell ref="NFK85:NFO85"/>
    <mergeCell ref="NFP85:NFT85"/>
    <mergeCell ref="NFU85:NFY85"/>
    <mergeCell ref="NFZ85:NGD85"/>
    <mergeCell ref="NGE85:NGI85"/>
    <mergeCell ref="NEL85:NEP85"/>
    <mergeCell ref="NEQ85:NEU85"/>
    <mergeCell ref="NEV85:NEZ85"/>
    <mergeCell ref="NFA85:NFE85"/>
    <mergeCell ref="NFF85:NFJ85"/>
    <mergeCell ref="NDM85:NDQ85"/>
    <mergeCell ref="NDR85:NDV85"/>
    <mergeCell ref="NDW85:NEA85"/>
    <mergeCell ref="NEB85:NEF85"/>
    <mergeCell ref="NEG85:NEK85"/>
    <mergeCell ref="NCN85:NCR85"/>
    <mergeCell ref="NCS85:NCW85"/>
    <mergeCell ref="NCX85:NDB85"/>
    <mergeCell ref="NDC85:NDG85"/>
    <mergeCell ref="NDH85:NDL85"/>
    <mergeCell ref="NBO85:NBS85"/>
    <mergeCell ref="NBT85:NBX85"/>
    <mergeCell ref="NBY85:NCC85"/>
    <mergeCell ref="NCD85:NCH85"/>
    <mergeCell ref="NCI85:NCM85"/>
    <mergeCell ref="NAP85:NAT85"/>
    <mergeCell ref="NAU85:NAY85"/>
    <mergeCell ref="NAZ85:NBD85"/>
    <mergeCell ref="NBE85:NBI85"/>
    <mergeCell ref="NBJ85:NBN85"/>
    <mergeCell ref="MZQ85:MZU85"/>
    <mergeCell ref="MZV85:MZZ85"/>
    <mergeCell ref="NAA85:NAE85"/>
    <mergeCell ref="NAF85:NAJ85"/>
    <mergeCell ref="NAK85:NAO85"/>
    <mergeCell ref="MYR85:MYV85"/>
    <mergeCell ref="MYW85:MZA85"/>
    <mergeCell ref="MZB85:MZF85"/>
    <mergeCell ref="MZG85:MZK85"/>
    <mergeCell ref="MZL85:MZP85"/>
    <mergeCell ref="MXS85:MXW85"/>
    <mergeCell ref="MXX85:MYB85"/>
    <mergeCell ref="MYC85:MYG85"/>
    <mergeCell ref="MYH85:MYL85"/>
    <mergeCell ref="MYM85:MYQ85"/>
    <mergeCell ref="MWT85:MWX85"/>
    <mergeCell ref="MWY85:MXC85"/>
    <mergeCell ref="MXD85:MXH85"/>
    <mergeCell ref="MXI85:MXM85"/>
    <mergeCell ref="MXN85:MXR85"/>
    <mergeCell ref="MVU85:MVY85"/>
    <mergeCell ref="MVZ85:MWD85"/>
    <mergeCell ref="MWE85:MWI85"/>
    <mergeCell ref="MWJ85:MWN85"/>
    <mergeCell ref="MWO85:MWS85"/>
    <mergeCell ref="MUV85:MUZ85"/>
    <mergeCell ref="MVA85:MVE85"/>
    <mergeCell ref="MVF85:MVJ85"/>
    <mergeCell ref="MVK85:MVO85"/>
    <mergeCell ref="MVP85:MVT85"/>
    <mergeCell ref="MTW85:MUA85"/>
    <mergeCell ref="MUB85:MUF85"/>
    <mergeCell ref="MUG85:MUK85"/>
    <mergeCell ref="MUL85:MUP85"/>
    <mergeCell ref="MUQ85:MUU85"/>
    <mergeCell ref="MSX85:MTB85"/>
    <mergeCell ref="MTC85:MTG85"/>
    <mergeCell ref="MTH85:MTL85"/>
    <mergeCell ref="MTM85:MTQ85"/>
    <mergeCell ref="MTR85:MTV85"/>
    <mergeCell ref="MRY85:MSC85"/>
    <mergeCell ref="MSD85:MSH85"/>
    <mergeCell ref="MSI85:MSM85"/>
    <mergeCell ref="MSN85:MSR85"/>
    <mergeCell ref="MSS85:MSW85"/>
    <mergeCell ref="MQZ85:MRD85"/>
    <mergeCell ref="MRE85:MRI85"/>
    <mergeCell ref="MRJ85:MRN85"/>
    <mergeCell ref="MRO85:MRS85"/>
    <mergeCell ref="MRT85:MRX85"/>
    <mergeCell ref="MQA85:MQE85"/>
    <mergeCell ref="MQF85:MQJ85"/>
    <mergeCell ref="MQK85:MQO85"/>
    <mergeCell ref="MQP85:MQT85"/>
    <mergeCell ref="MQU85:MQY85"/>
    <mergeCell ref="MPB85:MPF85"/>
    <mergeCell ref="MPG85:MPK85"/>
    <mergeCell ref="MPL85:MPP85"/>
    <mergeCell ref="MPQ85:MPU85"/>
    <mergeCell ref="MPV85:MPZ85"/>
    <mergeCell ref="MOC85:MOG85"/>
    <mergeCell ref="MOH85:MOL85"/>
    <mergeCell ref="MOM85:MOQ85"/>
    <mergeCell ref="MOR85:MOV85"/>
    <mergeCell ref="MOW85:MPA85"/>
    <mergeCell ref="MND85:MNH85"/>
    <mergeCell ref="MNI85:MNM85"/>
    <mergeCell ref="MNN85:MNR85"/>
    <mergeCell ref="MNS85:MNW85"/>
    <mergeCell ref="MNX85:MOB85"/>
    <mergeCell ref="MME85:MMI85"/>
    <mergeCell ref="MMJ85:MMN85"/>
    <mergeCell ref="MMO85:MMS85"/>
    <mergeCell ref="MMT85:MMX85"/>
    <mergeCell ref="MMY85:MNC85"/>
    <mergeCell ref="MLF85:MLJ85"/>
    <mergeCell ref="MLK85:MLO85"/>
    <mergeCell ref="MLP85:MLT85"/>
    <mergeCell ref="MLU85:MLY85"/>
    <mergeCell ref="MLZ85:MMD85"/>
    <mergeCell ref="MKG85:MKK85"/>
    <mergeCell ref="MKL85:MKP85"/>
    <mergeCell ref="MKQ85:MKU85"/>
    <mergeCell ref="MKV85:MKZ85"/>
    <mergeCell ref="MLA85:MLE85"/>
    <mergeCell ref="MJH85:MJL85"/>
    <mergeCell ref="MJM85:MJQ85"/>
    <mergeCell ref="MJR85:MJV85"/>
    <mergeCell ref="MJW85:MKA85"/>
    <mergeCell ref="MKB85:MKF85"/>
    <mergeCell ref="MII85:MIM85"/>
    <mergeCell ref="MIN85:MIR85"/>
    <mergeCell ref="MIS85:MIW85"/>
    <mergeCell ref="MIX85:MJB85"/>
    <mergeCell ref="MJC85:MJG85"/>
    <mergeCell ref="MHJ85:MHN85"/>
    <mergeCell ref="MHO85:MHS85"/>
    <mergeCell ref="MHT85:MHX85"/>
    <mergeCell ref="MHY85:MIC85"/>
    <mergeCell ref="MID85:MIH85"/>
    <mergeCell ref="MGK85:MGO85"/>
    <mergeCell ref="MGP85:MGT85"/>
    <mergeCell ref="MGU85:MGY85"/>
    <mergeCell ref="MGZ85:MHD85"/>
    <mergeCell ref="MHE85:MHI85"/>
    <mergeCell ref="MFL85:MFP85"/>
    <mergeCell ref="MFQ85:MFU85"/>
    <mergeCell ref="MFV85:MFZ85"/>
    <mergeCell ref="MGA85:MGE85"/>
    <mergeCell ref="MGF85:MGJ85"/>
    <mergeCell ref="MEM85:MEQ85"/>
    <mergeCell ref="MER85:MEV85"/>
    <mergeCell ref="MEW85:MFA85"/>
    <mergeCell ref="MFB85:MFF85"/>
    <mergeCell ref="MFG85:MFK85"/>
    <mergeCell ref="MDN85:MDR85"/>
    <mergeCell ref="MDS85:MDW85"/>
    <mergeCell ref="MDX85:MEB85"/>
    <mergeCell ref="MEC85:MEG85"/>
    <mergeCell ref="MEH85:MEL85"/>
    <mergeCell ref="MCO85:MCS85"/>
    <mergeCell ref="MCT85:MCX85"/>
    <mergeCell ref="MCY85:MDC85"/>
    <mergeCell ref="MDD85:MDH85"/>
    <mergeCell ref="MDI85:MDM85"/>
    <mergeCell ref="MBP85:MBT85"/>
    <mergeCell ref="MBU85:MBY85"/>
    <mergeCell ref="MBZ85:MCD85"/>
    <mergeCell ref="MCE85:MCI85"/>
    <mergeCell ref="MCJ85:MCN85"/>
    <mergeCell ref="MAQ85:MAU85"/>
    <mergeCell ref="MAV85:MAZ85"/>
    <mergeCell ref="MBA85:MBE85"/>
    <mergeCell ref="MBF85:MBJ85"/>
    <mergeCell ref="MBK85:MBO85"/>
    <mergeCell ref="LZR85:LZV85"/>
    <mergeCell ref="LZW85:MAA85"/>
    <mergeCell ref="MAB85:MAF85"/>
    <mergeCell ref="MAG85:MAK85"/>
    <mergeCell ref="MAL85:MAP85"/>
    <mergeCell ref="LYS85:LYW85"/>
    <mergeCell ref="LYX85:LZB85"/>
    <mergeCell ref="LZC85:LZG85"/>
    <mergeCell ref="LZH85:LZL85"/>
    <mergeCell ref="LZM85:LZQ85"/>
    <mergeCell ref="LXT85:LXX85"/>
    <mergeCell ref="LXY85:LYC85"/>
    <mergeCell ref="LYD85:LYH85"/>
    <mergeCell ref="LYI85:LYM85"/>
    <mergeCell ref="LYN85:LYR85"/>
    <mergeCell ref="LWU85:LWY85"/>
    <mergeCell ref="LWZ85:LXD85"/>
    <mergeCell ref="LXE85:LXI85"/>
    <mergeCell ref="LXJ85:LXN85"/>
    <mergeCell ref="LXO85:LXS85"/>
    <mergeCell ref="LVV85:LVZ85"/>
    <mergeCell ref="LWA85:LWE85"/>
    <mergeCell ref="LWF85:LWJ85"/>
    <mergeCell ref="LWK85:LWO85"/>
    <mergeCell ref="LWP85:LWT85"/>
    <mergeCell ref="LUW85:LVA85"/>
    <mergeCell ref="LVB85:LVF85"/>
    <mergeCell ref="LVG85:LVK85"/>
    <mergeCell ref="LVL85:LVP85"/>
    <mergeCell ref="LVQ85:LVU85"/>
    <mergeCell ref="LTX85:LUB85"/>
    <mergeCell ref="LUC85:LUG85"/>
    <mergeCell ref="LUH85:LUL85"/>
    <mergeCell ref="LUM85:LUQ85"/>
    <mergeCell ref="LUR85:LUV85"/>
    <mergeCell ref="LSY85:LTC85"/>
    <mergeCell ref="LTD85:LTH85"/>
    <mergeCell ref="LTI85:LTM85"/>
    <mergeCell ref="LTN85:LTR85"/>
    <mergeCell ref="LTS85:LTW85"/>
    <mergeCell ref="LRZ85:LSD85"/>
    <mergeCell ref="LSE85:LSI85"/>
    <mergeCell ref="LSJ85:LSN85"/>
    <mergeCell ref="LSO85:LSS85"/>
    <mergeCell ref="LST85:LSX85"/>
    <mergeCell ref="LRA85:LRE85"/>
    <mergeCell ref="LRF85:LRJ85"/>
    <mergeCell ref="LRK85:LRO85"/>
    <mergeCell ref="LRP85:LRT85"/>
    <mergeCell ref="LRU85:LRY85"/>
    <mergeCell ref="LQB85:LQF85"/>
    <mergeCell ref="LQG85:LQK85"/>
    <mergeCell ref="LQL85:LQP85"/>
    <mergeCell ref="LQQ85:LQU85"/>
    <mergeCell ref="LQV85:LQZ85"/>
    <mergeCell ref="LPC85:LPG85"/>
    <mergeCell ref="LPH85:LPL85"/>
    <mergeCell ref="LPM85:LPQ85"/>
    <mergeCell ref="LPR85:LPV85"/>
    <mergeCell ref="LPW85:LQA85"/>
    <mergeCell ref="LOD85:LOH85"/>
    <mergeCell ref="LOI85:LOM85"/>
    <mergeCell ref="LON85:LOR85"/>
    <mergeCell ref="LOS85:LOW85"/>
    <mergeCell ref="LOX85:LPB85"/>
    <mergeCell ref="LNE85:LNI85"/>
    <mergeCell ref="LNJ85:LNN85"/>
    <mergeCell ref="LNO85:LNS85"/>
    <mergeCell ref="LNT85:LNX85"/>
    <mergeCell ref="LNY85:LOC85"/>
    <mergeCell ref="LMF85:LMJ85"/>
    <mergeCell ref="LMK85:LMO85"/>
    <mergeCell ref="LMP85:LMT85"/>
    <mergeCell ref="LMU85:LMY85"/>
    <mergeCell ref="LMZ85:LND85"/>
    <mergeCell ref="LLG85:LLK85"/>
    <mergeCell ref="LLL85:LLP85"/>
    <mergeCell ref="LLQ85:LLU85"/>
    <mergeCell ref="LLV85:LLZ85"/>
    <mergeCell ref="LMA85:LME85"/>
    <mergeCell ref="LKH85:LKL85"/>
    <mergeCell ref="LKM85:LKQ85"/>
    <mergeCell ref="LKR85:LKV85"/>
    <mergeCell ref="LKW85:LLA85"/>
    <mergeCell ref="LLB85:LLF85"/>
    <mergeCell ref="LJI85:LJM85"/>
    <mergeCell ref="LJN85:LJR85"/>
    <mergeCell ref="LJS85:LJW85"/>
    <mergeCell ref="LJX85:LKB85"/>
    <mergeCell ref="LKC85:LKG85"/>
    <mergeCell ref="LIJ85:LIN85"/>
    <mergeCell ref="LIO85:LIS85"/>
    <mergeCell ref="LIT85:LIX85"/>
    <mergeCell ref="LIY85:LJC85"/>
    <mergeCell ref="LJD85:LJH85"/>
    <mergeCell ref="LHK85:LHO85"/>
    <mergeCell ref="LHP85:LHT85"/>
    <mergeCell ref="LHU85:LHY85"/>
    <mergeCell ref="LHZ85:LID85"/>
    <mergeCell ref="LIE85:LII85"/>
    <mergeCell ref="LGL85:LGP85"/>
    <mergeCell ref="LGQ85:LGU85"/>
    <mergeCell ref="LGV85:LGZ85"/>
    <mergeCell ref="LHA85:LHE85"/>
    <mergeCell ref="LHF85:LHJ85"/>
    <mergeCell ref="LFM85:LFQ85"/>
    <mergeCell ref="LFR85:LFV85"/>
    <mergeCell ref="LFW85:LGA85"/>
    <mergeCell ref="LGB85:LGF85"/>
    <mergeCell ref="LGG85:LGK85"/>
    <mergeCell ref="LEN85:LER85"/>
    <mergeCell ref="LES85:LEW85"/>
    <mergeCell ref="LEX85:LFB85"/>
    <mergeCell ref="LFC85:LFG85"/>
    <mergeCell ref="LFH85:LFL85"/>
    <mergeCell ref="LDO85:LDS85"/>
    <mergeCell ref="LDT85:LDX85"/>
    <mergeCell ref="LDY85:LEC85"/>
    <mergeCell ref="LED85:LEH85"/>
    <mergeCell ref="LEI85:LEM85"/>
    <mergeCell ref="LCP85:LCT85"/>
    <mergeCell ref="LCU85:LCY85"/>
    <mergeCell ref="LCZ85:LDD85"/>
    <mergeCell ref="LDE85:LDI85"/>
    <mergeCell ref="LDJ85:LDN85"/>
    <mergeCell ref="LBQ85:LBU85"/>
    <mergeCell ref="LBV85:LBZ85"/>
    <mergeCell ref="LCA85:LCE85"/>
    <mergeCell ref="LCF85:LCJ85"/>
    <mergeCell ref="LCK85:LCO85"/>
    <mergeCell ref="LAR85:LAV85"/>
    <mergeCell ref="LAW85:LBA85"/>
    <mergeCell ref="LBB85:LBF85"/>
    <mergeCell ref="LBG85:LBK85"/>
    <mergeCell ref="LBL85:LBP85"/>
    <mergeCell ref="KZS85:KZW85"/>
    <mergeCell ref="KZX85:LAB85"/>
    <mergeCell ref="LAC85:LAG85"/>
    <mergeCell ref="LAH85:LAL85"/>
    <mergeCell ref="LAM85:LAQ85"/>
    <mergeCell ref="KYT85:KYX85"/>
    <mergeCell ref="KYY85:KZC85"/>
    <mergeCell ref="KZD85:KZH85"/>
    <mergeCell ref="KZI85:KZM85"/>
    <mergeCell ref="KZN85:KZR85"/>
    <mergeCell ref="KXU85:KXY85"/>
    <mergeCell ref="KXZ85:KYD85"/>
    <mergeCell ref="KYE85:KYI85"/>
    <mergeCell ref="KYJ85:KYN85"/>
    <mergeCell ref="KYO85:KYS85"/>
    <mergeCell ref="KWV85:KWZ85"/>
    <mergeCell ref="KXA85:KXE85"/>
    <mergeCell ref="KXF85:KXJ85"/>
    <mergeCell ref="KXK85:KXO85"/>
    <mergeCell ref="KXP85:KXT85"/>
    <mergeCell ref="KVW85:KWA85"/>
    <mergeCell ref="KWB85:KWF85"/>
    <mergeCell ref="KWG85:KWK85"/>
    <mergeCell ref="KWL85:KWP85"/>
    <mergeCell ref="KWQ85:KWU85"/>
    <mergeCell ref="KUX85:KVB85"/>
    <mergeCell ref="KVC85:KVG85"/>
    <mergeCell ref="KVH85:KVL85"/>
    <mergeCell ref="KVM85:KVQ85"/>
    <mergeCell ref="KVR85:KVV85"/>
    <mergeCell ref="KTY85:KUC85"/>
    <mergeCell ref="KUD85:KUH85"/>
    <mergeCell ref="KUI85:KUM85"/>
    <mergeCell ref="KUN85:KUR85"/>
    <mergeCell ref="KUS85:KUW85"/>
    <mergeCell ref="KSZ85:KTD85"/>
    <mergeCell ref="KTE85:KTI85"/>
    <mergeCell ref="KTJ85:KTN85"/>
    <mergeCell ref="KTO85:KTS85"/>
    <mergeCell ref="KTT85:KTX85"/>
    <mergeCell ref="KSA85:KSE85"/>
    <mergeCell ref="KSF85:KSJ85"/>
    <mergeCell ref="KSK85:KSO85"/>
    <mergeCell ref="KSP85:KST85"/>
    <mergeCell ref="KSU85:KSY85"/>
    <mergeCell ref="KRB85:KRF85"/>
    <mergeCell ref="KRG85:KRK85"/>
    <mergeCell ref="KRL85:KRP85"/>
    <mergeCell ref="KRQ85:KRU85"/>
    <mergeCell ref="KRV85:KRZ85"/>
    <mergeCell ref="KQC85:KQG85"/>
    <mergeCell ref="KQH85:KQL85"/>
    <mergeCell ref="KQM85:KQQ85"/>
    <mergeCell ref="KQR85:KQV85"/>
    <mergeCell ref="KQW85:KRA85"/>
    <mergeCell ref="KPD85:KPH85"/>
    <mergeCell ref="KPI85:KPM85"/>
    <mergeCell ref="KPN85:KPR85"/>
    <mergeCell ref="KPS85:KPW85"/>
    <mergeCell ref="KPX85:KQB85"/>
    <mergeCell ref="KOE85:KOI85"/>
    <mergeCell ref="KOJ85:KON85"/>
    <mergeCell ref="KOO85:KOS85"/>
    <mergeCell ref="KOT85:KOX85"/>
    <mergeCell ref="KOY85:KPC85"/>
    <mergeCell ref="KNF85:KNJ85"/>
    <mergeCell ref="KNK85:KNO85"/>
    <mergeCell ref="KNP85:KNT85"/>
    <mergeCell ref="KNU85:KNY85"/>
    <mergeCell ref="KNZ85:KOD85"/>
    <mergeCell ref="KMG85:KMK85"/>
    <mergeCell ref="KML85:KMP85"/>
    <mergeCell ref="KMQ85:KMU85"/>
    <mergeCell ref="KMV85:KMZ85"/>
    <mergeCell ref="KNA85:KNE85"/>
    <mergeCell ref="KLH85:KLL85"/>
    <mergeCell ref="KLM85:KLQ85"/>
    <mergeCell ref="KLR85:KLV85"/>
    <mergeCell ref="KLW85:KMA85"/>
    <mergeCell ref="KMB85:KMF85"/>
    <mergeCell ref="KKI85:KKM85"/>
    <mergeCell ref="KKN85:KKR85"/>
    <mergeCell ref="KKS85:KKW85"/>
    <mergeCell ref="KKX85:KLB85"/>
    <mergeCell ref="KLC85:KLG85"/>
    <mergeCell ref="KJJ85:KJN85"/>
    <mergeCell ref="KJO85:KJS85"/>
    <mergeCell ref="KJT85:KJX85"/>
    <mergeCell ref="KJY85:KKC85"/>
    <mergeCell ref="KKD85:KKH85"/>
    <mergeCell ref="KIK85:KIO85"/>
    <mergeCell ref="KIP85:KIT85"/>
    <mergeCell ref="KIU85:KIY85"/>
    <mergeCell ref="KIZ85:KJD85"/>
    <mergeCell ref="KJE85:KJI85"/>
    <mergeCell ref="KHL85:KHP85"/>
    <mergeCell ref="KHQ85:KHU85"/>
    <mergeCell ref="KHV85:KHZ85"/>
    <mergeCell ref="KIA85:KIE85"/>
    <mergeCell ref="KIF85:KIJ85"/>
    <mergeCell ref="KGM85:KGQ85"/>
    <mergeCell ref="KGR85:KGV85"/>
    <mergeCell ref="KGW85:KHA85"/>
    <mergeCell ref="KHB85:KHF85"/>
    <mergeCell ref="KHG85:KHK85"/>
    <mergeCell ref="KFN85:KFR85"/>
    <mergeCell ref="KFS85:KFW85"/>
    <mergeCell ref="KFX85:KGB85"/>
    <mergeCell ref="KGC85:KGG85"/>
    <mergeCell ref="KGH85:KGL85"/>
    <mergeCell ref="KEO85:KES85"/>
    <mergeCell ref="KET85:KEX85"/>
    <mergeCell ref="KEY85:KFC85"/>
    <mergeCell ref="KFD85:KFH85"/>
    <mergeCell ref="KFI85:KFM85"/>
    <mergeCell ref="KDP85:KDT85"/>
    <mergeCell ref="KDU85:KDY85"/>
    <mergeCell ref="KDZ85:KED85"/>
    <mergeCell ref="KEE85:KEI85"/>
    <mergeCell ref="KEJ85:KEN85"/>
    <mergeCell ref="KCQ85:KCU85"/>
    <mergeCell ref="KCV85:KCZ85"/>
    <mergeCell ref="KDA85:KDE85"/>
    <mergeCell ref="KDF85:KDJ85"/>
    <mergeCell ref="KDK85:KDO85"/>
    <mergeCell ref="KBR85:KBV85"/>
    <mergeCell ref="KBW85:KCA85"/>
    <mergeCell ref="KCB85:KCF85"/>
    <mergeCell ref="KCG85:KCK85"/>
    <mergeCell ref="KCL85:KCP85"/>
    <mergeCell ref="KAS85:KAW85"/>
    <mergeCell ref="KAX85:KBB85"/>
    <mergeCell ref="KBC85:KBG85"/>
    <mergeCell ref="KBH85:KBL85"/>
    <mergeCell ref="KBM85:KBQ85"/>
    <mergeCell ref="JZT85:JZX85"/>
    <mergeCell ref="JZY85:KAC85"/>
    <mergeCell ref="KAD85:KAH85"/>
    <mergeCell ref="KAI85:KAM85"/>
    <mergeCell ref="KAN85:KAR85"/>
    <mergeCell ref="JYU85:JYY85"/>
    <mergeCell ref="JYZ85:JZD85"/>
    <mergeCell ref="JZE85:JZI85"/>
    <mergeCell ref="JZJ85:JZN85"/>
    <mergeCell ref="JZO85:JZS85"/>
    <mergeCell ref="JXV85:JXZ85"/>
    <mergeCell ref="JYA85:JYE85"/>
    <mergeCell ref="JYF85:JYJ85"/>
    <mergeCell ref="JYK85:JYO85"/>
    <mergeCell ref="JYP85:JYT85"/>
    <mergeCell ref="JWW85:JXA85"/>
    <mergeCell ref="JXB85:JXF85"/>
    <mergeCell ref="JXG85:JXK85"/>
    <mergeCell ref="JXL85:JXP85"/>
    <mergeCell ref="JXQ85:JXU85"/>
    <mergeCell ref="JVX85:JWB85"/>
    <mergeCell ref="JWC85:JWG85"/>
    <mergeCell ref="JWH85:JWL85"/>
    <mergeCell ref="JWM85:JWQ85"/>
    <mergeCell ref="JWR85:JWV85"/>
    <mergeCell ref="JUY85:JVC85"/>
    <mergeCell ref="JVD85:JVH85"/>
    <mergeCell ref="JVI85:JVM85"/>
    <mergeCell ref="JVN85:JVR85"/>
    <mergeCell ref="JVS85:JVW85"/>
    <mergeCell ref="JTZ85:JUD85"/>
    <mergeCell ref="JUE85:JUI85"/>
    <mergeCell ref="JUJ85:JUN85"/>
    <mergeCell ref="JUO85:JUS85"/>
    <mergeCell ref="JUT85:JUX85"/>
    <mergeCell ref="JTA85:JTE85"/>
    <mergeCell ref="JTF85:JTJ85"/>
    <mergeCell ref="JTK85:JTO85"/>
    <mergeCell ref="JTP85:JTT85"/>
    <mergeCell ref="JTU85:JTY85"/>
    <mergeCell ref="JSB85:JSF85"/>
    <mergeCell ref="JSG85:JSK85"/>
    <mergeCell ref="JSL85:JSP85"/>
    <mergeCell ref="JSQ85:JSU85"/>
    <mergeCell ref="JSV85:JSZ85"/>
    <mergeCell ref="JRC85:JRG85"/>
    <mergeCell ref="JRH85:JRL85"/>
    <mergeCell ref="JRM85:JRQ85"/>
    <mergeCell ref="JRR85:JRV85"/>
    <mergeCell ref="JRW85:JSA85"/>
    <mergeCell ref="JQD85:JQH85"/>
    <mergeCell ref="JQI85:JQM85"/>
    <mergeCell ref="JQN85:JQR85"/>
    <mergeCell ref="JQS85:JQW85"/>
    <mergeCell ref="JQX85:JRB85"/>
    <mergeCell ref="JPE85:JPI85"/>
    <mergeCell ref="JPJ85:JPN85"/>
    <mergeCell ref="JPO85:JPS85"/>
    <mergeCell ref="JPT85:JPX85"/>
    <mergeCell ref="JPY85:JQC85"/>
    <mergeCell ref="JOF85:JOJ85"/>
    <mergeCell ref="JOK85:JOO85"/>
    <mergeCell ref="JOP85:JOT85"/>
    <mergeCell ref="JOU85:JOY85"/>
    <mergeCell ref="JOZ85:JPD85"/>
    <mergeCell ref="JNG85:JNK85"/>
    <mergeCell ref="JNL85:JNP85"/>
    <mergeCell ref="JNQ85:JNU85"/>
    <mergeCell ref="JNV85:JNZ85"/>
    <mergeCell ref="JOA85:JOE85"/>
    <mergeCell ref="JMH85:JML85"/>
    <mergeCell ref="JMM85:JMQ85"/>
    <mergeCell ref="JMR85:JMV85"/>
    <mergeCell ref="JMW85:JNA85"/>
    <mergeCell ref="JNB85:JNF85"/>
    <mergeCell ref="JLI85:JLM85"/>
    <mergeCell ref="JLN85:JLR85"/>
    <mergeCell ref="JLS85:JLW85"/>
    <mergeCell ref="JLX85:JMB85"/>
    <mergeCell ref="JMC85:JMG85"/>
    <mergeCell ref="JKJ85:JKN85"/>
    <mergeCell ref="JKO85:JKS85"/>
    <mergeCell ref="JKT85:JKX85"/>
    <mergeCell ref="JKY85:JLC85"/>
    <mergeCell ref="JLD85:JLH85"/>
    <mergeCell ref="JJK85:JJO85"/>
    <mergeCell ref="JJP85:JJT85"/>
    <mergeCell ref="JJU85:JJY85"/>
    <mergeCell ref="JJZ85:JKD85"/>
    <mergeCell ref="JKE85:JKI85"/>
    <mergeCell ref="JIL85:JIP85"/>
    <mergeCell ref="JIQ85:JIU85"/>
    <mergeCell ref="JIV85:JIZ85"/>
    <mergeCell ref="JJA85:JJE85"/>
    <mergeCell ref="JJF85:JJJ85"/>
    <mergeCell ref="JHM85:JHQ85"/>
    <mergeCell ref="JHR85:JHV85"/>
    <mergeCell ref="JHW85:JIA85"/>
    <mergeCell ref="JIB85:JIF85"/>
    <mergeCell ref="JIG85:JIK85"/>
    <mergeCell ref="JGN85:JGR85"/>
    <mergeCell ref="JGS85:JGW85"/>
    <mergeCell ref="JGX85:JHB85"/>
    <mergeCell ref="JHC85:JHG85"/>
    <mergeCell ref="JHH85:JHL85"/>
    <mergeCell ref="JFO85:JFS85"/>
    <mergeCell ref="JFT85:JFX85"/>
    <mergeCell ref="JFY85:JGC85"/>
    <mergeCell ref="JGD85:JGH85"/>
    <mergeCell ref="JGI85:JGM85"/>
    <mergeCell ref="JEP85:JET85"/>
    <mergeCell ref="JEU85:JEY85"/>
    <mergeCell ref="JEZ85:JFD85"/>
    <mergeCell ref="JFE85:JFI85"/>
    <mergeCell ref="JFJ85:JFN85"/>
    <mergeCell ref="JDQ85:JDU85"/>
    <mergeCell ref="JDV85:JDZ85"/>
    <mergeCell ref="JEA85:JEE85"/>
    <mergeCell ref="JEF85:JEJ85"/>
    <mergeCell ref="JEK85:JEO85"/>
    <mergeCell ref="JCR85:JCV85"/>
    <mergeCell ref="JCW85:JDA85"/>
    <mergeCell ref="JDB85:JDF85"/>
    <mergeCell ref="JDG85:JDK85"/>
    <mergeCell ref="JDL85:JDP85"/>
    <mergeCell ref="JBS85:JBW85"/>
    <mergeCell ref="JBX85:JCB85"/>
    <mergeCell ref="JCC85:JCG85"/>
    <mergeCell ref="JCH85:JCL85"/>
    <mergeCell ref="JCM85:JCQ85"/>
    <mergeCell ref="JAT85:JAX85"/>
    <mergeCell ref="JAY85:JBC85"/>
    <mergeCell ref="JBD85:JBH85"/>
    <mergeCell ref="JBI85:JBM85"/>
    <mergeCell ref="JBN85:JBR85"/>
    <mergeCell ref="IZU85:IZY85"/>
    <mergeCell ref="IZZ85:JAD85"/>
    <mergeCell ref="JAE85:JAI85"/>
    <mergeCell ref="JAJ85:JAN85"/>
    <mergeCell ref="JAO85:JAS85"/>
    <mergeCell ref="IYV85:IYZ85"/>
    <mergeCell ref="IZA85:IZE85"/>
    <mergeCell ref="IZF85:IZJ85"/>
    <mergeCell ref="IZK85:IZO85"/>
    <mergeCell ref="IZP85:IZT85"/>
    <mergeCell ref="IXW85:IYA85"/>
    <mergeCell ref="IYB85:IYF85"/>
    <mergeCell ref="IYG85:IYK85"/>
    <mergeCell ref="IYL85:IYP85"/>
    <mergeCell ref="IYQ85:IYU85"/>
    <mergeCell ref="IWX85:IXB85"/>
    <mergeCell ref="IXC85:IXG85"/>
    <mergeCell ref="IXH85:IXL85"/>
    <mergeCell ref="IXM85:IXQ85"/>
    <mergeCell ref="IXR85:IXV85"/>
    <mergeCell ref="IVY85:IWC85"/>
    <mergeCell ref="IWD85:IWH85"/>
    <mergeCell ref="IWI85:IWM85"/>
    <mergeCell ref="IWN85:IWR85"/>
    <mergeCell ref="IWS85:IWW85"/>
    <mergeCell ref="IUZ85:IVD85"/>
    <mergeCell ref="IVE85:IVI85"/>
    <mergeCell ref="IVJ85:IVN85"/>
    <mergeCell ref="IVO85:IVS85"/>
    <mergeCell ref="IVT85:IVX85"/>
    <mergeCell ref="IUA85:IUE85"/>
    <mergeCell ref="IUF85:IUJ85"/>
    <mergeCell ref="IUK85:IUO85"/>
    <mergeCell ref="IUP85:IUT85"/>
    <mergeCell ref="IUU85:IUY85"/>
    <mergeCell ref="ITB85:ITF85"/>
    <mergeCell ref="ITG85:ITK85"/>
    <mergeCell ref="ITL85:ITP85"/>
    <mergeCell ref="ITQ85:ITU85"/>
    <mergeCell ref="ITV85:ITZ85"/>
    <mergeCell ref="ISC85:ISG85"/>
    <mergeCell ref="ISH85:ISL85"/>
    <mergeCell ref="ISM85:ISQ85"/>
    <mergeCell ref="ISR85:ISV85"/>
    <mergeCell ref="ISW85:ITA85"/>
    <mergeCell ref="IRD85:IRH85"/>
    <mergeCell ref="IRI85:IRM85"/>
    <mergeCell ref="IRN85:IRR85"/>
    <mergeCell ref="IRS85:IRW85"/>
    <mergeCell ref="IRX85:ISB85"/>
    <mergeCell ref="IQE85:IQI85"/>
    <mergeCell ref="IQJ85:IQN85"/>
    <mergeCell ref="IQO85:IQS85"/>
    <mergeCell ref="IQT85:IQX85"/>
    <mergeCell ref="IQY85:IRC85"/>
    <mergeCell ref="IPF85:IPJ85"/>
    <mergeCell ref="IPK85:IPO85"/>
    <mergeCell ref="IPP85:IPT85"/>
    <mergeCell ref="IPU85:IPY85"/>
    <mergeCell ref="IPZ85:IQD85"/>
    <mergeCell ref="IOG85:IOK85"/>
    <mergeCell ref="IOL85:IOP85"/>
    <mergeCell ref="IOQ85:IOU85"/>
    <mergeCell ref="IOV85:IOZ85"/>
    <mergeCell ref="IPA85:IPE85"/>
    <mergeCell ref="INH85:INL85"/>
    <mergeCell ref="INM85:INQ85"/>
    <mergeCell ref="INR85:INV85"/>
    <mergeCell ref="INW85:IOA85"/>
    <mergeCell ref="IOB85:IOF85"/>
    <mergeCell ref="IMI85:IMM85"/>
    <mergeCell ref="IMN85:IMR85"/>
    <mergeCell ref="IMS85:IMW85"/>
    <mergeCell ref="IMX85:INB85"/>
    <mergeCell ref="INC85:ING85"/>
    <mergeCell ref="ILJ85:ILN85"/>
    <mergeCell ref="ILO85:ILS85"/>
    <mergeCell ref="ILT85:ILX85"/>
    <mergeCell ref="ILY85:IMC85"/>
    <mergeCell ref="IMD85:IMH85"/>
    <mergeCell ref="IKK85:IKO85"/>
    <mergeCell ref="IKP85:IKT85"/>
    <mergeCell ref="IKU85:IKY85"/>
    <mergeCell ref="IKZ85:ILD85"/>
    <mergeCell ref="ILE85:ILI85"/>
    <mergeCell ref="IJL85:IJP85"/>
    <mergeCell ref="IJQ85:IJU85"/>
    <mergeCell ref="IJV85:IJZ85"/>
    <mergeCell ref="IKA85:IKE85"/>
    <mergeCell ref="IKF85:IKJ85"/>
    <mergeCell ref="IIM85:IIQ85"/>
    <mergeCell ref="IIR85:IIV85"/>
    <mergeCell ref="IIW85:IJA85"/>
    <mergeCell ref="IJB85:IJF85"/>
    <mergeCell ref="IJG85:IJK85"/>
    <mergeCell ref="IHN85:IHR85"/>
    <mergeCell ref="IHS85:IHW85"/>
    <mergeCell ref="IHX85:IIB85"/>
    <mergeCell ref="IIC85:IIG85"/>
    <mergeCell ref="IIH85:IIL85"/>
    <mergeCell ref="IGO85:IGS85"/>
    <mergeCell ref="IGT85:IGX85"/>
    <mergeCell ref="IGY85:IHC85"/>
    <mergeCell ref="IHD85:IHH85"/>
    <mergeCell ref="IHI85:IHM85"/>
    <mergeCell ref="IFP85:IFT85"/>
    <mergeCell ref="IFU85:IFY85"/>
    <mergeCell ref="IFZ85:IGD85"/>
    <mergeCell ref="IGE85:IGI85"/>
    <mergeCell ref="IGJ85:IGN85"/>
    <mergeCell ref="IEQ85:IEU85"/>
    <mergeCell ref="IEV85:IEZ85"/>
    <mergeCell ref="IFA85:IFE85"/>
    <mergeCell ref="IFF85:IFJ85"/>
    <mergeCell ref="IFK85:IFO85"/>
    <mergeCell ref="IDR85:IDV85"/>
    <mergeCell ref="IDW85:IEA85"/>
    <mergeCell ref="IEB85:IEF85"/>
    <mergeCell ref="IEG85:IEK85"/>
    <mergeCell ref="IEL85:IEP85"/>
    <mergeCell ref="ICS85:ICW85"/>
    <mergeCell ref="ICX85:IDB85"/>
    <mergeCell ref="IDC85:IDG85"/>
    <mergeCell ref="IDH85:IDL85"/>
    <mergeCell ref="IDM85:IDQ85"/>
    <mergeCell ref="IBT85:IBX85"/>
    <mergeCell ref="IBY85:ICC85"/>
    <mergeCell ref="ICD85:ICH85"/>
    <mergeCell ref="ICI85:ICM85"/>
    <mergeCell ref="ICN85:ICR85"/>
    <mergeCell ref="IAU85:IAY85"/>
    <mergeCell ref="IAZ85:IBD85"/>
    <mergeCell ref="IBE85:IBI85"/>
    <mergeCell ref="IBJ85:IBN85"/>
    <mergeCell ref="IBO85:IBS85"/>
    <mergeCell ref="HZV85:HZZ85"/>
    <mergeCell ref="IAA85:IAE85"/>
    <mergeCell ref="IAF85:IAJ85"/>
    <mergeCell ref="IAK85:IAO85"/>
    <mergeCell ref="IAP85:IAT85"/>
    <mergeCell ref="HYW85:HZA85"/>
    <mergeCell ref="HZB85:HZF85"/>
    <mergeCell ref="HZG85:HZK85"/>
    <mergeCell ref="HZL85:HZP85"/>
    <mergeCell ref="HZQ85:HZU85"/>
    <mergeCell ref="HXX85:HYB85"/>
    <mergeCell ref="HYC85:HYG85"/>
    <mergeCell ref="HYH85:HYL85"/>
    <mergeCell ref="HYM85:HYQ85"/>
    <mergeCell ref="HYR85:HYV85"/>
    <mergeCell ref="HWY85:HXC85"/>
    <mergeCell ref="HXD85:HXH85"/>
    <mergeCell ref="HXI85:HXM85"/>
    <mergeCell ref="HXN85:HXR85"/>
    <mergeCell ref="HXS85:HXW85"/>
    <mergeCell ref="HVZ85:HWD85"/>
    <mergeCell ref="HWE85:HWI85"/>
    <mergeCell ref="HWJ85:HWN85"/>
    <mergeCell ref="HWO85:HWS85"/>
    <mergeCell ref="HWT85:HWX85"/>
    <mergeCell ref="HVA85:HVE85"/>
    <mergeCell ref="HVF85:HVJ85"/>
    <mergeCell ref="HVK85:HVO85"/>
    <mergeCell ref="HVP85:HVT85"/>
    <mergeCell ref="HVU85:HVY85"/>
    <mergeCell ref="HUB85:HUF85"/>
    <mergeCell ref="HUG85:HUK85"/>
    <mergeCell ref="HUL85:HUP85"/>
    <mergeCell ref="HUQ85:HUU85"/>
    <mergeCell ref="HUV85:HUZ85"/>
    <mergeCell ref="HTC85:HTG85"/>
    <mergeCell ref="HTH85:HTL85"/>
    <mergeCell ref="HTM85:HTQ85"/>
    <mergeCell ref="HTR85:HTV85"/>
    <mergeCell ref="HTW85:HUA85"/>
    <mergeCell ref="HSD85:HSH85"/>
    <mergeCell ref="HSI85:HSM85"/>
    <mergeCell ref="HSN85:HSR85"/>
    <mergeCell ref="HSS85:HSW85"/>
    <mergeCell ref="HSX85:HTB85"/>
    <mergeCell ref="HRE85:HRI85"/>
    <mergeCell ref="HRJ85:HRN85"/>
    <mergeCell ref="HRO85:HRS85"/>
    <mergeCell ref="HRT85:HRX85"/>
    <mergeCell ref="HRY85:HSC85"/>
    <mergeCell ref="HQF85:HQJ85"/>
    <mergeCell ref="HQK85:HQO85"/>
    <mergeCell ref="HQP85:HQT85"/>
    <mergeCell ref="HQU85:HQY85"/>
    <mergeCell ref="HQZ85:HRD85"/>
    <mergeCell ref="HPG85:HPK85"/>
    <mergeCell ref="HPL85:HPP85"/>
    <mergeCell ref="HPQ85:HPU85"/>
    <mergeCell ref="HPV85:HPZ85"/>
    <mergeCell ref="HQA85:HQE85"/>
    <mergeCell ref="HOH85:HOL85"/>
    <mergeCell ref="HOM85:HOQ85"/>
    <mergeCell ref="HOR85:HOV85"/>
    <mergeCell ref="HOW85:HPA85"/>
    <mergeCell ref="HPB85:HPF85"/>
    <mergeCell ref="HNI85:HNM85"/>
    <mergeCell ref="HNN85:HNR85"/>
    <mergeCell ref="HNS85:HNW85"/>
    <mergeCell ref="HNX85:HOB85"/>
    <mergeCell ref="HOC85:HOG85"/>
    <mergeCell ref="HMJ85:HMN85"/>
    <mergeCell ref="HMO85:HMS85"/>
    <mergeCell ref="HMT85:HMX85"/>
    <mergeCell ref="HMY85:HNC85"/>
    <mergeCell ref="HND85:HNH85"/>
    <mergeCell ref="HLK85:HLO85"/>
    <mergeCell ref="HLP85:HLT85"/>
    <mergeCell ref="HLU85:HLY85"/>
    <mergeCell ref="HLZ85:HMD85"/>
    <mergeCell ref="HME85:HMI85"/>
    <mergeCell ref="HKL85:HKP85"/>
    <mergeCell ref="HKQ85:HKU85"/>
    <mergeCell ref="HKV85:HKZ85"/>
    <mergeCell ref="HLA85:HLE85"/>
    <mergeCell ref="HLF85:HLJ85"/>
    <mergeCell ref="HJM85:HJQ85"/>
    <mergeCell ref="HJR85:HJV85"/>
    <mergeCell ref="HJW85:HKA85"/>
    <mergeCell ref="HKB85:HKF85"/>
    <mergeCell ref="HKG85:HKK85"/>
    <mergeCell ref="HIN85:HIR85"/>
    <mergeCell ref="HIS85:HIW85"/>
    <mergeCell ref="HIX85:HJB85"/>
    <mergeCell ref="HJC85:HJG85"/>
    <mergeCell ref="HJH85:HJL85"/>
    <mergeCell ref="HHO85:HHS85"/>
    <mergeCell ref="HHT85:HHX85"/>
    <mergeCell ref="HHY85:HIC85"/>
    <mergeCell ref="HID85:HIH85"/>
    <mergeCell ref="HII85:HIM85"/>
    <mergeCell ref="HGP85:HGT85"/>
    <mergeCell ref="HGU85:HGY85"/>
    <mergeCell ref="HGZ85:HHD85"/>
    <mergeCell ref="HHE85:HHI85"/>
    <mergeCell ref="HHJ85:HHN85"/>
    <mergeCell ref="HFQ85:HFU85"/>
    <mergeCell ref="HFV85:HFZ85"/>
    <mergeCell ref="HGA85:HGE85"/>
    <mergeCell ref="HGF85:HGJ85"/>
    <mergeCell ref="HGK85:HGO85"/>
    <mergeCell ref="HER85:HEV85"/>
    <mergeCell ref="HEW85:HFA85"/>
    <mergeCell ref="HFB85:HFF85"/>
    <mergeCell ref="HFG85:HFK85"/>
    <mergeCell ref="HFL85:HFP85"/>
    <mergeCell ref="HDS85:HDW85"/>
    <mergeCell ref="HDX85:HEB85"/>
    <mergeCell ref="HEC85:HEG85"/>
    <mergeCell ref="HEH85:HEL85"/>
    <mergeCell ref="HEM85:HEQ85"/>
    <mergeCell ref="HCT85:HCX85"/>
    <mergeCell ref="HCY85:HDC85"/>
    <mergeCell ref="HDD85:HDH85"/>
    <mergeCell ref="HDI85:HDM85"/>
    <mergeCell ref="HDN85:HDR85"/>
    <mergeCell ref="HBU85:HBY85"/>
    <mergeCell ref="HBZ85:HCD85"/>
    <mergeCell ref="HCE85:HCI85"/>
    <mergeCell ref="HCJ85:HCN85"/>
    <mergeCell ref="HCO85:HCS85"/>
    <mergeCell ref="HAV85:HAZ85"/>
    <mergeCell ref="HBA85:HBE85"/>
    <mergeCell ref="HBF85:HBJ85"/>
    <mergeCell ref="HBK85:HBO85"/>
    <mergeCell ref="HBP85:HBT85"/>
    <mergeCell ref="GZW85:HAA85"/>
    <mergeCell ref="HAB85:HAF85"/>
    <mergeCell ref="HAG85:HAK85"/>
    <mergeCell ref="HAL85:HAP85"/>
    <mergeCell ref="HAQ85:HAU85"/>
    <mergeCell ref="GYX85:GZB85"/>
    <mergeCell ref="GZC85:GZG85"/>
    <mergeCell ref="GZH85:GZL85"/>
    <mergeCell ref="GZM85:GZQ85"/>
    <mergeCell ref="GZR85:GZV85"/>
    <mergeCell ref="GXY85:GYC85"/>
    <mergeCell ref="GYD85:GYH85"/>
    <mergeCell ref="GYI85:GYM85"/>
    <mergeCell ref="GYN85:GYR85"/>
    <mergeCell ref="GYS85:GYW85"/>
    <mergeCell ref="GWZ85:GXD85"/>
    <mergeCell ref="GXE85:GXI85"/>
    <mergeCell ref="GXJ85:GXN85"/>
    <mergeCell ref="GXO85:GXS85"/>
    <mergeCell ref="GXT85:GXX85"/>
    <mergeCell ref="GWA85:GWE85"/>
    <mergeCell ref="GWF85:GWJ85"/>
    <mergeCell ref="GWK85:GWO85"/>
    <mergeCell ref="GWP85:GWT85"/>
    <mergeCell ref="GWU85:GWY85"/>
    <mergeCell ref="GVB85:GVF85"/>
    <mergeCell ref="GVG85:GVK85"/>
    <mergeCell ref="GVL85:GVP85"/>
    <mergeCell ref="GVQ85:GVU85"/>
    <mergeCell ref="GVV85:GVZ85"/>
    <mergeCell ref="GUC85:GUG85"/>
    <mergeCell ref="GUH85:GUL85"/>
    <mergeCell ref="GUM85:GUQ85"/>
    <mergeCell ref="GUR85:GUV85"/>
    <mergeCell ref="GUW85:GVA85"/>
    <mergeCell ref="GTD85:GTH85"/>
    <mergeCell ref="GTI85:GTM85"/>
    <mergeCell ref="GTN85:GTR85"/>
    <mergeCell ref="GTS85:GTW85"/>
    <mergeCell ref="GTX85:GUB85"/>
    <mergeCell ref="GSE85:GSI85"/>
    <mergeCell ref="GSJ85:GSN85"/>
    <mergeCell ref="GSO85:GSS85"/>
    <mergeCell ref="GST85:GSX85"/>
    <mergeCell ref="GSY85:GTC85"/>
    <mergeCell ref="GRF85:GRJ85"/>
    <mergeCell ref="GRK85:GRO85"/>
    <mergeCell ref="GRP85:GRT85"/>
    <mergeCell ref="GRU85:GRY85"/>
    <mergeCell ref="GRZ85:GSD85"/>
    <mergeCell ref="GQG85:GQK85"/>
    <mergeCell ref="GQL85:GQP85"/>
    <mergeCell ref="GQQ85:GQU85"/>
    <mergeCell ref="GQV85:GQZ85"/>
    <mergeCell ref="GRA85:GRE85"/>
    <mergeCell ref="GPH85:GPL85"/>
    <mergeCell ref="GPM85:GPQ85"/>
    <mergeCell ref="GPR85:GPV85"/>
    <mergeCell ref="GPW85:GQA85"/>
    <mergeCell ref="GQB85:GQF85"/>
    <mergeCell ref="GOI85:GOM85"/>
    <mergeCell ref="GON85:GOR85"/>
    <mergeCell ref="GOS85:GOW85"/>
    <mergeCell ref="GOX85:GPB85"/>
    <mergeCell ref="GPC85:GPG85"/>
    <mergeCell ref="GNJ85:GNN85"/>
    <mergeCell ref="GNO85:GNS85"/>
    <mergeCell ref="GNT85:GNX85"/>
    <mergeCell ref="GNY85:GOC85"/>
    <mergeCell ref="GOD85:GOH85"/>
    <mergeCell ref="GMK85:GMO85"/>
    <mergeCell ref="GMP85:GMT85"/>
    <mergeCell ref="GMU85:GMY85"/>
    <mergeCell ref="GMZ85:GND85"/>
    <mergeCell ref="GNE85:GNI85"/>
    <mergeCell ref="GLL85:GLP85"/>
    <mergeCell ref="GLQ85:GLU85"/>
    <mergeCell ref="GLV85:GLZ85"/>
    <mergeCell ref="GMA85:GME85"/>
    <mergeCell ref="GMF85:GMJ85"/>
    <mergeCell ref="GKM85:GKQ85"/>
    <mergeCell ref="GKR85:GKV85"/>
    <mergeCell ref="GKW85:GLA85"/>
    <mergeCell ref="GLB85:GLF85"/>
    <mergeCell ref="GLG85:GLK85"/>
    <mergeCell ref="GJN85:GJR85"/>
    <mergeCell ref="GJS85:GJW85"/>
    <mergeCell ref="GJX85:GKB85"/>
    <mergeCell ref="GKC85:GKG85"/>
    <mergeCell ref="GKH85:GKL85"/>
    <mergeCell ref="GIO85:GIS85"/>
    <mergeCell ref="GIT85:GIX85"/>
    <mergeCell ref="GIY85:GJC85"/>
    <mergeCell ref="GJD85:GJH85"/>
    <mergeCell ref="GJI85:GJM85"/>
    <mergeCell ref="GHP85:GHT85"/>
    <mergeCell ref="GHU85:GHY85"/>
    <mergeCell ref="GHZ85:GID85"/>
    <mergeCell ref="GIE85:GII85"/>
    <mergeCell ref="GIJ85:GIN85"/>
    <mergeCell ref="GGQ85:GGU85"/>
    <mergeCell ref="GGV85:GGZ85"/>
    <mergeCell ref="GHA85:GHE85"/>
    <mergeCell ref="GHF85:GHJ85"/>
    <mergeCell ref="GHK85:GHO85"/>
    <mergeCell ref="GFR85:GFV85"/>
    <mergeCell ref="GFW85:GGA85"/>
    <mergeCell ref="GGB85:GGF85"/>
    <mergeCell ref="GGG85:GGK85"/>
    <mergeCell ref="GGL85:GGP85"/>
    <mergeCell ref="GES85:GEW85"/>
    <mergeCell ref="GEX85:GFB85"/>
    <mergeCell ref="GFC85:GFG85"/>
    <mergeCell ref="GFH85:GFL85"/>
    <mergeCell ref="GFM85:GFQ85"/>
    <mergeCell ref="GDT85:GDX85"/>
    <mergeCell ref="GDY85:GEC85"/>
    <mergeCell ref="GED85:GEH85"/>
    <mergeCell ref="GEI85:GEM85"/>
    <mergeCell ref="GEN85:GER85"/>
    <mergeCell ref="GCU85:GCY85"/>
    <mergeCell ref="GCZ85:GDD85"/>
    <mergeCell ref="GDE85:GDI85"/>
    <mergeCell ref="GDJ85:GDN85"/>
    <mergeCell ref="GDO85:GDS85"/>
    <mergeCell ref="GBV85:GBZ85"/>
    <mergeCell ref="GCA85:GCE85"/>
    <mergeCell ref="GCF85:GCJ85"/>
    <mergeCell ref="GCK85:GCO85"/>
    <mergeCell ref="GCP85:GCT85"/>
    <mergeCell ref="GAW85:GBA85"/>
    <mergeCell ref="GBB85:GBF85"/>
    <mergeCell ref="GBG85:GBK85"/>
    <mergeCell ref="GBL85:GBP85"/>
    <mergeCell ref="GBQ85:GBU85"/>
    <mergeCell ref="FZX85:GAB85"/>
    <mergeCell ref="GAC85:GAG85"/>
    <mergeCell ref="GAH85:GAL85"/>
    <mergeCell ref="GAM85:GAQ85"/>
    <mergeCell ref="GAR85:GAV85"/>
    <mergeCell ref="FYY85:FZC85"/>
    <mergeCell ref="FZD85:FZH85"/>
    <mergeCell ref="FZI85:FZM85"/>
    <mergeCell ref="FZN85:FZR85"/>
    <mergeCell ref="FZS85:FZW85"/>
    <mergeCell ref="FXZ85:FYD85"/>
    <mergeCell ref="FYE85:FYI85"/>
    <mergeCell ref="FYJ85:FYN85"/>
    <mergeCell ref="FYO85:FYS85"/>
    <mergeCell ref="FYT85:FYX85"/>
    <mergeCell ref="FXA85:FXE85"/>
    <mergeCell ref="FXF85:FXJ85"/>
    <mergeCell ref="FXK85:FXO85"/>
    <mergeCell ref="FXP85:FXT85"/>
    <mergeCell ref="FXU85:FXY85"/>
    <mergeCell ref="FWB85:FWF85"/>
    <mergeCell ref="FWG85:FWK85"/>
    <mergeCell ref="FWL85:FWP85"/>
    <mergeCell ref="FWQ85:FWU85"/>
    <mergeCell ref="FWV85:FWZ85"/>
    <mergeCell ref="FVC85:FVG85"/>
    <mergeCell ref="FVH85:FVL85"/>
    <mergeCell ref="FVM85:FVQ85"/>
    <mergeCell ref="FVR85:FVV85"/>
    <mergeCell ref="FVW85:FWA85"/>
    <mergeCell ref="FUD85:FUH85"/>
    <mergeCell ref="FUI85:FUM85"/>
    <mergeCell ref="FUN85:FUR85"/>
    <mergeCell ref="FUS85:FUW85"/>
    <mergeCell ref="FUX85:FVB85"/>
    <mergeCell ref="FTE85:FTI85"/>
    <mergeCell ref="FTJ85:FTN85"/>
    <mergeCell ref="FTO85:FTS85"/>
    <mergeCell ref="FTT85:FTX85"/>
    <mergeCell ref="FTY85:FUC85"/>
    <mergeCell ref="FSF85:FSJ85"/>
    <mergeCell ref="FSK85:FSO85"/>
    <mergeCell ref="FSP85:FST85"/>
    <mergeCell ref="FSU85:FSY85"/>
    <mergeCell ref="FSZ85:FTD85"/>
    <mergeCell ref="FRG85:FRK85"/>
    <mergeCell ref="FRL85:FRP85"/>
    <mergeCell ref="FRQ85:FRU85"/>
    <mergeCell ref="FRV85:FRZ85"/>
    <mergeCell ref="FSA85:FSE85"/>
    <mergeCell ref="FQH85:FQL85"/>
    <mergeCell ref="FQM85:FQQ85"/>
    <mergeCell ref="FQR85:FQV85"/>
    <mergeCell ref="FQW85:FRA85"/>
    <mergeCell ref="FRB85:FRF85"/>
    <mergeCell ref="FPI85:FPM85"/>
    <mergeCell ref="FPN85:FPR85"/>
    <mergeCell ref="FPS85:FPW85"/>
    <mergeCell ref="FPX85:FQB85"/>
    <mergeCell ref="FQC85:FQG85"/>
    <mergeCell ref="FOJ85:FON85"/>
    <mergeCell ref="FOO85:FOS85"/>
    <mergeCell ref="FOT85:FOX85"/>
    <mergeCell ref="FOY85:FPC85"/>
    <mergeCell ref="FPD85:FPH85"/>
    <mergeCell ref="FNK85:FNO85"/>
    <mergeCell ref="FNP85:FNT85"/>
    <mergeCell ref="FNU85:FNY85"/>
    <mergeCell ref="FNZ85:FOD85"/>
    <mergeCell ref="FOE85:FOI85"/>
    <mergeCell ref="FML85:FMP85"/>
    <mergeCell ref="FMQ85:FMU85"/>
    <mergeCell ref="FMV85:FMZ85"/>
    <mergeCell ref="FNA85:FNE85"/>
    <mergeCell ref="FNF85:FNJ85"/>
    <mergeCell ref="FLM85:FLQ85"/>
    <mergeCell ref="FLR85:FLV85"/>
    <mergeCell ref="FLW85:FMA85"/>
    <mergeCell ref="FMB85:FMF85"/>
    <mergeCell ref="FMG85:FMK85"/>
    <mergeCell ref="FKN85:FKR85"/>
    <mergeCell ref="FKS85:FKW85"/>
    <mergeCell ref="FKX85:FLB85"/>
    <mergeCell ref="FLC85:FLG85"/>
    <mergeCell ref="FLH85:FLL85"/>
    <mergeCell ref="FJO85:FJS85"/>
    <mergeCell ref="FJT85:FJX85"/>
    <mergeCell ref="FJY85:FKC85"/>
    <mergeCell ref="FKD85:FKH85"/>
    <mergeCell ref="FKI85:FKM85"/>
    <mergeCell ref="FIP85:FIT85"/>
    <mergeCell ref="FIU85:FIY85"/>
    <mergeCell ref="FIZ85:FJD85"/>
    <mergeCell ref="FJE85:FJI85"/>
    <mergeCell ref="FJJ85:FJN85"/>
    <mergeCell ref="FHQ85:FHU85"/>
    <mergeCell ref="FHV85:FHZ85"/>
    <mergeCell ref="FIA85:FIE85"/>
    <mergeCell ref="FIF85:FIJ85"/>
    <mergeCell ref="FIK85:FIO85"/>
    <mergeCell ref="FGR85:FGV85"/>
    <mergeCell ref="FGW85:FHA85"/>
    <mergeCell ref="FHB85:FHF85"/>
    <mergeCell ref="FHG85:FHK85"/>
    <mergeCell ref="FHL85:FHP85"/>
    <mergeCell ref="FFS85:FFW85"/>
    <mergeCell ref="FFX85:FGB85"/>
    <mergeCell ref="FGC85:FGG85"/>
    <mergeCell ref="FGH85:FGL85"/>
    <mergeCell ref="FGM85:FGQ85"/>
    <mergeCell ref="FET85:FEX85"/>
    <mergeCell ref="FEY85:FFC85"/>
    <mergeCell ref="FFD85:FFH85"/>
    <mergeCell ref="FFI85:FFM85"/>
    <mergeCell ref="FFN85:FFR85"/>
    <mergeCell ref="FDU85:FDY85"/>
    <mergeCell ref="FDZ85:FED85"/>
    <mergeCell ref="FEE85:FEI85"/>
    <mergeCell ref="FEJ85:FEN85"/>
    <mergeCell ref="FEO85:FES85"/>
    <mergeCell ref="FCV85:FCZ85"/>
    <mergeCell ref="FDA85:FDE85"/>
    <mergeCell ref="FDF85:FDJ85"/>
    <mergeCell ref="FDK85:FDO85"/>
    <mergeCell ref="FDP85:FDT85"/>
    <mergeCell ref="FBW85:FCA85"/>
    <mergeCell ref="FCB85:FCF85"/>
    <mergeCell ref="FCG85:FCK85"/>
    <mergeCell ref="FCL85:FCP85"/>
    <mergeCell ref="FCQ85:FCU85"/>
    <mergeCell ref="FAX85:FBB85"/>
    <mergeCell ref="FBC85:FBG85"/>
    <mergeCell ref="FBH85:FBL85"/>
    <mergeCell ref="FBM85:FBQ85"/>
    <mergeCell ref="FBR85:FBV85"/>
    <mergeCell ref="EZY85:FAC85"/>
    <mergeCell ref="FAD85:FAH85"/>
    <mergeCell ref="FAI85:FAM85"/>
    <mergeCell ref="FAN85:FAR85"/>
    <mergeCell ref="FAS85:FAW85"/>
    <mergeCell ref="EYZ85:EZD85"/>
    <mergeCell ref="EZE85:EZI85"/>
    <mergeCell ref="EZJ85:EZN85"/>
    <mergeCell ref="EZO85:EZS85"/>
    <mergeCell ref="EZT85:EZX85"/>
    <mergeCell ref="EYA85:EYE85"/>
    <mergeCell ref="EYF85:EYJ85"/>
    <mergeCell ref="EYK85:EYO85"/>
    <mergeCell ref="EYP85:EYT85"/>
    <mergeCell ref="EYU85:EYY85"/>
    <mergeCell ref="EXB85:EXF85"/>
    <mergeCell ref="EXG85:EXK85"/>
    <mergeCell ref="EXL85:EXP85"/>
    <mergeCell ref="EXQ85:EXU85"/>
    <mergeCell ref="EXV85:EXZ85"/>
    <mergeCell ref="EWC85:EWG85"/>
    <mergeCell ref="EWH85:EWL85"/>
    <mergeCell ref="EWM85:EWQ85"/>
    <mergeCell ref="EWR85:EWV85"/>
    <mergeCell ref="EWW85:EXA85"/>
    <mergeCell ref="EVD85:EVH85"/>
    <mergeCell ref="EVI85:EVM85"/>
    <mergeCell ref="EVN85:EVR85"/>
    <mergeCell ref="EVS85:EVW85"/>
    <mergeCell ref="EVX85:EWB85"/>
    <mergeCell ref="EUE85:EUI85"/>
    <mergeCell ref="EUJ85:EUN85"/>
    <mergeCell ref="EUO85:EUS85"/>
    <mergeCell ref="EUT85:EUX85"/>
    <mergeCell ref="EUY85:EVC85"/>
    <mergeCell ref="ETF85:ETJ85"/>
    <mergeCell ref="ETK85:ETO85"/>
    <mergeCell ref="ETP85:ETT85"/>
    <mergeCell ref="ETU85:ETY85"/>
    <mergeCell ref="ETZ85:EUD85"/>
    <mergeCell ref="ESG85:ESK85"/>
    <mergeCell ref="ESL85:ESP85"/>
    <mergeCell ref="ESQ85:ESU85"/>
    <mergeCell ref="ESV85:ESZ85"/>
    <mergeCell ref="ETA85:ETE85"/>
    <mergeCell ref="ERH85:ERL85"/>
    <mergeCell ref="ERM85:ERQ85"/>
    <mergeCell ref="ERR85:ERV85"/>
    <mergeCell ref="ERW85:ESA85"/>
    <mergeCell ref="ESB85:ESF85"/>
    <mergeCell ref="EQI85:EQM85"/>
    <mergeCell ref="EQN85:EQR85"/>
    <mergeCell ref="EQS85:EQW85"/>
    <mergeCell ref="EQX85:ERB85"/>
    <mergeCell ref="ERC85:ERG85"/>
    <mergeCell ref="EPJ85:EPN85"/>
    <mergeCell ref="EPO85:EPS85"/>
    <mergeCell ref="EPT85:EPX85"/>
    <mergeCell ref="EPY85:EQC85"/>
    <mergeCell ref="EQD85:EQH85"/>
    <mergeCell ref="EOK85:EOO85"/>
    <mergeCell ref="EOP85:EOT85"/>
    <mergeCell ref="EOU85:EOY85"/>
    <mergeCell ref="EOZ85:EPD85"/>
    <mergeCell ref="EPE85:EPI85"/>
    <mergeCell ref="ENL85:ENP85"/>
    <mergeCell ref="ENQ85:ENU85"/>
    <mergeCell ref="ENV85:ENZ85"/>
    <mergeCell ref="EOA85:EOE85"/>
    <mergeCell ref="EOF85:EOJ85"/>
    <mergeCell ref="EMM85:EMQ85"/>
    <mergeCell ref="EMR85:EMV85"/>
    <mergeCell ref="EMW85:ENA85"/>
    <mergeCell ref="ENB85:ENF85"/>
    <mergeCell ref="ENG85:ENK85"/>
    <mergeCell ref="ELN85:ELR85"/>
    <mergeCell ref="ELS85:ELW85"/>
    <mergeCell ref="ELX85:EMB85"/>
    <mergeCell ref="EMC85:EMG85"/>
    <mergeCell ref="EMH85:EML85"/>
    <mergeCell ref="EKO85:EKS85"/>
    <mergeCell ref="EKT85:EKX85"/>
    <mergeCell ref="EKY85:ELC85"/>
    <mergeCell ref="ELD85:ELH85"/>
    <mergeCell ref="ELI85:ELM85"/>
    <mergeCell ref="EJP85:EJT85"/>
    <mergeCell ref="EJU85:EJY85"/>
    <mergeCell ref="EJZ85:EKD85"/>
    <mergeCell ref="EKE85:EKI85"/>
    <mergeCell ref="EKJ85:EKN85"/>
    <mergeCell ref="EIQ85:EIU85"/>
    <mergeCell ref="EIV85:EIZ85"/>
    <mergeCell ref="EJA85:EJE85"/>
    <mergeCell ref="EJF85:EJJ85"/>
    <mergeCell ref="EJK85:EJO85"/>
    <mergeCell ref="EHR85:EHV85"/>
    <mergeCell ref="EHW85:EIA85"/>
    <mergeCell ref="EIB85:EIF85"/>
    <mergeCell ref="EIG85:EIK85"/>
    <mergeCell ref="EIL85:EIP85"/>
    <mergeCell ref="EGS85:EGW85"/>
    <mergeCell ref="EGX85:EHB85"/>
    <mergeCell ref="EHC85:EHG85"/>
    <mergeCell ref="EHH85:EHL85"/>
    <mergeCell ref="EHM85:EHQ85"/>
    <mergeCell ref="EFT85:EFX85"/>
    <mergeCell ref="EFY85:EGC85"/>
    <mergeCell ref="EGD85:EGH85"/>
    <mergeCell ref="EGI85:EGM85"/>
    <mergeCell ref="EGN85:EGR85"/>
    <mergeCell ref="EEU85:EEY85"/>
    <mergeCell ref="EEZ85:EFD85"/>
    <mergeCell ref="EFE85:EFI85"/>
    <mergeCell ref="EFJ85:EFN85"/>
    <mergeCell ref="EFO85:EFS85"/>
    <mergeCell ref="EDV85:EDZ85"/>
    <mergeCell ref="EEA85:EEE85"/>
    <mergeCell ref="EEF85:EEJ85"/>
    <mergeCell ref="EEK85:EEO85"/>
    <mergeCell ref="EEP85:EET85"/>
    <mergeCell ref="ECW85:EDA85"/>
    <mergeCell ref="EDB85:EDF85"/>
    <mergeCell ref="EDG85:EDK85"/>
    <mergeCell ref="EDL85:EDP85"/>
    <mergeCell ref="EDQ85:EDU85"/>
    <mergeCell ref="EBX85:ECB85"/>
    <mergeCell ref="ECC85:ECG85"/>
    <mergeCell ref="ECH85:ECL85"/>
    <mergeCell ref="ECM85:ECQ85"/>
    <mergeCell ref="ECR85:ECV85"/>
    <mergeCell ref="EAY85:EBC85"/>
    <mergeCell ref="EBD85:EBH85"/>
    <mergeCell ref="EBI85:EBM85"/>
    <mergeCell ref="EBN85:EBR85"/>
    <mergeCell ref="EBS85:EBW85"/>
    <mergeCell ref="DZZ85:EAD85"/>
    <mergeCell ref="EAE85:EAI85"/>
    <mergeCell ref="EAJ85:EAN85"/>
    <mergeCell ref="EAO85:EAS85"/>
    <mergeCell ref="EAT85:EAX85"/>
    <mergeCell ref="DZA85:DZE85"/>
    <mergeCell ref="DZF85:DZJ85"/>
    <mergeCell ref="DZK85:DZO85"/>
    <mergeCell ref="DZP85:DZT85"/>
    <mergeCell ref="DZU85:DZY85"/>
    <mergeCell ref="DYB85:DYF85"/>
    <mergeCell ref="DYG85:DYK85"/>
    <mergeCell ref="DYL85:DYP85"/>
    <mergeCell ref="DYQ85:DYU85"/>
    <mergeCell ref="DYV85:DYZ85"/>
    <mergeCell ref="DXC85:DXG85"/>
    <mergeCell ref="DXH85:DXL85"/>
    <mergeCell ref="DXM85:DXQ85"/>
    <mergeCell ref="DXR85:DXV85"/>
    <mergeCell ref="DXW85:DYA85"/>
    <mergeCell ref="DWD85:DWH85"/>
    <mergeCell ref="DWI85:DWM85"/>
    <mergeCell ref="DWN85:DWR85"/>
    <mergeCell ref="DWS85:DWW85"/>
    <mergeCell ref="DWX85:DXB85"/>
    <mergeCell ref="DVE85:DVI85"/>
    <mergeCell ref="DVJ85:DVN85"/>
    <mergeCell ref="DVO85:DVS85"/>
    <mergeCell ref="DVT85:DVX85"/>
    <mergeCell ref="DVY85:DWC85"/>
    <mergeCell ref="DUF85:DUJ85"/>
    <mergeCell ref="DUK85:DUO85"/>
    <mergeCell ref="DUP85:DUT85"/>
    <mergeCell ref="DUU85:DUY85"/>
    <mergeCell ref="DUZ85:DVD85"/>
    <mergeCell ref="DTG85:DTK85"/>
    <mergeCell ref="DTL85:DTP85"/>
    <mergeCell ref="DTQ85:DTU85"/>
    <mergeCell ref="DTV85:DTZ85"/>
    <mergeCell ref="DUA85:DUE85"/>
    <mergeCell ref="DSH85:DSL85"/>
    <mergeCell ref="DSM85:DSQ85"/>
    <mergeCell ref="DSR85:DSV85"/>
    <mergeCell ref="DSW85:DTA85"/>
    <mergeCell ref="DTB85:DTF85"/>
    <mergeCell ref="DRI85:DRM85"/>
    <mergeCell ref="DRN85:DRR85"/>
    <mergeCell ref="DRS85:DRW85"/>
    <mergeCell ref="DRX85:DSB85"/>
    <mergeCell ref="DSC85:DSG85"/>
    <mergeCell ref="DQJ85:DQN85"/>
    <mergeCell ref="DQO85:DQS85"/>
    <mergeCell ref="DQT85:DQX85"/>
    <mergeCell ref="DQY85:DRC85"/>
    <mergeCell ref="DRD85:DRH85"/>
    <mergeCell ref="DPK85:DPO85"/>
    <mergeCell ref="DPP85:DPT85"/>
    <mergeCell ref="DPU85:DPY85"/>
    <mergeCell ref="DPZ85:DQD85"/>
    <mergeCell ref="DQE85:DQI85"/>
    <mergeCell ref="DOL85:DOP85"/>
    <mergeCell ref="DOQ85:DOU85"/>
    <mergeCell ref="DOV85:DOZ85"/>
    <mergeCell ref="DPA85:DPE85"/>
    <mergeCell ref="DPF85:DPJ85"/>
    <mergeCell ref="DNM85:DNQ85"/>
    <mergeCell ref="DNR85:DNV85"/>
    <mergeCell ref="DNW85:DOA85"/>
    <mergeCell ref="DOB85:DOF85"/>
    <mergeCell ref="DOG85:DOK85"/>
    <mergeCell ref="DMN85:DMR85"/>
    <mergeCell ref="DMS85:DMW85"/>
    <mergeCell ref="DMX85:DNB85"/>
    <mergeCell ref="DNC85:DNG85"/>
    <mergeCell ref="DNH85:DNL85"/>
    <mergeCell ref="DLO85:DLS85"/>
    <mergeCell ref="DLT85:DLX85"/>
    <mergeCell ref="DLY85:DMC85"/>
    <mergeCell ref="DMD85:DMH85"/>
    <mergeCell ref="DMI85:DMM85"/>
    <mergeCell ref="DKP85:DKT85"/>
    <mergeCell ref="DKU85:DKY85"/>
    <mergeCell ref="DKZ85:DLD85"/>
    <mergeCell ref="DLE85:DLI85"/>
    <mergeCell ref="DLJ85:DLN85"/>
    <mergeCell ref="DJQ85:DJU85"/>
    <mergeCell ref="DJV85:DJZ85"/>
    <mergeCell ref="DKA85:DKE85"/>
    <mergeCell ref="DKF85:DKJ85"/>
    <mergeCell ref="DKK85:DKO85"/>
    <mergeCell ref="DIR85:DIV85"/>
    <mergeCell ref="DIW85:DJA85"/>
    <mergeCell ref="DJB85:DJF85"/>
    <mergeCell ref="DJG85:DJK85"/>
    <mergeCell ref="DJL85:DJP85"/>
    <mergeCell ref="DHS85:DHW85"/>
    <mergeCell ref="DHX85:DIB85"/>
    <mergeCell ref="DIC85:DIG85"/>
    <mergeCell ref="DIH85:DIL85"/>
    <mergeCell ref="DIM85:DIQ85"/>
    <mergeCell ref="DGT85:DGX85"/>
    <mergeCell ref="DGY85:DHC85"/>
    <mergeCell ref="DHD85:DHH85"/>
    <mergeCell ref="DHI85:DHM85"/>
    <mergeCell ref="DHN85:DHR85"/>
    <mergeCell ref="DFU85:DFY85"/>
    <mergeCell ref="DFZ85:DGD85"/>
    <mergeCell ref="DGE85:DGI85"/>
    <mergeCell ref="DGJ85:DGN85"/>
    <mergeCell ref="DGO85:DGS85"/>
    <mergeCell ref="DEV85:DEZ85"/>
    <mergeCell ref="DFA85:DFE85"/>
    <mergeCell ref="DFF85:DFJ85"/>
    <mergeCell ref="DFK85:DFO85"/>
    <mergeCell ref="DFP85:DFT85"/>
    <mergeCell ref="DDW85:DEA85"/>
    <mergeCell ref="DEB85:DEF85"/>
    <mergeCell ref="DEG85:DEK85"/>
    <mergeCell ref="DEL85:DEP85"/>
    <mergeCell ref="DEQ85:DEU85"/>
    <mergeCell ref="DCX85:DDB85"/>
    <mergeCell ref="DDC85:DDG85"/>
    <mergeCell ref="DDH85:DDL85"/>
    <mergeCell ref="DDM85:DDQ85"/>
    <mergeCell ref="DDR85:DDV85"/>
    <mergeCell ref="DBY85:DCC85"/>
    <mergeCell ref="DCD85:DCH85"/>
    <mergeCell ref="DCI85:DCM85"/>
    <mergeCell ref="DCN85:DCR85"/>
    <mergeCell ref="DCS85:DCW85"/>
    <mergeCell ref="DAZ85:DBD85"/>
    <mergeCell ref="DBE85:DBI85"/>
    <mergeCell ref="DBJ85:DBN85"/>
    <mergeCell ref="DBO85:DBS85"/>
    <mergeCell ref="DBT85:DBX85"/>
    <mergeCell ref="DAA85:DAE85"/>
    <mergeCell ref="DAF85:DAJ85"/>
    <mergeCell ref="DAK85:DAO85"/>
    <mergeCell ref="DAP85:DAT85"/>
    <mergeCell ref="DAU85:DAY85"/>
    <mergeCell ref="CZB85:CZF85"/>
    <mergeCell ref="CZG85:CZK85"/>
    <mergeCell ref="CZL85:CZP85"/>
    <mergeCell ref="CZQ85:CZU85"/>
    <mergeCell ref="CZV85:CZZ85"/>
    <mergeCell ref="CYC85:CYG85"/>
    <mergeCell ref="CYH85:CYL85"/>
    <mergeCell ref="CYM85:CYQ85"/>
    <mergeCell ref="CYR85:CYV85"/>
    <mergeCell ref="CYW85:CZA85"/>
    <mergeCell ref="CXD85:CXH85"/>
    <mergeCell ref="CXI85:CXM85"/>
    <mergeCell ref="CXN85:CXR85"/>
    <mergeCell ref="CXS85:CXW85"/>
    <mergeCell ref="CXX85:CYB85"/>
    <mergeCell ref="CWE85:CWI85"/>
    <mergeCell ref="CWJ85:CWN85"/>
    <mergeCell ref="CWO85:CWS85"/>
    <mergeCell ref="CWT85:CWX85"/>
    <mergeCell ref="CWY85:CXC85"/>
    <mergeCell ref="CVF85:CVJ85"/>
    <mergeCell ref="CVK85:CVO85"/>
    <mergeCell ref="CVP85:CVT85"/>
    <mergeCell ref="CVU85:CVY85"/>
    <mergeCell ref="CVZ85:CWD85"/>
    <mergeCell ref="CUG85:CUK85"/>
    <mergeCell ref="CUL85:CUP85"/>
    <mergeCell ref="CUQ85:CUU85"/>
    <mergeCell ref="CUV85:CUZ85"/>
    <mergeCell ref="CVA85:CVE85"/>
    <mergeCell ref="CTH85:CTL85"/>
    <mergeCell ref="CTM85:CTQ85"/>
    <mergeCell ref="CTR85:CTV85"/>
    <mergeCell ref="CTW85:CUA85"/>
    <mergeCell ref="CUB85:CUF85"/>
    <mergeCell ref="CSI85:CSM85"/>
    <mergeCell ref="CSN85:CSR85"/>
    <mergeCell ref="CSS85:CSW85"/>
    <mergeCell ref="CSX85:CTB85"/>
    <mergeCell ref="CTC85:CTG85"/>
    <mergeCell ref="CRJ85:CRN85"/>
    <mergeCell ref="CRO85:CRS85"/>
    <mergeCell ref="CRT85:CRX85"/>
    <mergeCell ref="CRY85:CSC85"/>
    <mergeCell ref="CSD85:CSH85"/>
    <mergeCell ref="CQK85:CQO85"/>
    <mergeCell ref="CQP85:CQT85"/>
    <mergeCell ref="CQU85:CQY85"/>
    <mergeCell ref="CQZ85:CRD85"/>
    <mergeCell ref="CRE85:CRI85"/>
    <mergeCell ref="CPL85:CPP85"/>
    <mergeCell ref="CPQ85:CPU85"/>
    <mergeCell ref="CPV85:CPZ85"/>
    <mergeCell ref="CQA85:CQE85"/>
    <mergeCell ref="CQF85:CQJ85"/>
    <mergeCell ref="COM85:COQ85"/>
    <mergeCell ref="COR85:COV85"/>
    <mergeCell ref="COW85:CPA85"/>
    <mergeCell ref="CPB85:CPF85"/>
    <mergeCell ref="CPG85:CPK85"/>
    <mergeCell ref="CNN85:CNR85"/>
    <mergeCell ref="CNS85:CNW85"/>
    <mergeCell ref="CNX85:COB85"/>
    <mergeCell ref="COC85:COG85"/>
    <mergeCell ref="COH85:COL85"/>
    <mergeCell ref="CMO85:CMS85"/>
    <mergeCell ref="CMT85:CMX85"/>
    <mergeCell ref="CMY85:CNC85"/>
    <mergeCell ref="CND85:CNH85"/>
    <mergeCell ref="CNI85:CNM85"/>
    <mergeCell ref="CLP85:CLT85"/>
    <mergeCell ref="CLU85:CLY85"/>
    <mergeCell ref="CLZ85:CMD85"/>
    <mergeCell ref="CME85:CMI85"/>
    <mergeCell ref="CMJ85:CMN85"/>
    <mergeCell ref="CKQ85:CKU85"/>
    <mergeCell ref="CKV85:CKZ85"/>
    <mergeCell ref="CLA85:CLE85"/>
    <mergeCell ref="CLF85:CLJ85"/>
    <mergeCell ref="CLK85:CLO85"/>
    <mergeCell ref="CJR85:CJV85"/>
    <mergeCell ref="CJW85:CKA85"/>
    <mergeCell ref="CKB85:CKF85"/>
    <mergeCell ref="CKG85:CKK85"/>
    <mergeCell ref="CKL85:CKP85"/>
    <mergeCell ref="CIS85:CIW85"/>
    <mergeCell ref="CIX85:CJB85"/>
    <mergeCell ref="CJC85:CJG85"/>
    <mergeCell ref="CJH85:CJL85"/>
    <mergeCell ref="CJM85:CJQ85"/>
    <mergeCell ref="CHT85:CHX85"/>
    <mergeCell ref="CHY85:CIC85"/>
    <mergeCell ref="CID85:CIH85"/>
    <mergeCell ref="CII85:CIM85"/>
    <mergeCell ref="CIN85:CIR85"/>
    <mergeCell ref="CGU85:CGY85"/>
    <mergeCell ref="CGZ85:CHD85"/>
    <mergeCell ref="CHE85:CHI85"/>
    <mergeCell ref="CHJ85:CHN85"/>
    <mergeCell ref="CHO85:CHS85"/>
    <mergeCell ref="CFV85:CFZ85"/>
    <mergeCell ref="CGA85:CGE85"/>
    <mergeCell ref="CGF85:CGJ85"/>
    <mergeCell ref="CGK85:CGO85"/>
    <mergeCell ref="CGP85:CGT85"/>
    <mergeCell ref="CEW85:CFA85"/>
    <mergeCell ref="CFB85:CFF85"/>
    <mergeCell ref="CFG85:CFK85"/>
    <mergeCell ref="CFL85:CFP85"/>
    <mergeCell ref="CFQ85:CFU85"/>
    <mergeCell ref="CDX85:CEB85"/>
    <mergeCell ref="CEC85:CEG85"/>
    <mergeCell ref="CEH85:CEL85"/>
    <mergeCell ref="CEM85:CEQ85"/>
    <mergeCell ref="CER85:CEV85"/>
    <mergeCell ref="CCY85:CDC85"/>
    <mergeCell ref="CDD85:CDH85"/>
    <mergeCell ref="CDI85:CDM85"/>
    <mergeCell ref="CDN85:CDR85"/>
    <mergeCell ref="CDS85:CDW85"/>
    <mergeCell ref="CBZ85:CCD85"/>
    <mergeCell ref="CCE85:CCI85"/>
    <mergeCell ref="CCJ85:CCN85"/>
    <mergeCell ref="CCO85:CCS85"/>
    <mergeCell ref="CCT85:CCX85"/>
    <mergeCell ref="CBA85:CBE85"/>
    <mergeCell ref="CBF85:CBJ85"/>
    <mergeCell ref="CBK85:CBO85"/>
    <mergeCell ref="CBP85:CBT85"/>
    <mergeCell ref="CBU85:CBY85"/>
    <mergeCell ref="CAB85:CAF85"/>
    <mergeCell ref="CAG85:CAK85"/>
    <mergeCell ref="CAL85:CAP85"/>
    <mergeCell ref="CAQ85:CAU85"/>
    <mergeCell ref="CAV85:CAZ85"/>
    <mergeCell ref="BZC85:BZG85"/>
    <mergeCell ref="BZH85:BZL85"/>
    <mergeCell ref="BZM85:BZQ85"/>
    <mergeCell ref="BZR85:BZV85"/>
    <mergeCell ref="BZW85:CAA85"/>
    <mergeCell ref="BYD85:BYH85"/>
    <mergeCell ref="BYI85:BYM85"/>
    <mergeCell ref="BYN85:BYR85"/>
    <mergeCell ref="BYS85:BYW85"/>
    <mergeCell ref="BYX85:BZB85"/>
    <mergeCell ref="BXE85:BXI85"/>
    <mergeCell ref="BXJ85:BXN85"/>
    <mergeCell ref="BXO85:BXS85"/>
    <mergeCell ref="BXT85:BXX85"/>
    <mergeCell ref="BXY85:BYC85"/>
    <mergeCell ref="BWF85:BWJ85"/>
    <mergeCell ref="BWK85:BWO85"/>
    <mergeCell ref="BWP85:BWT85"/>
    <mergeCell ref="BWU85:BWY85"/>
    <mergeCell ref="BWZ85:BXD85"/>
    <mergeCell ref="BVG85:BVK85"/>
    <mergeCell ref="BVL85:BVP85"/>
    <mergeCell ref="BVQ85:BVU85"/>
    <mergeCell ref="BVV85:BVZ85"/>
    <mergeCell ref="BWA85:BWE85"/>
    <mergeCell ref="BUH85:BUL85"/>
    <mergeCell ref="BUM85:BUQ85"/>
    <mergeCell ref="BUR85:BUV85"/>
    <mergeCell ref="BUW85:BVA85"/>
    <mergeCell ref="BVB85:BVF85"/>
    <mergeCell ref="BTI85:BTM85"/>
    <mergeCell ref="BTN85:BTR85"/>
    <mergeCell ref="BTS85:BTW85"/>
    <mergeCell ref="BTX85:BUB85"/>
    <mergeCell ref="BUC85:BUG85"/>
    <mergeCell ref="BSJ85:BSN85"/>
    <mergeCell ref="BSO85:BSS85"/>
    <mergeCell ref="BST85:BSX85"/>
    <mergeCell ref="BSY85:BTC85"/>
    <mergeCell ref="BTD85:BTH85"/>
    <mergeCell ref="BRK85:BRO85"/>
    <mergeCell ref="BRP85:BRT85"/>
    <mergeCell ref="BRU85:BRY85"/>
    <mergeCell ref="BRZ85:BSD85"/>
    <mergeCell ref="BSE85:BSI85"/>
    <mergeCell ref="BQL85:BQP85"/>
    <mergeCell ref="BQQ85:BQU85"/>
    <mergeCell ref="BQV85:BQZ85"/>
    <mergeCell ref="BRA85:BRE85"/>
    <mergeCell ref="BRF85:BRJ85"/>
    <mergeCell ref="BPM85:BPQ85"/>
    <mergeCell ref="BPR85:BPV85"/>
    <mergeCell ref="BPW85:BQA85"/>
    <mergeCell ref="BQB85:BQF85"/>
    <mergeCell ref="BQG85:BQK85"/>
    <mergeCell ref="BON85:BOR85"/>
    <mergeCell ref="BOS85:BOW85"/>
    <mergeCell ref="BOX85:BPB85"/>
    <mergeCell ref="BPC85:BPG85"/>
    <mergeCell ref="BPH85:BPL85"/>
    <mergeCell ref="BNO85:BNS85"/>
    <mergeCell ref="BNT85:BNX85"/>
    <mergeCell ref="BNY85:BOC85"/>
    <mergeCell ref="BOD85:BOH85"/>
    <mergeCell ref="BOI85:BOM85"/>
    <mergeCell ref="BMP85:BMT85"/>
    <mergeCell ref="BMU85:BMY85"/>
    <mergeCell ref="BMZ85:BND85"/>
    <mergeCell ref="BNE85:BNI85"/>
    <mergeCell ref="BNJ85:BNN85"/>
    <mergeCell ref="BLQ85:BLU85"/>
    <mergeCell ref="BLV85:BLZ85"/>
    <mergeCell ref="BMA85:BME85"/>
    <mergeCell ref="BMF85:BMJ85"/>
    <mergeCell ref="BMK85:BMO85"/>
    <mergeCell ref="BKR85:BKV85"/>
    <mergeCell ref="BKW85:BLA85"/>
    <mergeCell ref="BLB85:BLF85"/>
    <mergeCell ref="BLG85:BLK85"/>
    <mergeCell ref="BLL85:BLP85"/>
    <mergeCell ref="BJS85:BJW85"/>
    <mergeCell ref="BJX85:BKB85"/>
    <mergeCell ref="BKC85:BKG85"/>
    <mergeCell ref="BKH85:BKL85"/>
    <mergeCell ref="BKM85:BKQ85"/>
    <mergeCell ref="BIT85:BIX85"/>
    <mergeCell ref="BIY85:BJC85"/>
    <mergeCell ref="BJD85:BJH85"/>
    <mergeCell ref="BJI85:BJM85"/>
    <mergeCell ref="BJN85:BJR85"/>
    <mergeCell ref="BHU85:BHY85"/>
    <mergeCell ref="BHZ85:BID85"/>
    <mergeCell ref="BIE85:BII85"/>
    <mergeCell ref="BIJ85:BIN85"/>
    <mergeCell ref="BIO85:BIS85"/>
    <mergeCell ref="BGV85:BGZ85"/>
    <mergeCell ref="BHA85:BHE85"/>
    <mergeCell ref="BHF85:BHJ85"/>
    <mergeCell ref="BHK85:BHO85"/>
    <mergeCell ref="BHP85:BHT85"/>
    <mergeCell ref="BFW85:BGA85"/>
    <mergeCell ref="BGB85:BGF85"/>
    <mergeCell ref="BGG85:BGK85"/>
    <mergeCell ref="BGL85:BGP85"/>
    <mergeCell ref="BGQ85:BGU85"/>
    <mergeCell ref="BEX85:BFB85"/>
    <mergeCell ref="BFC85:BFG85"/>
    <mergeCell ref="BFH85:BFL85"/>
    <mergeCell ref="BFM85:BFQ85"/>
    <mergeCell ref="BFR85:BFV85"/>
    <mergeCell ref="BDY85:BEC85"/>
    <mergeCell ref="BED85:BEH85"/>
    <mergeCell ref="BEI85:BEM85"/>
    <mergeCell ref="BEN85:BER85"/>
    <mergeCell ref="BES85:BEW85"/>
    <mergeCell ref="BCZ85:BDD85"/>
    <mergeCell ref="BDE85:BDI85"/>
    <mergeCell ref="BDJ85:BDN85"/>
    <mergeCell ref="BDO85:BDS85"/>
    <mergeCell ref="BDT85:BDX85"/>
    <mergeCell ref="BCA85:BCE85"/>
    <mergeCell ref="BCF85:BCJ85"/>
    <mergeCell ref="BCK85:BCO85"/>
    <mergeCell ref="BCP85:BCT85"/>
    <mergeCell ref="BCU85:BCY85"/>
    <mergeCell ref="BBB85:BBF85"/>
    <mergeCell ref="BBG85:BBK85"/>
    <mergeCell ref="BBL85:BBP85"/>
    <mergeCell ref="BBQ85:BBU85"/>
    <mergeCell ref="BBV85:BBZ85"/>
    <mergeCell ref="BAC85:BAG85"/>
    <mergeCell ref="BAH85:BAL85"/>
    <mergeCell ref="BAM85:BAQ85"/>
    <mergeCell ref="BAR85:BAV85"/>
    <mergeCell ref="BAW85:BBA85"/>
    <mergeCell ref="AZD85:AZH85"/>
    <mergeCell ref="AZI85:AZM85"/>
    <mergeCell ref="AZN85:AZR85"/>
    <mergeCell ref="AZS85:AZW85"/>
    <mergeCell ref="AZX85:BAB85"/>
    <mergeCell ref="AYE85:AYI85"/>
    <mergeCell ref="AYJ85:AYN85"/>
    <mergeCell ref="AYO85:AYS85"/>
    <mergeCell ref="AYT85:AYX85"/>
    <mergeCell ref="AYY85:AZC85"/>
    <mergeCell ref="AXF85:AXJ85"/>
    <mergeCell ref="AXK85:AXO85"/>
    <mergeCell ref="AXP85:AXT85"/>
    <mergeCell ref="AXU85:AXY85"/>
    <mergeCell ref="AXZ85:AYD85"/>
    <mergeCell ref="AWG85:AWK85"/>
    <mergeCell ref="AWL85:AWP85"/>
    <mergeCell ref="AWQ85:AWU85"/>
    <mergeCell ref="AWV85:AWZ85"/>
    <mergeCell ref="AXA85:AXE85"/>
    <mergeCell ref="AVH85:AVL85"/>
    <mergeCell ref="AVM85:AVQ85"/>
    <mergeCell ref="AVR85:AVV85"/>
    <mergeCell ref="AVW85:AWA85"/>
    <mergeCell ref="AWB85:AWF85"/>
    <mergeCell ref="AUI85:AUM85"/>
    <mergeCell ref="AUN85:AUR85"/>
    <mergeCell ref="AUS85:AUW85"/>
    <mergeCell ref="AUX85:AVB85"/>
    <mergeCell ref="AVC85:AVG85"/>
    <mergeCell ref="ATJ85:ATN85"/>
    <mergeCell ref="ATO85:ATS85"/>
    <mergeCell ref="ATT85:ATX85"/>
    <mergeCell ref="ATY85:AUC85"/>
    <mergeCell ref="AUD85:AUH85"/>
    <mergeCell ref="ASK85:ASO85"/>
    <mergeCell ref="ASP85:AST85"/>
    <mergeCell ref="ASU85:ASY85"/>
    <mergeCell ref="ASZ85:ATD85"/>
    <mergeCell ref="ATE85:ATI85"/>
    <mergeCell ref="ARL85:ARP85"/>
    <mergeCell ref="ARQ85:ARU85"/>
    <mergeCell ref="ARV85:ARZ85"/>
    <mergeCell ref="ASA85:ASE85"/>
    <mergeCell ref="ASF85:ASJ85"/>
    <mergeCell ref="AQM85:AQQ85"/>
    <mergeCell ref="AQR85:AQV85"/>
    <mergeCell ref="AQW85:ARA85"/>
    <mergeCell ref="ARB85:ARF85"/>
    <mergeCell ref="ARG85:ARK85"/>
    <mergeCell ref="APN85:APR85"/>
    <mergeCell ref="APS85:APW85"/>
    <mergeCell ref="APX85:AQB85"/>
    <mergeCell ref="AQC85:AQG85"/>
    <mergeCell ref="AQH85:AQL85"/>
    <mergeCell ref="AOO85:AOS85"/>
    <mergeCell ref="AOT85:AOX85"/>
    <mergeCell ref="AOY85:APC85"/>
    <mergeCell ref="APD85:APH85"/>
    <mergeCell ref="API85:APM85"/>
    <mergeCell ref="ANP85:ANT85"/>
    <mergeCell ref="ANU85:ANY85"/>
    <mergeCell ref="ANZ85:AOD85"/>
    <mergeCell ref="AOE85:AOI85"/>
    <mergeCell ref="AOJ85:AON85"/>
    <mergeCell ref="AMQ85:AMU85"/>
    <mergeCell ref="AMV85:AMZ85"/>
    <mergeCell ref="ANA85:ANE85"/>
    <mergeCell ref="ANF85:ANJ85"/>
    <mergeCell ref="ANK85:ANO85"/>
    <mergeCell ref="ALR85:ALV85"/>
    <mergeCell ref="ALW85:AMA85"/>
    <mergeCell ref="AMB85:AMF85"/>
    <mergeCell ref="AMG85:AMK85"/>
    <mergeCell ref="AML85:AMP85"/>
    <mergeCell ref="AKS85:AKW85"/>
    <mergeCell ref="AKX85:ALB85"/>
    <mergeCell ref="ALC85:ALG85"/>
    <mergeCell ref="ALH85:ALL85"/>
    <mergeCell ref="ALM85:ALQ85"/>
    <mergeCell ref="AJT85:AJX85"/>
    <mergeCell ref="AJY85:AKC85"/>
    <mergeCell ref="AKD85:AKH85"/>
    <mergeCell ref="AKI85:AKM85"/>
    <mergeCell ref="AKN85:AKR85"/>
    <mergeCell ref="AIU85:AIY85"/>
    <mergeCell ref="AIZ85:AJD85"/>
    <mergeCell ref="AJE85:AJI85"/>
    <mergeCell ref="AJJ85:AJN85"/>
    <mergeCell ref="AJO85:AJS85"/>
    <mergeCell ref="AHV85:AHZ85"/>
    <mergeCell ref="AIA85:AIE85"/>
    <mergeCell ref="AIF85:AIJ85"/>
    <mergeCell ref="AIK85:AIO85"/>
    <mergeCell ref="AIP85:AIT85"/>
    <mergeCell ref="AGW85:AHA85"/>
    <mergeCell ref="AHB85:AHF85"/>
    <mergeCell ref="AHG85:AHK85"/>
    <mergeCell ref="AHL85:AHP85"/>
    <mergeCell ref="AHQ85:AHU85"/>
    <mergeCell ref="AFX85:AGB85"/>
    <mergeCell ref="AGC85:AGG85"/>
    <mergeCell ref="AGH85:AGL85"/>
    <mergeCell ref="AGM85:AGQ85"/>
    <mergeCell ref="AGR85:AGV85"/>
    <mergeCell ref="AEY85:AFC85"/>
    <mergeCell ref="AFD85:AFH85"/>
    <mergeCell ref="AFI85:AFM85"/>
    <mergeCell ref="AFN85:AFR85"/>
    <mergeCell ref="AFS85:AFW85"/>
    <mergeCell ref="ADZ85:AED85"/>
    <mergeCell ref="AEE85:AEI85"/>
    <mergeCell ref="AEJ85:AEN85"/>
    <mergeCell ref="AEO85:AES85"/>
    <mergeCell ref="AET85:AEX85"/>
    <mergeCell ref="ADA85:ADE85"/>
    <mergeCell ref="ADF85:ADJ85"/>
    <mergeCell ref="ADK85:ADO85"/>
    <mergeCell ref="ADP85:ADT85"/>
    <mergeCell ref="ADU85:ADY85"/>
    <mergeCell ref="ACB85:ACF85"/>
    <mergeCell ref="ACG85:ACK85"/>
    <mergeCell ref="ACL85:ACP85"/>
    <mergeCell ref="ACQ85:ACU85"/>
    <mergeCell ref="ACV85:ACZ85"/>
    <mergeCell ref="ABC85:ABG85"/>
    <mergeCell ref="ABH85:ABL85"/>
    <mergeCell ref="ABM85:ABQ85"/>
    <mergeCell ref="ABR85:ABV85"/>
    <mergeCell ref="ABW85:ACA85"/>
    <mergeCell ref="AAD85:AAH85"/>
    <mergeCell ref="AAI85:AAM85"/>
    <mergeCell ref="AAN85:AAR85"/>
    <mergeCell ref="AAS85:AAW85"/>
    <mergeCell ref="AAX85:ABB85"/>
    <mergeCell ref="ZE85:ZI85"/>
    <mergeCell ref="ZJ85:ZN85"/>
    <mergeCell ref="ZO85:ZS85"/>
    <mergeCell ref="ZT85:ZX85"/>
    <mergeCell ref="ZY85:AAC85"/>
    <mergeCell ref="YF85:YJ85"/>
    <mergeCell ref="YK85:YO85"/>
    <mergeCell ref="YP85:YT85"/>
    <mergeCell ref="YU85:YY85"/>
    <mergeCell ref="YZ85:ZD85"/>
    <mergeCell ref="XG85:XK85"/>
    <mergeCell ref="XL85:XP85"/>
    <mergeCell ref="XQ85:XU85"/>
    <mergeCell ref="XV85:XZ85"/>
    <mergeCell ref="YA85:YE85"/>
    <mergeCell ref="WH85:WL85"/>
    <mergeCell ref="WM85:WQ85"/>
    <mergeCell ref="WR85:WV85"/>
    <mergeCell ref="WW85:XA85"/>
    <mergeCell ref="XB85:XF85"/>
    <mergeCell ref="VI85:VM85"/>
    <mergeCell ref="VN85:VR85"/>
    <mergeCell ref="VS85:VW85"/>
    <mergeCell ref="VX85:WB85"/>
    <mergeCell ref="WC85:WG85"/>
    <mergeCell ref="UJ85:UN85"/>
    <mergeCell ref="UO85:US85"/>
    <mergeCell ref="UT85:UX85"/>
    <mergeCell ref="UY85:VC85"/>
    <mergeCell ref="VD85:VH85"/>
    <mergeCell ref="TK85:TO85"/>
    <mergeCell ref="TP85:TT85"/>
    <mergeCell ref="TU85:TY85"/>
    <mergeCell ref="TZ85:UD85"/>
    <mergeCell ref="UE85:UI85"/>
    <mergeCell ref="SL85:SP85"/>
    <mergeCell ref="SQ85:SU85"/>
    <mergeCell ref="SV85:SZ85"/>
    <mergeCell ref="TA85:TE85"/>
    <mergeCell ref="TF85:TJ85"/>
    <mergeCell ref="RM85:RQ85"/>
    <mergeCell ref="RR85:RV85"/>
    <mergeCell ref="RW85:SA85"/>
    <mergeCell ref="SB85:SF85"/>
    <mergeCell ref="SG85:SK85"/>
    <mergeCell ref="QN85:QR85"/>
    <mergeCell ref="QS85:QW85"/>
    <mergeCell ref="QX85:RB85"/>
    <mergeCell ref="RC85:RG85"/>
    <mergeCell ref="RH85:RL85"/>
    <mergeCell ref="PO85:PS85"/>
    <mergeCell ref="PT85:PX85"/>
    <mergeCell ref="PY85:QC85"/>
    <mergeCell ref="QD85:QH85"/>
    <mergeCell ref="QI85:QM85"/>
    <mergeCell ref="OP85:OT85"/>
    <mergeCell ref="OU85:OY85"/>
    <mergeCell ref="OZ85:PD85"/>
    <mergeCell ref="PE85:PI85"/>
    <mergeCell ref="PJ85:PN85"/>
    <mergeCell ref="NQ85:NU85"/>
    <mergeCell ref="NV85:NZ85"/>
    <mergeCell ref="OA85:OE85"/>
    <mergeCell ref="OF85:OJ85"/>
    <mergeCell ref="OK85:OO85"/>
    <mergeCell ref="MR85:MV85"/>
    <mergeCell ref="MW85:NA85"/>
    <mergeCell ref="NB85:NF85"/>
    <mergeCell ref="NG85:NK85"/>
    <mergeCell ref="NL85:NP85"/>
    <mergeCell ref="LS85:LW85"/>
    <mergeCell ref="LX85:MB85"/>
    <mergeCell ref="MC85:MG85"/>
    <mergeCell ref="MH85:ML85"/>
    <mergeCell ref="MM85:MQ85"/>
    <mergeCell ref="KT85:KX85"/>
    <mergeCell ref="KY85:LC85"/>
    <mergeCell ref="LD85:LH85"/>
    <mergeCell ref="LI85:LM85"/>
    <mergeCell ref="LN85:LR85"/>
    <mergeCell ref="JU85:JY85"/>
    <mergeCell ref="JZ85:KD85"/>
    <mergeCell ref="KE85:KI85"/>
    <mergeCell ref="KJ85:KN85"/>
    <mergeCell ref="KO85:KS85"/>
    <mergeCell ref="IV85:IZ85"/>
    <mergeCell ref="JA85:JE85"/>
    <mergeCell ref="JF85:JJ85"/>
    <mergeCell ref="JK85:JO85"/>
    <mergeCell ref="JP85:JT85"/>
    <mergeCell ref="HW85:IA85"/>
    <mergeCell ref="IB85:IF85"/>
    <mergeCell ref="IG85:IK85"/>
    <mergeCell ref="IL85:IP85"/>
    <mergeCell ref="IQ85:IU85"/>
    <mergeCell ref="GX85:HB85"/>
    <mergeCell ref="HC85:HG85"/>
    <mergeCell ref="HH85:HL85"/>
    <mergeCell ref="HM85:HQ85"/>
    <mergeCell ref="HR85:HV85"/>
    <mergeCell ref="FY85:GC85"/>
    <mergeCell ref="GD85:GH85"/>
    <mergeCell ref="GI85:GM85"/>
    <mergeCell ref="GN85:GR85"/>
    <mergeCell ref="GS85:GW85"/>
    <mergeCell ref="A1:E1"/>
    <mergeCell ref="A2:E2"/>
    <mergeCell ref="A3:E3"/>
    <mergeCell ref="A4:E4"/>
    <mergeCell ref="A85:E85"/>
    <mergeCell ref="A84:E84"/>
    <mergeCell ref="EZ85:FD85"/>
    <mergeCell ref="FE85:FI85"/>
    <mergeCell ref="FJ85:FN85"/>
    <mergeCell ref="FO85:FS85"/>
    <mergeCell ref="FT85:FX85"/>
    <mergeCell ref="EA85:EE85"/>
    <mergeCell ref="EF85:EJ85"/>
    <mergeCell ref="EK85:EO85"/>
    <mergeCell ref="EP85:ET85"/>
    <mergeCell ref="EU85:EY85"/>
    <mergeCell ref="DB85:DF85"/>
    <mergeCell ref="DG85:DK85"/>
    <mergeCell ref="DL85:DP85"/>
    <mergeCell ref="DQ85:DU85"/>
    <mergeCell ref="DV85:DZ85"/>
    <mergeCell ref="CC85:CG85"/>
    <mergeCell ref="CH85:CL85"/>
    <mergeCell ref="CM85:CQ85"/>
    <mergeCell ref="CR85:CV85"/>
    <mergeCell ref="CW85:DA85"/>
    <mergeCell ref="A86:E86"/>
    <mergeCell ref="A87:E87"/>
    <mergeCell ref="A174:D174"/>
    <mergeCell ref="A173:D173"/>
    <mergeCell ref="A150:E150"/>
    <mergeCell ref="A147:E147"/>
    <mergeCell ref="A148:E148"/>
    <mergeCell ref="A149:E149"/>
    <mergeCell ref="BD85:BH85"/>
    <mergeCell ref="BI85:BM85"/>
    <mergeCell ref="BN85:BR85"/>
    <mergeCell ref="BS85:BW85"/>
    <mergeCell ref="BX85:CB85"/>
    <mergeCell ref="AE85:AI85"/>
    <mergeCell ref="AJ85:AN85"/>
    <mergeCell ref="AO85:AS85"/>
    <mergeCell ref="AT85:AX85"/>
    <mergeCell ref="AY85:BC85"/>
    <mergeCell ref="F85:J85"/>
    <mergeCell ref="K85:O85"/>
    <mergeCell ref="P85:T85"/>
    <mergeCell ref="U85:Y85"/>
    <mergeCell ref="Z85:AD85"/>
  </mergeCells>
  <printOptions horizontalCentered="1" verticalCentered="1"/>
  <pageMargins left="1.1023622047244095" right="0.9055118110236221" top="1.8835826771653545" bottom="0.74803149606299213" header="0.31496062992125984" footer="0.31496062992125984"/>
  <pageSetup paperSize="9" scale="6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opLeftCell="A19" workbookViewId="0">
      <selection activeCell="A2" sqref="A2:C2"/>
    </sheetView>
  </sheetViews>
  <sheetFormatPr baseColWidth="10" defaultColWidth="11.453125" defaultRowHeight="14.5" x14ac:dyDescent="0.35"/>
  <cols>
    <col min="1" max="1" width="77.453125" customWidth="1"/>
    <col min="2" max="2" width="7.26953125" customWidth="1"/>
    <col min="3" max="3" width="20.81640625" style="8" customWidth="1"/>
    <col min="5" max="5" width="13.26953125" style="195" bestFit="1" customWidth="1"/>
    <col min="6" max="6" width="15.1796875" style="175" bestFit="1" customWidth="1"/>
    <col min="7" max="7" width="12.54296875" bestFit="1" customWidth="1"/>
  </cols>
  <sheetData>
    <row r="1" spans="1:13" ht="23" x14ac:dyDescent="0.5">
      <c r="A1" s="525" t="str">
        <f>'ESF DIC 2023'!A1:E1</f>
        <v xml:space="preserve"> CARLOS GIOVANNI GARCIA VIVAS</v>
      </c>
      <c r="B1" s="525"/>
      <c r="C1" s="525"/>
    </row>
    <row r="2" spans="1:13" ht="23" x14ac:dyDescent="0.5">
      <c r="A2" s="525" t="s">
        <v>348</v>
      </c>
      <c r="B2" s="525"/>
      <c r="C2" s="525"/>
    </row>
    <row r="3" spans="1:13" x14ac:dyDescent="0.35">
      <c r="A3" s="526" t="s">
        <v>349</v>
      </c>
      <c r="B3" s="526"/>
      <c r="C3" s="526"/>
      <c r="D3" s="5"/>
    </row>
    <row r="4" spans="1:13" x14ac:dyDescent="0.35">
      <c r="A4" s="20"/>
      <c r="B4" s="20"/>
      <c r="C4" s="295"/>
      <c r="D4" s="5"/>
    </row>
    <row r="5" spans="1:13" x14ac:dyDescent="0.35">
      <c r="A5" s="296"/>
      <c r="B5" s="296"/>
      <c r="C5" s="297">
        <v>2020</v>
      </c>
      <c r="D5" s="5"/>
    </row>
    <row r="6" spans="1:13" ht="17.149999999999999" customHeight="1" x14ac:dyDescent="0.35">
      <c r="A6" s="3" t="s">
        <v>350</v>
      </c>
      <c r="B6" s="3"/>
      <c r="C6" s="298"/>
      <c r="D6" s="5"/>
    </row>
    <row r="7" spans="1:13" ht="17.149999999999999" customHeight="1" x14ac:dyDescent="0.35">
      <c r="A7" s="3" t="s">
        <v>115</v>
      </c>
      <c r="B7" s="3"/>
      <c r="C7" s="298">
        <f>'ESF DIC 2023'!C172</f>
        <v>44221455.100000024</v>
      </c>
      <c r="D7" s="5"/>
    </row>
    <row r="8" spans="1:13" ht="17.149999999999999" customHeight="1" x14ac:dyDescent="0.35">
      <c r="A8" s="2" t="s">
        <v>351</v>
      </c>
      <c r="B8" s="2"/>
      <c r="C8" s="299"/>
      <c r="D8" s="5"/>
    </row>
    <row r="9" spans="1:13" ht="17.149999999999999" customHeight="1" x14ac:dyDescent="0.35">
      <c r="A9" s="2" t="s">
        <v>352</v>
      </c>
      <c r="B9" s="2"/>
      <c r="C9" s="299">
        <f>+'ESF DIC 2023'!E41*-1</f>
        <v>28630006</v>
      </c>
      <c r="D9" s="5"/>
    </row>
    <row r="10" spans="1:13" ht="17.149999999999999" customHeight="1" x14ac:dyDescent="0.35">
      <c r="A10" s="2" t="s">
        <v>82</v>
      </c>
      <c r="B10" s="2"/>
      <c r="C10" s="300">
        <f>'ESF DIC 2023'!E69</f>
        <v>0</v>
      </c>
      <c r="D10" s="5"/>
    </row>
    <row r="11" spans="1:13" ht="17.149999999999999" customHeight="1" x14ac:dyDescent="0.35">
      <c r="A11" s="3" t="s">
        <v>353</v>
      </c>
      <c r="B11" s="3"/>
      <c r="C11" s="301">
        <f>SUM(C7+C9+C10)</f>
        <v>72851461.100000024</v>
      </c>
      <c r="D11" s="302"/>
    </row>
    <row r="12" spans="1:13" ht="17.149999999999999" customHeight="1" x14ac:dyDescent="0.35">
      <c r="A12" s="3"/>
      <c r="B12" s="3"/>
      <c r="C12" s="298"/>
      <c r="D12" s="5"/>
    </row>
    <row r="13" spans="1:13" ht="17.149999999999999" customHeight="1" x14ac:dyDescent="0.35">
      <c r="A13" s="3" t="s">
        <v>353</v>
      </c>
      <c r="B13" s="3"/>
      <c r="C13" s="298"/>
      <c r="D13" s="5"/>
    </row>
    <row r="14" spans="1:13" s="175" customFormat="1" ht="17.149999999999999" customHeight="1" x14ac:dyDescent="0.35">
      <c r="A14" s="2" t="s">
        <v>355</v>
      </c>
      <c r="B14" s="2"/>
      <c r="C14" s="313">
        <f>+'ESF DIC 2023'!E30*-1</f>
        <v>-27250511.900000006</v>
      </c>
      <c r="D14" s="5"/>
      <c r="E14" s="195"/>
      <c r="G14"/>
      <c r="H14"/>
      <c r="I14"/>
      <c r="J14"/>
      <c r="K14"/>
      <c r="L14"/>
      <c r="M14"/>
    </row>
    <row r="15" spans="1:13" s="175" customFormat="1" ht="17.149999999999999" customHeight="1" x14ac:dyDescent="0.35">
      <c r="A15" s="2" t="s">
        <v>356</v>
      </c>
      <c r="B15" s="2"/>
      <c r="C15" s="313" t="e">
        <f>+('ESF DIC 2023'!E19+'ESF DIC 2023'!E20+'ESF DIC 2023'!E21+'ESF DIC 2023'!E22+'ESF DIC 2023'!#REF!+'ESF DIC 2023'!E23)*-1</f>
        <v>#REF!</v>
      </c>
      <c r="D15" s="5"/>
      <c r="E15" s="195"/>
      <c r="G15"/>
      <c r="H15"/>
      <c r="I15"/>
      <c r="J15"/>
      <c r="K15"/>
      <c r="L15"/>
      <c r="M15"/>
    </row>
    <row r="16" spans="1:13" s="175" customFormat="1" ht="38.25" customHeight="1" x14ac:dyDescent="0.35">
      <c r="A16" s="310" t="s">
        <v>372</v>
      </c>
      <c r="B16" s="2"/>
      <c r="C16" s="315">
        <f>+'ESF DIC 2023'!E64*-1</f>
        <v>483325545.59999996</v>
      </c>
      <c r="D16" s="5"/>
      <c r="E16" s="195"/>
      <c r="G16"/>
      <c r="H16"/>
      <c r="I16"/>
      <c r="J16"/>
      <c r="K16"/>
      <c r="L16"/>
      <c r="M16"/>
    </row>
    <row r="17" spans="1:13" s="175" customFormat="1" ht="17.149999999999999" customHeight="1" x14ac:dyDescent="0.35">
      <c r="A17" s="2" t="s">
        <v>373</v>
      </c>
      <c r="B17" s="2"/>
      <c r="C17" s="312">
        <f>+'ESF DIC 2023'!E68*-1</f>
        <v>0</v>
      </c>
      <c r="D17" s="5"/>
      <c r="E17" s="195"/>
      <c r="G17"/>
      <c r="H17"/>
      <c r="I17"/>
      <c r="J17"/>
      <c r="K17"/>
      <c r="L17"/>
      <c r="M17"/>
    </row>
    <row r="18" spans="1:13" s="175" customFormat="1" ht="17.149999999999999" customHeight="1" x14ac:dyDescent="0.35">
      <c r="A18" s="2" t="s">
        <v>357</v>
      </c>
      <c r="B18" s="2"/>
      <c r="C18" s="311" t="e">
        <f>+'ESF DIC 2023'!#REF!+'ESF DIC 2023'!E136</f>
        <v>#REF!</v>
      </c>
      <c r="D18" s="5"/>
      <c r="E18" s="195"/>
      <c r="G18"/>
      <c r="H18"/>
      <c r="I18"/>
      <c r="J18"/>
      <c r="K18"/>
      <c r="L18"/>
      <c r="M18"/>
    </row>
    <row r="19" spans="1:13" s="175" customFormat="1" ht="17.149999999999999" customHeight="1" x14ac:dyDescent="0.35">
      <c r="A19" s="2" t="s">
        <v>358</v>
      </c>
      <c r="B19" s="2"/>
      <c r="C19" s="311">
        <f>+'ESF DIC 2023'!E113</f>
        <v>-2452000</v>
      </c>
      <c r="D19" s="5"/>
      <c r="E19" s="195"/>
      <c r="G19"/>
      <c r="H19"/>
      <c r="I19"/>
      <c r="J19"/>
      <c r="K19"/>
      <c r="L19"/>
      <c r="M19"/>
    </row>
    <row r="20" spans="1:13" s="175" customFormat="1" ht="35.25" customHeight="1" x14ac:dyDescent="0.35">
      <c r="A20" s="310" t="s">
        <v>354</v>
      </c>
      <c r="B20" s="2"/>
      <c r="C20" s="311">
        <f>+'ESF DIC 2023'!E141</f>
        <v>0</v>
      </c>
      <c r="D20" s="5"/>
      <c r="E20" s="195"/>
      <c r="G20"/>
      <c r="H20"/>
      <c r="I20"/>
      <c r="J20"/>
      <c r="K20"/>
      <c r="L20"/>
      <c r="M20"/>
    </row>
    <row r="21" spans="1:13" s="175" customFormat="1" ht="17.149999999999999" customHeight="1" x14ac:dyDescent="0.35">
      <c r="A21" s="2" t="s">
        <v>359</v>
      </c>
      <c r="B21" s="2"/>
      <c r="C21" s="311"/>
      <c r="D21" s="5"/>
      <c r="E21" s="195"/>
      <c r="G21"/>
      <c r="H21"/>
      <c r="I21"/>
      <c r="J21"/>
      <c r="K21"/>
      <c r="L21"/>
      <c r="M21"/>
    </row>
    <row r="22" spans="1:13" s="175" customFormat="1" ht="17.149999999999999" customHeight="1" x14ac:dyDescent="0.35">
      <c r="A22" s="2" t="s">
        <v>360</v>
      </c>
      <c r="B22" s="2"/>
      <c r="C22" s="311">
        <f>+'ESF DIC 2023'!E150-83.59</f>
        <v>-83.59</v>
      </c>
      <c r="D22" s="5"/>
      <c r="E22" s="195"/>
      <c r="G22"/>
      <c r="H22"/>
      <c r="I22"/>
      <c r="J22"/>
      <c r="K22"/>
      <c r="L22"/>
      <c r="M22"/>
    </row>
    <row r="23" spans="1:13" s="175" customFormat="1" ht="17.149999999999999" customHeight="1" x14ac:dyDescent="0.35">
      <c r="A23" s="2" t="s">
        <v>361</v>
      </c>
      <c r="B23" s="2"/>
      <c r="C23" s="311">
        <f>+'ESF DIC 2023'!E121</f>
        <v>-12621000</v>
      </c>
      <c r="D23" s="5"/>
      <c r="E23" s="195"/>
      <c r="G23"/>
      <c r="H23"/>
      <c r="I23"/>
      <c r="J23"/>
      <c r="K23"/>
      <c r="L23"/>
      <c r="M23"/>
    </row>
    <row r="24" spans="1:13" s="175" customFormat="1" ht="17.149999999999999" customHeight="1" x14ac:dyDescent="0.35">
      <c r="A24" s="2" t="s">
        <v>362</v>
      </c>
      <c r="B24" s="2"/>
      <c r="C24" s="312">
        <f>+'ESF DIC 2023'!E129</f>
        <v>0</v>
      </c>
      <c r="D24" s="5"/>
      <c r="E24" s="195"/>
      <c r="G24"/>
      <c r="H24"/>
      <c r="I24"/>
      <c r="J24"/>
      <c r="K24"/>
      <c r="L24"/>
      <c r="M24"/>
    </row>
    <row r="25" spans="1:13" s="175" customFormat="1" ht="17.149999999999999" customHeight="1" x14ac:dyDescent="0.35">
      <c r="A25" s="2" t="s">
        <v>363</v>
      </c>
      <c r="B25" s="2"/>
      <c r="C25" s="316">
        <f>+'ESF DIC 2023'!E73*-1</f>
        <v>16476000</v>
      </c>
      <c r="D25" s="5"/>
      <c r="E25" s="195"/>
      <c r="G25"/>
      <c r="H25"/>
      <c r="I25"/>
      <c r="J25"/>
      <c r="K25"/>
      <c r="L25"/>
      <c r="M25"/>
    </row>
    <row r="26" spans="1:13" s="175" customFormat="1" ht="17.149999999999999" customHeight="1" x14ac:dyDescent="0.35">
      <c r="A26" s="3" t="s">
        <v>364</v>
      </c>
      <c r="B26" s="3"/>
      <c r="C26" s="303" t="e">
        <f>SUM(C14:C25)</f>
        <v>#REF!</v>
      </c>
      <c r="D26" s="303"/>
      <c r="E26" s="195"/>
      <c r="G26"/>
      <c r="H26"/>
      <c r="I26"/>
      <c r="J26"/>
      <c r="K26"/>
      <c r="L26"/>
      <c r="M26"/>
    </row>
    <row r="27" spans="1:13" s="175" customFormat="1" ht="17.149999999999999" customHeight="1" x14ac:dyDescent="0.35">
      <c r="A27" s="3" t="s">
        <v>365</v>
      </c>
      <c r="B27" s="3"/>
      <c r="C27" s="301"/>
      <c r="D27" s="5"/>
      <c r="E27" s="195"/>
      <c r="G27"/>
      <c r="H27"/>
      <c r="I27"/>
      <c r="J27"/>
      <c r="K27"/>
      <c r="L27"/>
      <c r="M27"/>
    </row>
    <row r="28" spans="1:13" s="175" customFormat="1" ht="17.149999999999999" customHeight="1" x14ac:dyDescent="0.35">
      <c r="A28" s="3" t="s">
        <v>366</v>
      </c>
      <c r="B28" s="3"/>
      <c r="C28" s="301">
        <v>0</v>
      </c>
      <c r="D28" s="5"/>
      <c r="E28" s="195"/>
      <c r="G28"/>
      <c r="H28"/>
      <c r="I28"/>
      <c r="J28"/>
      <c r="K28"/>
      <c r="L28"/>
      <c r="M28"/>
    </row>
    <row r="29" spans="1:13" s="175" customFormat="1" ht="17.149999999999999" customHeight="1" x14ac:dyDescent="0.35">
      <c r="A29" s="3" t="s">
        <v>374</v>
      </c>
      <c r="B29" s="3"/>
      <c r="C29" s="301" t="e">
        <f>+('ESF DIC 2023'!#REF!+'ESF DIC 2023'!E38+'ESF DIC 2023'!E39)*-1</f>
        <v>#REF!</v>
      </c>
      <c r="D29" s="5"/>
      <c r="E29" s="195"/>
      <c r="G29"/>
      <c r="H29"/>
      <c r="I29"/>
      <c r="J29"/>
      <c r="K29"/>
      <c r="L29"/>
      <c r="M29"/>
    </row>
    <row r="30" spans="1:13" s="175" customFormat="1" ht="17.149999999999999" customHeight="1" x14ac:dyDescent="0.35">
      <c r="A30" s="3" t="s">
        <v>367</v>
      </c>
      <c r="B30" s="3"/>
      <c r="C30" s="314" t="e">
        <f>SUM(C28:C29)</f>
        <v>#REF!</v>
      </c>
      <c r="D30" s="243"/>
      <c r="E30" s="195"/>
      <c r="G30"/>
      <c r="H30"/>
      <c r="I30"/>
      <c r="J30"/>
      <c r="K30"/>
      <c r="L30"/>
      <c r="M30"/>
    </row>
    <row r="31" spans="1:13" s="175" customFormat="1" ht="17.149999999999999" customHeight="1" x14ac:dyDescent="0.35">
      <c r="A31" s="2" t="s">
        <v>368</v>
      </c>
      <c r="B31" s="2"/>
      <c r="C31" s="311">
        <f>+'ESF DIC 2023'!E167</f>
        <v>-97941156</v>
      </c>
      <c r="D31" s="5"/>
      <c r="E31" s="195"/>
      <c r="G31"/>
      <c r="H31"/>
      <c r="I31"/>
      <c r="J31"/>
      <c r="K31"/>
      <c r="L31"/>
      <c r="M31"/>
    </row>
    <row r="32" spans="1:13" s="175" customFormat="1" ht="17.149999999999999" customHeight="1" x14ac:dyDescent="0.35">
      <c r="A32" s="3" t="s">
        <v>369</v>
      </c>
      <c r="B32" s="3"/>
      <c r="C32" s="303" t="e">
        <f>SUM(C11+C26+C30+C31)</f>
        <v>#REF!</v>
      </c>
      <c r="D32" s="303"/>
      <c r="E32" s="189">
        <f>+C34-C33</f>
        <v>-6041006</v>
      </c>
      <c r="F32" s="309" t="e">
        <f>+C32-E32</f>
        <v>#REF!</v>
      </c>
      <c r="G32"/>
      <c r="H32"/>
      <c r="I32"/>
      <c r="J32"/>
      <c r="K32"/>
      <c r="L32"/>
      <c r="M32"/>
    </row>
    <row r="33" spans="1:13" s="175" customFormat="1" ht="17.149999999999999" customHeight="1" x14ac:dyDescent="0.35">
      <c r="A33" s="2" t="s">
        <v>370</v>
      </c>
      <c r="B33" s="2"/>
      <c r="C33" s="299">
        <f>'ESF DIC 2023'!D15</f>
        <v>6041006</v>
      </c>
      <c r="D33" s="5"/>
      <c r="E33" s="195"/>
      <c r="G33"/>
      <c r="H33"/>
      <c r="I33"/>
      <c r="J33"/>
      <c r="K33"/>
      <c r="L33"/>
      <c r="M33"/>
    </row>
    <row r="34" spans="1:13" ht="17.149999999999999" customHeight="1" thickBot="1" x14ac:dyDescent="0.4">
      <c r="A34" s="3" t="s">
        <v>371</v>
      </c>
      <c r="B34" s="3"/>
      <c r="C34" s="304">
        <f>'ESF DIC 2023'!C15</f>
        <v>0</v>
      </c>
      <c r="D34" s="303"/>
      <c r="G34" s="236">
        <f>C34-E32</f>
        <v>6041006</v>
      </c>
    </row>
    <row r="35" spans="1:13" ht="17.149999999999999" customHeight="1" thickTop="1" x14ac:dyDescent="0.35">
      <c r="A35" s="4"/>
      <c r="B35" s="4"/>
      <c r="C35" s="299"/>
      <c r="D35" s="5"/>
    </row>
    <row r="36" spans="1:13" x14ac:dyDescent="0.35">
      <c r="A36" s="4"/>
      <c r="B36" s="4"/>
      <c r="C36" s="299"/>
      <c r="D36" s="5"/>
    </row>
    <row r="37" spans="1:13" x14ac:dyDescent="0.35">
      <c r="A37" s="527"/>
      <c r="B37" s="527"/>
      <c r="C37" s="527"/>
      <c r="D37" s="305"/>
    </row>
    <row r="38" spans="1:13" x14ac:dyDescent="0.35">
      <c r="A38" s="306"/>
      <c r="B38" s="306"/>
      <c r="C38" s="307"/>
      <c r="D38" s="305"/>
    </row>
    <row r="39" spans="1:13" x14ac:dyDescent="0.35">
      <c r="A39" s="306"/>
      <c r="B39" s="306"/>
      <c r="C39" s="307"/>
      <c r="D39" s="305"/>
    </row>
    <row r="40" spans="1:13" x14ac:dyDescent="0.35">
      <c r="A40" s="3"/>
      <c r="B40" s="3"/>
      <c r="C40" s="298"/>
      <c r="D40" s="308"/>
    </row>
    <row r="41" spans="1:13" s="245" customFormat="1" ht="19" customHeight="1" x14ac:dyDescent="0.35">
      <c r="A41" s="44" t="s">
        <v>275</v>
      </c>
      <c r="B41" s="52" t="s">
        <v>276</v>
      </c>
      <c r="D41" s="193"/>
      <c r="E41" s="26"/>
      <c r="G41" s="271"/>
      <c r="H41" s="271"/>
    </row>
    <row r="42" spans="1:13" s="245" customFormat="1" ht="16.5" customHeight="1" x14ac:dyDescent="0.35">
      <c r="A42" s="44" t="s">
        <v>80</v>
      </c>
      <c r="B42" s="52" t="s">
        <v>377</v>
      </c>
      <c r="D42" s="193"/>
      <c r="E42" s="26"/>
      <c r="G42" s="271"/>
      <c r="H42" s="271"/>
    </row>
    <row r="43" spans="1:13" s="245" customFormat="1" ht="16.5" customHeight="1" x14ac:dyDescent="0.35">
      <c r="A43" s="44"/>
      <c r="B43" s="18"/>
      <c r="C43" s="52"/>
      <c r="D43" s="193"/>
      <c r="E43" s="26"/>
      <c r="G43" s="271"/>
      <c r="H43" s="271"/>
    </row>
    <row r="44" spans="1:13" s="245" customFormat="1" ht="16.5" customHeight="1" x14ac:dyDescent="0.35">
      <c r="A44" s="44"/>
      <c r="B44" s="18"/>
      <c r="C44" s="52"/>
      <c r="D44" s="193"/>
      <c r="E44" s="26"/>
      <c r="G44" s="271"/>
      <c r="H44" s="271"/>
    </row>
    <row r="45" spans="1:13" s="245" customFormat="1" ht="16.5" customHeight="1" x14ac:dyDescent="0.35">
      <c r="A45" s="44"/>
      <c r="B45" s="18"/>
      <c r="C45" s="52"/>
      <c r="D45" s="193"/>
      <c r="E45" s="26"/>
      <c r="G45" s="271"/>
      <c r="H45" s="271"/>
    </row>
    <row r="46" spans="1:13" s="245" customFormat="1" ht="16.5" customHeight="1" x14ac:dyDescent="0.35">
      <c r="A46" s="44"/>
      <c r="B46" s="18"/>
      <c r="C46" s="52"/>
      <c r="D46" s="193"/>
      <c r="E46" s="26"/>
      <c r="G46" s="271"/>
      <c r="H46" s="271"/>
    </row>
    <row r="47" spans="1:13" s="245" customFormat="1" ht="19" customHeight="1" x14ac:dyDescent="0.35">
      <c r="A47" s="523" t="s">
        <v>278</v>
      </c>
      <c r="B47" s="523"/>
      <c r="C47" s="523"/>
      <c r="D47" s="523"/>
      <c r="E47" s="56"/>
      <c r="G47" s="271"/>
      <c r="H47" s="271"/>
    </row>
    <row r="48" spans="1:13" s="245" customFormat="1" ht="19" customHeight="1" x14ac:dyDescent="0.35">
      <c r="A48" s="523" t="s">
        <v>380</v>
      </c>
      <c r="B48" s="523"/>
      <c r="C48" s="523"/>
      <c r="D48" s="523"/>
      <c r="E48" s="56"/>
      <c r="G48" s="271"/>
      <c r="H48" s="271"/>
    </row>
  </sheetData>
  <mergeCells count="6">
    <mergeCell ref="A47:D47"/>
    <mergeCell ref="A48:D48"/>
    <mergeCell ref="A1:C1"/>
    <mergeCell ref="A2:C2"/>
    <mergeCell ref="A3:C3"/>
    <mergeCell ref="A37:C37"/>
  </mergeCells>
  <printOptions horizontalCentered="1" verticalCentered="1"/>
  <pageMargins left="0.9055118110236221" right="0.70866141732283472" top="0.74803149606299213" bottom="0.74803149606299213" header="0.31496062992125984" footer="0.31496062992125984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  <pageSetUpPr fitToPage="1"/>
  </sheetPr>
  <dimension ref="A1:XFD186"/>
  <sheetViews>
    <sheetView topLeftCell="A106" zoomScale="112" zoomScaleNormal="112" workbookViewId="0">
      <selection activeCell="C126" sqref="C126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hidden="1" customWidth="1"/>
    <col min="5" max="5" width="15.26953125" style="26" hidden="1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343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8" t="s">
        <v>426</v>
      </c>
      <c r="B1" s="528"/>
      <c r="C1" s="528"/>
      <c r="D1" s="528"/>
      <c r="E1" s="528"/>
    </row>
    <row r="2" spans="1:5" ht="17.149999999999999" customHeight="1" x14ac:dyDescent="0.35">
      <c r="A2" s="522" t="s">
        <v>427</v>
      </c>
      <c r="B2" s="522"/>
      <c r="C2" s="522"/>
      <c r="D2" s="522"/>
      <c r="E2" s="522"/>
    </row>
    <row r="3" spans="1:5" ht="17.149999999999999" customHeight="1" x14ac:dyDescent="0.35">
      <c r="A3" s="522" t="s">
        <v>92</v>
      </c>
      <c r="B3" s="522"/>
      <c r="C3" s="522"/>
      <c r="D3" s="522"/>
      <c r="E3" s="522"/>
    </row>
    <row r="4" spans="1:5" ht="17.149999999999999" customHeight="1" x14ac:dyDescent="0.35">
      <c r="A4" s="522" t="s">
        <v>436</v>
      </c>
      <c r="B4" s="522"/>
      <c r="C4" s="522"/>
      <c r="D4" s="522"/>
      <c r="E4" s="522"/>
    </row>
    <row r="5" spans="1:5" ht="17.149999999999999" customHeight="1" x14ac:dyDescent="0.35">
      <c r="A5" s="522" t="str">
        <f>'[1]PYG NIIF'!A5:E5</f>
        <v>(Cifras expresadas  en  pesos colombianos)</v>
      </c>
      <c r="B5" s="522"/>
      <c r="C5" s="522"/>
      <c r="D5" s="522"/>
      <c r="E5" s="522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13"/>
      <c r="B7" s="209" t="s">
        <v>146</v>
      </c>
      <c r="C7" s="247"/>
      <c r="D7" s="248">
        <v>2020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>
        <v>7</v>
      </c>
    </row>
    <row r="11" spans="1:5" ht="17.149999999999999" customHeight="1" x14ac:dyDescent="0.25">
      <c r="A11" s="26" t="s">
        <v>280</v>
      </c>
      <c r="C11" s="392">
        <v>247387285</v>
      </c>
      <c r="D11" s="392"/>
      <c r="E11" s="393">
        <f>+C11-D11</f>
        <v>247387285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394">
        <f>SUM(C11:C14)</f>
        <v>247387285</v>
      </c>
      <c r="D15" s="394">
        <f>SUM(D11:D14)</f>
        <v>0</v>
      </c>
      <c r="E15" s="394">
        <f>SUM(E11:E14)</f>
        <v>247387285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>
        <v>8</v>
      </c>
    </row>
    <row r="19" spans="1:13" ht="17.149999999999999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44"/>
      <c r="J19" s="341"/>
      <c r="M19" s="318"/>
    </row>
    <row r="20" spans="1:13" ht="17.149999999999999" customHeight="1" x14ac:dyDescent="0.25">
      <c r="A20" s="400" t="s">
        <v>283</v>
      </c>
      <c r="B20" s="396" t="s">
        <v>116</v>
      </c>
      <c r="C20" s="401">
        <v>8956320</v>
      </c>
      <c r="D20" s="401"/>
      <c r="E20" s="402">
        <f t="shared" si="0"/>
        <v>8956320</v>
      </c>
      <c r="I20" s="344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44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44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44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44"/>
      <c r="J24" s="341"/>
    </row>
    <row r="25" spans="1:13" ht="33.75" customHeight="1" x14ac:dyDescent="0.3">
      <c r="A25" s="267" t="s">
        <v>93</v>
      </c>
      <c r="B25" s="403"/>
      <c r="C25" s="404">
        <f>SUM(C19:C24)</f>
        <v>8956320</v>
      </c>
      <c r="D25" s="404">
        <f>SUM(D19:D24)</f>
        <v>0</v>
      </c>
      <c r="E25" s="405">
        <f t="shared" si="0"/>
        <v>8956320</v>
      </c>
      <c r="G25" s="239" t="s">
        <v>260</v>
      </c>
      <c r="H25" s="261">
        <f>+C25+C64</f>
        <v>8956320.4000000358</v>
      </c>
      <c r="I25" s="345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345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25">
      <c r="A28" s="256" t="s">
        <v>286</v>
      </c>
      <c r="C28" s="392">
        <v>46322000</v>
      </c>
      <c r="D28" s="392"/>
      <c r="E28" s="254">
        <f>+C28-D28</f>
        <v>46322000</v>
      </c>
      <c r="G28" s="324">
        <v>449429346</v>
      </c>
      <c r="K28" s="344"/>
    </row>
    <row r="29" spans="1:13" ht="17.149999999999999" hidden="1" customHeight="1" x14ac:dyDescent="0.25">
      <c r="A29" s="26" t="s">
        <v>123</v>
      </c>
      <c r="C29" s="392">
        <v>0</v>
      </c>
      <c r="D29" s="393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394">
        <f>SUM(C28:C29)</f>
        <v>46322000</v>
      </c>
      <c r="D30" s="394">
        <f>SUM(D28:D29)</f>
        <v>0</v>
      </c>
      <c r="E30" s="255">
        <f>+C30-D30</f>
        <v>46322000</v>
      </c>
    </row>
    <row r="31" spans="1:13" ht="17.149999999999999" customHeight="1" x14ac:dyDescent="0.3">
      <c r="A31" s="23"/>
      <c r="B31" s="209"/>
      <c r="C31" s="416"/>
      <c r="D31" s="394"/>
      <c r="E31" s="252"/>
    </row>
    <row r="32" spans="1:13" ht="17.149999999999999" hidden="1" customHeight="1" x14ac:dyDescent="0.3">
      <c r="A32" s="23"/>
      <c r="B32" s="209"/>
      <c r="C32" s="416"/>
      <c r="D32" s="394"/>
      <c r="E32" s="252"/>
    </row>
    <row r="33" spans="1:10" ht="17.149999999999999" customHeight="1" x14ac:dyDescent="0.3">
      <c r="A33" s="23" t="s">
        <v>16</v>
      </c>
      <c r="B33" s="209"/>
      <c r="C33" s="394">
        <f>+C30+C25+C15</f>
        <v>302665605</v>
      </c>
      <c r="D33" s="394">
        <f>+D30+D25+D15</f>
        <v>0</v>
      </c>
      <c r="E33" s="255">
        <f>+C33-D33</f>
        <v>302665605</v>
      </c>
    </row>
    <row r="34" spans="1:10" ht="17.149999999999999" customHeight="1" x14ac:dyDescent="0.3">
      <c r="A34" s="23"/>
      <c r="B34" s="209"/>
      <c r="C34" s="416"/>
      <c r="D34" s="394"/>
      <c r="E34" s="252"/>
    </row>
    <row r="35" spans="1:10" ht="17.149999999999999" customHeight="1" x14ac:dyDescent="0.3">
      <c r="A35" s="23" t="s">
        <v>94</v>
      </c>
      <c r="B35" s="209"/>
      <c r="C35" s="390"/>
      <c r="D35" s="391"/>
      <c r="E35" s="252"/>
    </row>
    <row r="36" spans="1:10" ht="17.149999999999999" customHeight="1" x14ac:dyDescent="0.3">
      <c r="A36" s="23" t="s">
        <v>9</v>
      </c>
      <c r="B36" s="209">
        <v>10</v>
      </c>
      <c r="C36" s="390"/>
      <c r="D36" s="391"/>
      <c r="E36" s="252"/>
    </row>
    <row r="37" spans="1:10" ht="17.149999999999999" customHeight="1" x14ac:dyDescent="0.25">
      <c r="A37" s="26" t="s">
        <v>299</v>
      </c>
      <c r="C37" s="391">
        <f>1002865616*0.3</f>
        <v>300859684.80000001</v>
      </c>
      <c r="D37" s="391"/>
      <c r="E37" s="252">
        <f t="shared" ref="E37:E42" si="1">+C37-D37</f>
        <v>300859684.80000001</v>
      </c>
      <c r="I37" s="529">
        <v>350000000</v>
      </c>
    </row>
    <row r="38" spans="1:10" ht="17.149999999999999" customHeight="1" x14ac:dyDescent="0.35">
      <c r="A38" s="256" t="s">
        <v>432</v>
      </c>
      <c r="C38" s="387">
        <f>1002865616*0.7</f>
        <v>702005931.19999993</v>
      </c>
      <c r="D38" s="387"/>
      <c r="E38" s="252">
        <f t="shared" si="1"/>
        <v>702005931.19999993</v>
      </c>
      <c r="I38" s="529"/>
    </row>
    <row r="39" spans="1:10" ht="17.25" customHeight="1" x14ac:dyDescent="0.35">
      <c r="A39" s="26" t="s">
        <v>297</v>
      </c>
      <c r="C39" s="387">
        <v>43369994</v>
      </c>
      <c r="D39" s="387"/>
      <c r="E39" s="252">
        <f t="shared" si="1"/>
        <v>43369994</v>
      </c>
      <c r="I39" s="472">
        <v>80000000</v>
      </c>
      <c r="J39" s="239" t="s">
        <v>468</v>
      </c>
    </row>
    <row r="40" spans="1:10" ht="17.149999999999999" customHeight="1" x14ac:dyDescent="0.35">
      <c r="A40" s="26" t="s">
        <v>296</v>
      </c>
      <c r="C40" s="387">
        <v>163063976</v>
      </c>
      <c r="D40" s="387"/>
      <c r="E40" s="252">
        <f t="shared" si="1"/>
        <v>163063976</v>
      </c>
      <c r="I40" s="472">
        <v>100000000</v>
      </c>
    </row>
    <row r="41" spans="1:10" ht="17.149999999999999" customHeight="1" x14ac:dyDescent="0.25">
      <c r="A41" s="26" t="s">
        <v>298</v>
      </c>
      <c r="C41" s="234">
        <v>-12365520</v>
      </c>
      <c r="D41" s="234"/>
      <c r="E41" s="254">
        <f t="shared" si="1"/>
        <v>-12365520</v>
      </c>
      <c r="H41" s="261">
        <f>+E41+E69</f>
        <v>-12365520</v>
      </c>
    </row>
    <row r="42" spans="1:10" ht="17.149999999999999" customHeight="1" x14ac:dyDescent="0.3">
      <c r="A42" s="23" t="s">
        <v>12</v>
      </c>
      <c r="B42" s="209"/>
      <c r="C42" s="257">
        <f>SUM(C37:C41)</f>
        <v>1196934066</v>
      </c>
      <c r="D42" s="257">
        <f>SUM(D37:D41)</f>
        <v>0</v>
      </c>
      <c r="E42" s="255">
        <f t="shared" si="1"/>
        <v>1196934066</v>
      </c>
      <c r="H42" s="261"/>
    </row>
    <row r="43" spans="1:10" ht="17.149999999999999" hidden="1" customHeight="1" x14ac:dyDescent="0.3">
      <c r="A43" s="23"/>
      <c r="B43" s="209"/>
      <c r="C43" s="257"/>
      <c r="D43" s="255"/>
      <c r="E43" s="252"/>
    </row>
    <row r="44" spans="1:10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10" ht="17.149999999999999" hidden="1" customHeight="1" x14ac:dyDescent="0.25">
      <c r="A45" s="26" t="s">
        <v>299</v>
      </c>
      <c r="C45" s="252"/>
      <c r="E45" s="252"/>
    </row>
    <row r="46" spans="1:10" ht="17.149999999999999" hidden="1" customHeight="1" x14ac:dyDescent="0.25">
      <c r="A46" s="26" t="s">
        <v>300</v>
      </c>
      <c r="C46" s="252"/>
      <c r="E46" s="252"/>
    </row>
    <row r="47" spans="1:10" ht="17.149999999999999" hidden="1" customHeight="1" x14ac:dyDescent="0.25">
      <c r="A47" s="26" t="s">
        <v>301</v>
      </c>
      <c r="C47" s="253"/>
      <c r="D47" s="254"/>
      <c r="E47" s="252"/>
    </row>
    <row r="48" spans="1:10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8956320.4000000358</v>
      </c>
      <c r="I63" s="343">
        <f>+C63/H63</f>
        <v>4.466120213416944E-8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341">
        <f>+C70+C42</f>
        <v>1196934066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1196934066</v>
      </c>
      <c r="D80" s="317">
        <f>+D42+D70</f>
        <v>0</v>
      </c>
      <c r="E80" s="317">
        <f>+C80-D80</f>
        <v>1196934066</v>
      </c>
    </row>
    <row r="81" spans="1:16384" ht="17.149999999999999" customHeight="1" x14ac:dyDescent="0.3">
      <c r="A81" s="23"/>
      <c r="B81" s="209"/>
      <c r="C81" s="255"/>
      <c r="D81" s="255"/>
      <c r="E81" s="255"/>
    </row>
    <row r="82" spans="1:16384" ht="17.149999999999999" customHeight="1" thickBot="1" x14ac:dyDescent="0.35">
      <c r="A82" s="23" t="s">
        <v>18</v>
      </c>
      <c r="B82" s="209"/>
      <c r="C82" s="258">
        <f>+C80+C33</f>
        <v>1499599671</v>
      </c>
      <c r="D82" s="258">
        <f>+D80+D33</f>
        <v>0</v>
      </c>
      <c r="E82" s="258">
        <f>+C82-D82</f>
        <v>1499599671</v>
      </c>
      <c r="G82" s="323">
        <v>2604900359</v>
      </c>
      <c r="H82" s="328">
        <f>+G82-C82</f>
        <v>1105300688</v>
      </c>
      <c r="I82" s="341">
        <f>+C82+J82</f>
        <v>2288266809</v>
      </c>
      <c r="J82" s="341">
        <f>220513229+568153909</f>
        <v>788667138</v>
      </c>
      <c r="K82" s="344">
        <v>2686583405</v>
      </c>
    </row>
    <row r="83" spans="1:16384" ht="17.149999999999999" customHeight="1" thickTop="1" x14ac:dyDescent="0.25">
      <c r="E83" s="252"/>
      <c r="I83" s="341">
        <f>+K82-I82</f>
        <v>398316596</v>
      </c>
    </row>
    <row r="84" spans="1:16384" ht="17.149999999999999" customHeight="1" x14ac:dyDescent="0.25">
      <c r="E84" s="252"/>
    </row>
    <row r="85" spans="1:16384" ht="17.149999999999999" customHeight="1" x14ac:dyDescent="0.25">
      <c r="E85" s="252"/>
    </row>
    <row r="86" spans="1:16384" ht="17.149999999999999" customHeight="1" x14ac:dyDescent="0.35">
      <c r="A86" s="522" t="str">
        <f>A1</f>
        <v xml:space="preserve"> CARLOS GIOVANNI GARCIA VIVAS</v>
      </c>
      <c r="B86" s="522"/>
      <c r="C86" s="522"/>
      <c r="D86" s="522"/>
      <c r="E86" s="522"/>
    </row>
    <row r="87" spans="1:16384" ht="17.149999999999999" customHeight="1" x14ac:dyDescent="0.35">
      <c r="A87" s="522" t="str">
        <f>A2</f>
        <v>NIT: 13508779-8</v>
      </c>
      <c r="B87" s="522"/>
      <c r="C87" s="522"/>
      <c r="D87" s="522"/>
      <c r="E87" s="522"/>
    </row>
    <row r="88" spans="1:16384" ht="17.149999999999999" customHeight="1" x14ac:dyDescent="0.35">
      <c r="A88" s="522" t="s">
        <v>92</v>
      </c>
      <c r="B88" s="522"/>
      <c r="C88" s="522"/>
      <c r="D88" s="522"/>
      <c r="E88" s="522"/>
      <c r="F88" s="319"/>
      <c r="G88" s="325"/>
      <c r="H88" s="325"/>
      <c r="I88" s="346"/>
      <c r="J88" s="346"/>
      <c r="K88" s="522"/>
      <c r="L88" s="522"/>
      <c r="M88" s="522"/>
      <c r="N88" s="522"/>
      <c r="O88" s="522"/>
      <c r="P88" s="522"/>
      <c r="Q88" s="522"/>
      <c r="R88" s="522"/>
      <c r="S88" s="522"/>
      <c r="T88" s="522"/>
      <c r="U88" s="522"/>
      <c r="V88" s="522"/>
      <c r="W88" s="522"/>
      <c r="X88" s="522"/>
      <c r="Y88" s="522"/>
      <c r="Z88" s="522"/>
      <c r="AA88" s="522"/>
      <c r="AB88" s="522"/>
      <c r="AC88" s="522"/>
      <c r="AD88" s="522"/>
      <c r="AE88" s="522"/>
      <c r="AF88" s="522"/>
      <c r="AG88" s="522"/>
      <c r="AH88" s="522"/>
      <c r="AI88" s="522"/>
      <c r="AJ88" s="522"/>
      <c r="AK88" s="522"/>
      <c r="AL88" s="522"/>
      <c r="AM88" s="522"/>
      <c r="AN88" s="522"/>
      <c r="AO88" s="522"/>
      <c r="AP88" s="522"/>
      <c r="AQ88" s="522"/>
      <c r="AR88" s="522"/>
      <c r="AS88" s="522"/>
      <c r="AT88" s="522"/>
      <c r="AU88" s="522"/>
      <c r="AV88" s="522"/>
      <c r="AW88" s="522"/>
      <c r="AX88" s="522"/>
      <c r="AY88" s="522"/>
      <c r="AZ88" s="522"/>
      <c r="BA88" s="522"/>
      <c r="BB88" s="522"/>
      <c r="BC88" s="522"/>
      <c r="BD88" s="522"/>
      <c r="BE88" s="522"/>
      <c r="BF88" s="522"/>
      <c r="BG88" s="522"/>
      <c r="BH88" s="522"/>
      <c r="BI88" s="522"/>
      <c r="BJ88" s="522"/>
      <c r="BK88" s="522"/>
      <c r="BL88" s="522"/>
      <c r="BM88" s="522"/>
      <c r="BN88" s="522"/>
      <c r="BO88" s="522"/>
      <c r="BP88" s="522"/>
      <c r="BQ88" s="522"/>
      <c r="BR88" s="522"/>
      <c r="BS88" s="522"/>
      <c r="BT88" s="522"/>
      <c r="BU88" s="522"/>
      <c r="BV88" s="522"/>
      <c r="BW88" s="522"/>
      <c r="BX88" s="522"/>
      <c r="BY88" s="522"/>
      <c r="BZ88" s="522"/>
      <c r="CA88" s="522"/>
      <c r="CB88" s="522"/>
      <c r="CC88" s="522"/>
      <c r="CD88" s="522"/>
      <c r="CE88" s="522"/>
      <c r="CF88" s="522"/>
      <c r="CG88" s="522"/>
      <c r="CH88" s="522"/>
      <c r="CI88" s="522"/>
      <c r="CJ88" s="522"/>
      <c r="CK88" s="522"/>
      <c r="CL88" s="522"/>
      <c r="CM88" s="522"/>
      <c r="CN88" s="522"/>
      <c r="CO88" s="522"/>
      <c r="CP88" s="522"/>
      <c r="CQ88" s="522"/>
      <c r="CR88" s="522"/>
      <c r="CS88" s="522"/>
      <c r="CT88" s="522"/>
      <c r="CU88" s="522"/>
      <c r="CV88" s="522"/>
      <c r="CW88" s="522"/>
      <c r="CX88" s="522"/>
      <c r="CY88" s="522"/>
      <c r="CZ88" s="522"/>
      <c r="DA88" s="522"/>
      <c r="DB88" s="522"/>
      <c r="DC88" s="522"/>
      <c r="DD88" s="522"/>
      <c r="DE88" s="522"/>
      <c r="DF88" s="522"/>
      <c r="DG88" s="522"/>
      <c r="DH88" s="522"/>
      <c r="DI88" s="522"/>
      <c r="DJ88" s="522"/>
      <c r="DK88" s="522"/>
      <c r="DL88" s="522"/>
      <c r="DM88" s="522"/>
      <c r="DN88" s="522"/>
      <c r="DO88" s="522"/>
      <c r="DP88" s="522"/>
      <c r="DQ88" s="522"/>
      <c r="DR88" s="522"/>
      <c r="DS88" s="522"/>
      <c r="DT88" s="522"/>
      <c r="DU88" s="522"/>
      <c r="DV88" s="522"/>
      <c r="DW88" s="522"/>
      <c r="DX88" s="522"/>
      <c r="DY88" s="522"/>
      <c r="DZ88" s="522"/>
      <c r="EA88" s="522"/>
      <c r="EB88" s="522"/>
      <c r="EC88" s="522"/>
      <c r="ED88" s="522"/>
      <c r="EE88" s="522"/>
      <c r="EF88" s="522"/>
      <c r="EG88" s="522"/>
      <c r="EH88" s="522"/>
      <c r="EI88" s="522"/>
      <c r="EJ88" s="522"/>
      <c r="EK88" s="522"/>
      <c r="EL88" s="522"/>
      <c r="EM88" s="522"/>
      <c r="EN88" s="522"/>
      <c r="EO88" s="522"/>
      <c r="EP88" s="522"/>
      <c r="EQ88" s="522"/>
      <c r="ER88" s="522"/>
      <c r="ES88" s="522"/>
      <c r="ET88" s="522"/>
      <c r="EU88" s="522"/>
      <c r="EV88" s="522"/>
      <c r="EW88" s="522"/>
      <c r="EX88" s="522"/>
      <c r="EY88" s="522"/>
      <c r="EZ88" s="522"/>
      <c r="FA88" s="522"/>
      <c r="FB88" s="522"/>
      <c r="FC88" s="522"/>
      <c r="FD88" s="522"/>
      <c r="FE88" s="522"/>
      <c r="FF88" s="522"/>
      <c r="FG88" s="522"/>
      <c r="FH88" s="522"/>
      <c r="FI88" s="522"/>
      <c r="FJ88" s="522"/>
      <c r="FK88" s="522"/>
      <c r="FL88" s="522"/>
      <c r="FM88" s="522"/>
      <c r="FN88" s="522"/>
      <c r="FO88" s="522"/>
      <c r="FP88" s="522"/>
      <c r="FQ88" s="522"/>
      <c r="FR88" s="522"/>
      <c r="FS88" s="522"/>
      <c r="FT88" s="522"/>
      <c r="FU88" s="522"/>
      <c r="FV88" s="522"/>
      <c r="FW88" s="522"/>
      <c r="FX88" s="522"/>
      <c r="FY88" s="522"/>
      <c r="FZ88" s="522"/>
      <c r="GA88" s="522"/>
      <c r="GB88" s="522"/>
      <c r="GC88" s="522"/>
      <c r="GD88" s="522"/>
      <c r="GE88" s="522"/>
      <c r="GF88" s="522"/>
      <c r="GG88" s="522"/>
      <c r="GH88" s="522"/>
      <c r="GI88" s="522"/>
      <c r="GJ88" s="522"/>
      <c r="GK88" s="522"/>
      <c r="GL88" s="522"/>
      <c r="GM88" s="522"/>
      <c r="GN88" s="522"/>
      <c r="GO88" s="522"/>
      <c r="GP88" s="522"/>
      <c r="GQ88" s="522"/>
      <c r="GR88" s="522"/>
      <c r="GS88" s="522"/>
      <c r="GT88" s="522"/>
      <c r="GU88" s="522"/>
      <c r="GV88" s="522"/>
      <c r="GW88" s="522"/>
      <c r="GX88" s="522"/>
      <c r="GY88" s="522"/>
      <c r="GZ88" s="522"/>
      <c r="HA88" s="522"/>
      <c r="HB88" s="522"/>
      <c r="HC88" s="522"/>
      <c r="HD88" s="522"/>
      <c r="HE88" s="522"/>
      <c r="HF88" s="522"/>
      <c r="HG88" s="522"/>
      <c r="HH88" s="522"/>
      <c r="HI88" s="522"/>
      <c r="HJ88" s="522"/>
      <c r="HK88" s="522"/>
      <c r="HL88" s="522"/>
      <c r="HM88" s="522"/>
      <c r="HN88" s="522"/>
      <c r="HO88" s="522"/>
      <c r="HP88" s="522"/>
      <c r="HQ88" s="522"/>
      <c r="HR88" s="522"/>
      <c r="HS88" s="522"/>
      <c r="HT88" s="522"/>
      <c r="HU88" s="522"/>
      <c r="HV88" s="522"/>
      <c r="HW88" s="522"/>
      <c r="HX88" s="522"/>
      <c r="HY88" s="522"/>
      <c r="HZ88" s="522"/>
      <c r="IA88" s="522"/>
      <c r="IB88" s="522"/>
      <c r="IC88" s="522"/>
      <c r="ID88" s="522"/>
      <c r="IE88" s="522"/>
      <c r="IF88" s="522"/>
      <c r="IG88" s="522"/>
      <c r="IH88" s="522"/>
      <c r="II88" s="522"/>
      <c r="IJ88" s="522"/>
      <c r="IK88" s="522"/>
      <c r="IL88" s="522"/>
      <c r="IM88" s="522"/>
      <c r="IN88" s="522"/>
      <c r="IO88" s="522"/>
      <c r="IP88" s="522"/>
      <c r="IQ88" s="522"/>
      <c r="IR88" s="522"/>
      <c r="IS88" s="522"/>
      <c r="IT88" s="522"/>
      <c r="IU88" s="522"/>
      <c r="IV88" s="522"/>
      <c r="IW88" s="522"/>
      <c r="IX88" s="522"/>
      <c r="IY88" s="522"/>
      <c r="IZ88" s="522"/>
      <c r="JA88" s="522"/>
      <c r="JB88" s="522"/>
      <c r="JC88" s="522"/>
      <c r="JD88" s="522"/>
      <c r="JE88" s="522"/>
      <c r="JF88" s="522"/>
      <c r="JG88" s="522"/>
      <c r="JH88" s="522"/>
      <c r="JI88" s="522"/>
      <c r="JJ88" s="522"/>
      <c r="JK88" s="522"/>
      <c r="JL88" s="522"/>
      <c r="JM88" s="522"/>
      <c r="JN88" s="522"/>
      <c r="JO88" s="522"/>
      <c r="JP88" s="522"/>
      <c r="JQ88" s="522"/>
      <c r="JR88" s="522"/>
      <c r="JS88" s="522"/>
      <c r="JT88" s="522"/>
      <c r="JU88" s="522"/>
      <c r="JV88" s="522"/>
      <c r="JW88" s="522"/>
      <c r="JX88" s="522"/>
      <c r="JY88" s="522"/>
      <c r="JZ88" s="522"/>
      <c r="KA88" s="522"/>
      <c r="KB88" s="522"/>
      <c r="KC88" s="522"/>
      <c r="KD88" s="522"/>
      <c r="KE88" s="522"/>
      <c r="KF88" s="522"/>
      <c r="KG88" s="522"/>
      <c r="KH88" s="522"/>
      <c r="KI88" s="522"/>
      <c r="KJ88" s="522"/>
      <c r="KK88" s="522"/>
      <c r="KL88" s="522"/>
      <c r="KM88" s="522"/>
      <c r="KN88" s="522"/>
      <c r="KO88" s="522"/>
      <c r="KP88" s="522"/>
      <c r="KQ88" s="522"/>
      <c r="KR88" s="522"/>
      <c r="KS88" s="522"/>
      <c r="KT88" s="522"/>
      <c r="KU88" s="522"/>
      <c r="KV88" s="522"/>
      <c r="KW88" s="522"/>
      <c r="KX88" s="522"/>
      <c r="KY88" s="522"/>
      <c r="KZ88" s="522"/>
      <c r="LA88" s="522"/>
      <c r="LB88" s="522"/>
      <c r="LC88" s="522"/>
      <c r="LD88" s="522"/>
      <c r="LE88" s="522"/>
      <c r="LF88" s="522"/>
      <c r="LG88" s="522"/>
      <c r="LH88" s="522"/>
      <c r="LI88" s="522"/>
      <c r="LJ88" s="522"/>
      <c r="LK88" s="522"/>
      <c r="LL88" s="522"/>
      <c r="LM88" s="522"/>
      <c r="LN88" s="522"/>
      <c r="LO88" s="522"/>
      <c r="LP88" s="522"/>
      <c r="LQ88" s="522"/>
      <c r="LR88" s="522"/>
      <c r="LS88" s="522"/>
      <c r="LT88" s="522"/>
      <c r="LU88" s="522"/>
      <c r="LV88" s="522"/>
      <c r="LW88" s="522"/>
      <c r="LX88" s="522"/>
      <c r="LY88" s="522"/>
      <c r="LZ88" s="522"/>
      <c r="MA88" s="522"/>
      <c r="MB88" s="522"/>
      <c r="MC88" s="522"/>
      <c r="MD88" s="522"/>
      <c r="ME88" s="522"/>
      <c r="MF88" s="522"/>
      <c r="MG88" s="522"/>
      <c r="MH88" s="522"/>
      <c r="MI88" s="522"/>
      <c r="MJ88" s="522"/>
      <c r="MK88" s="522"/>
      <c r="ML88" s="522"/>
      <c r="MM88" s="522"/>
      <c r="MN88" s="522"/>
      <c r="MO88" s="522"/>
      <c r="MP88" s="522"/>
      <c r="MQ88" s="522"/>
      <c r="MR88" s="522"/>
      <c r="MS88" s="522"/>
      <c r="MT88" s="522"/>
      <c r="MU88" s="522"/>
      <c r="MV88" s="522"/>
      <c r="MW88" s="522"/>
      <c r="MX88" s="522"/>
      <c r="MY88" s="522"/>
      <c r="MZ88" s="522"/>
      <c r="NA88" s="522"/>
      <c r="NB88" s="522"/>
      <c r="NC88" s="522"/>
      <c r="ND88" s="522"/>
      <c r="NE88" s="522"/>
      <c r="NF88" s="522"/>
      <c r="NG88" s="522"/>
      <c r="NH88" s="522"/>
      <c r="NI88" s="522"/>
      <c r="NJ88" s="522"/>
      <c r="NK88" s="522"/>
      <c r="NL88" s="522"/>
      <c r="NM88" s="522"/>
      <c r="NN88" s="522"/>
      <c r="NO88" s="522"/>
      <c r="NP88" s="522"/>
      <c r="NQ88" s="522"/>
      <c r="NR88" s="522"/>
      <c r="NS88" s="522"/>
      <c r="NT88" s="522"/>
      <c r="NU88" s="522"/>
      <c r="NV88" s="522"/>
      <c r="NW88" s="522"/>
      <c r="NX88" s="522"/>
      <c r="NY88" s="522"/>
      <c r="NZ88" s="522"/>
      <c r="OA88" s="522"/>
      <c r="OB88" s="522"/>
      <c r="OC88" s="522"/>
      <c r="OD88" s="522"/>
      <c r="OE88" s="522"/>
      <c r="OF88" s="522"/>
      <c r="OG88" s="522"/>
      <c r="OH88" s="522"/>
      <c r="OI88" s="522"/>
      <c r="OJ88" s="522"/>
      <c r="OK88" s="522"/>
      <c r="OL88" s="522"/>
      <c r="OM88" s="522"/>
      <c r="ON88" s="522"/>
      <c r="OO88" s="522"/>
      <c r="OP88" s="522"/>
      <c r="OQ88" s="522"/>
      <c r="OR88" s="522"/>
      <c r="OS88" s="522"/>
      <c r="OT88" s="522"/>
      <c r="OU88" s="522"/>
      <c r="OV88" s="522"/>
      <c r="OW88" s="522"/>
      <c r="OX88" s="522"/>
      <c r="OY88" s="522"/>
      <c r="OZ88" s="522"/>
      <c r="PA88" s="522"/>
      <c r="PB88" s="522"/>
      <c r="PC88" s="522"/>
      <c r="PD88" s="522"/>
      <c r="PE88" s="522"/>
      <c r="PF88" s="522"/>
      <c r="PG88" s="522"/>
      <c r="PH88" s="522"/>
      <c r="PI88" s="522"/>
      <c r="PJ88" s="522"/>
      <c r="PK88" s="522"/>
      <c r="PL88" s="522"/>
      <c r="PM88" s="522"/>
      <c r="PN88" s="522"/>
      <c r="PO88" s="522"/>
      <c r="PP88" s="522"/>
      <c r="PQ88" s="522"/>
      <c r="PR88" s="522"/>
      <c r="PS88" s="522"/>
      <c r="PT88" s="522"/>
      <c r="PU88" s="522"/>
      <c r="PV88" s="522"/>
      <c r="PW88" s="522"/>
      <c r="PX88" s="522"/>
      <c r="PY88" s="522"/>
      <c r="PZ88" s="522"/>
      <c r="QA88" s="522"/>
      <c r="QB88" s="522"/>
      <c r="QC88" s="522"/>
      <c r="QD88" s="522"/>
      <c r="QE88" s="522"/>
      <c r="QF88" s="522"/>
      <c r="QG88" s="522"/>
      <c r="QH88" s="522"/>
      <c r="QI88" s="522"/>
      <c r="QJ88" s="522"/>
      <c r="QK88" s="522"/>
      <c r="QL88" s="522"/>
      <c r="QM88" s="522"/>
      <c r="QN88" s="522"/>
      <c r="QO88" s="522"/>
      <c r="QP88" s="522"/>
      <c r="QQ88" s="522"/>
      <c r="QR88" s="522"/>
      <c r="QS88" s="522"/>
      <c r="QT88" s="522"/>
      <c r="QU88" s="522"/>
      <c r="QV88" s="522"/>
      <c r="QW88" s="522"/>
      <c r="QX88" s="522"/>
      <c r="QY88" s="522"/>
      <c r="QZ88" s="522"/>
      <c r="RA88" s="522"/>
      <c r="RB88" s="522"/>
      <c r="RC88" s="522"/>
      <c r="RD88" s="522"/>
      <c r="RE88" s="522"/>
      <c r="RF88" s="522"/>
      <c r="RG88" s="522"/>
      <c r="RH88" s="522"/>
      <c r="RI88" s="522"/>
      <c r="RJ88" s="522"/>
      <c r="RK88" s="522"/>
      <c r="RL88" s="522"/>
      <c r="RM88" s="522"/>
      <c r="RN88" s="522"/>
      <c r="RO88" s="522"/>
      <c r="RP88" s="522"/>
      <c r="RQ88" s="522"/>
      <c r="RR88" s="522"/>
      <c r="RS88" s="522"/>
      <c r="RT88" s="522"/>
      <c r="RU88" s="522"/>
      <c r="RV88" s="522"/>
      <c r="RW88" s="522"/>
      <c r="RX88" s="522"/>
      <c r="RY88" s="522"/>
      <c r="RZ88" s="522"/>
      <c r="SA88" s="522"/>
      <c r="SB88" s="522"/>
      <c r="SC88" s="522"/>
      <c r="SD88" s="522"/>
      <c r="SE88" s="522"/>
      <c r="SF88" s="522"/>
      <c r="SG88" s="522"/>
      <c r="SH88" s="522"/>
      <c r="SI88" s="522"/>
      <c r="SJ88" s="522"/>
      <c r="SK88" s="522"/>
      <c r="SL88" s="522"/>
      <c r="SM88" s="522"/>
      <c r="SN88" s="522"/>
      <c r="SO88" s="522"/>
      <c r="SP88" s="522"/>
      <c r="SQ88" s="522"/>
      <c r="SR88" s="522"/>
      <c r="SS88" s="522"/>
      <c r="ST88" s="522"/>
      <c r="SU88" s="522"/>
      <c r="SV88" s="522"/>
      <c r="SW88" s="522"/>
      <c r="SX88" s="522"/>
      <c r="SY88" s="522"/>
      <c r="SZ88" s="522"/>
      <c r="TA88" s="522"/>
      <c r="TB88" s="522"/>
      <c r="TC88" s="522"/>
      <c r="TD88" s="522"/>
      <c r="TE88" s="522"/>
      <c r="TF88" s="522"/>
      <c r="TG88" s="522"/>
      <c r="TH88" s="522"/>
      <c r="TI88" s="522"/>
      <c r="TJ88" s="522"/>
      <c r="TK88" s="522"/>
      <c r="TL88" s="522"/>
      <c r="TM88" s="522"/>
      <c r="TN88" s="522"/>
      <c r="TO88" s="522"/>
      <c r="TP88" s="522"/>
      <c r="TQ88" s="522"/>
      <c r="TR88" s="522"/>
      <c r="TS88" s="522"/>
      <c r="TT88" s="522"/>
      <c r="TU88" s="522"/>
      <c r="TV88" s="522"/>
      <c r="TW88" s="522"/>
      <c r="TX88" s="522"/>
      <c r="TY88" s="522"/>
      <c r="TZ88" s="522"/>
      <c r="UA88" s="522"/>
      <c r="UB88" s="522"/>
      <c r="UC88" s="522"/>
      <c r="UD88" s="522"/>
      <c r="UE88" s="522"/>
      <c r="UF88" s="522"/>
      <c r="UG88" s="522"/>
      <c r="UH88" s="522"/>
      <c r="UI88" s="522"/>
      <c r="UJ88" s="522"/>
      <c r="UK88" s="522"/>
      <c r="UL88" s="522"/>
      <c r="UM88" s="522"/>
      <c r="UN88" s="522"/>
      <c r="UO88" s="522"/>
      <c r="UP88" s="522"/>
      <c r="UQ88" s="522"/>
      <c r="UR88" s="522"/>
      <c r="US88" s="522"/>
      <c r="UT88" s="522"/>
      <c r="UU88" s="522"/>
      <c r="UV88" s="522"/>
      <c r="UW88" s="522"/>
      <c r="UX88" s="522"/>
      <c r="UY88" s="522"/>
      <c r="UZ88" s="522"/>
      <c r="VA88" s="522"/>
      <c r="VB88" s="522"/>
      <c r="VC88" s="522"/>
      <c r="VD88" s="522"/>
      <c r="VE88" s="522"/>
      <c r="VF88" s="522"/>
      <c r="VG88" s="522"/>
      <c r="VH88" s="522"/>
      <c r="VI88" s="522"/>
      <c r="VJ88" s="522"/>
      <c r="VK88" s="522"/>
      <c r="VL88" s="522"/>
      <c r="VM88" s="522"/>
      <c r="VN88" s="522"/>
      <c r="VO88" s="522"/>
      <c r="VP88" s="522"/>
      <c r="VQ88" s="522"/>
      <c r="VR88" s="522"/>
      <c r="VS88" s="522"/>
      <c r="VT88" s="522"/>
      <c r="VU88" s="522"/>
      <c r="VV88" s="522"/>
      <c r="VW88" s="522"/>
      <c r="VX88" s="522"/>
      <c r="VY88" s="522"/>
      <c r="VZ88" s="522"/>
      <c r="WA88" s="522"/>
      <c r="WB88" s="522"/>
      <c r="WC88" s="522"/>
      <c r="WD88" s="522"/>
      <c r="WE88" s="522"/>
      <c r="WF88" s="522"/>
      <c r="WG88" s="522"/>
      <c r="WH88" s="522"/>
      <c r="WI88" s="522"/>
      <c r="WJ88" s="522"/>
      <c r="WK88" s="522"/>
      <c r="WL88" s="522"/>
      <c r="WM88" s="522"/>
      <c r="WN88" s="522"/>
      <c r="WO88" s="522"/>
      <c r="WP88" s="522"/>
      <c r="WQ88" s="522"/>
      <c r="WR88" s="522"/>
      <c r="WS88" s="522"/>
      <c r="WT88" s="522"/>
      <c r="WU88" s="522"/>
      <c r="WV88" s="522"/>
      <c r="WW88" s="522"/>
      <c r="WX88" s="522"/>
      <c r="WY88" s="522"/>
      <c r="WZ88" s="522"/>
      <c r="XA88" s="522"/>
      <c r="XB88" s="522"/>
      <c r="XC88" s="522"/>
      <c r="XD88" s="522"/>
      <c r="XE88" s="522"/>
      <c r="XF88" s="522"/>
      <c r="XG88" s="522"/>
      <c r="XH88" s="522"/>
      <c r="XI88" s="522"/>
      <c r="XJ88" s="522"/>
      <c r="XK88" s="522"/>
      <c r="XL88" s="522"/>
      <c r="XM88" s="522"/>
      <c r="XN88" s="522"/>
      <c r="XO88" s="522"/>
      <c r="XP88" s="522"/>
      <c r="XQ88" s="522"/>
      <c r="XR88" s="522"/>
      <c r="XS88" s="522"/>
      <c r="XT88" s="522"/>
      <c r="XU88" s="522"/>
      <c r="XV88" s="522"/>
      <c r="XW88" s="522"/>
      <c r="XX88" s="522"/>
      <c r="XY88" s="522"/>
      <c r="XZ88" s="522"/>
      <c r="YA88" s="522"/>
      <c r="YB88" s="522"/>
      <c r="YC88" s="522"/>
      <c r="YD88" s="522"/>
      <c r="YE88" s="522"/>
      <c r="YF88" s="522"/>
      <c r="YG88" s="522"/>
      <c r="YH88" s="522"/>
      <c r="YI88" s="522"/>
      <c r="YJ88" s="522"/>
      <c r="YK88" s="522"/>
      <c r="YL88" s="522"/>
      <c r="YM88" s="522"/>
      <c r="YN88" s="522"/>
      <c r="YO88" s="522"/>
      <c r="YP88" s="522"/>
      <c r="YQ88" s="522"/>
      <c r="YR88" s="522"/>
      <c r="YS88" s="522"/>
      <c r="YT88" s="522"/>
      <c r="YU88" s="522"/>
      <c r="YV88" s="522"/>
      <c r="YW88" s="522"/>
      <c r="YX88" s="522"/>
      <c r="YY88" s="522"/>
      <c r="YZ88" s="522"/>
      <c r="ZA88" s="522"/>
      <c r="ZB88" s="522"/>
      <c r="ZC88" s="522"/>
      <c r="ZD88" s="522"/>
      <c r="ZE88" s="522"/>
      <c r="ZF88" s="522"/>
      <c r="ZG88" s="522"/>
      <c r="ZH88" s="522"/>
      <c r="ZI88" s="522"/>
      <c r="ZJ88" s="522"/>
      <c r="ZK88" s="522"/>
      <c r="ZL88" s="522"/>
      <c r="ZM88" s="522"/>
      <c r="ZN88" s="522"/>
      <c r="ZO88" s="522"/>
      <c r="ZP88" s="522"/>
      <c r="ZQ88" s="522"/>
      <c r="ZR88" s="522"/>
      <c r="ZS88" s="522"/>
      <c r="ZT88" s="522"/>
      <c r="ZU88" s="522"/>
      <c r="ZV88" s="522"/>
      <c r="ZW88" s="522"/>
      <c r="ZX88" s="522"/>
      <c r="ZY88" s="522"/>
      <c r="ZZ88" s="522"/>
      <c r="AAA88" s="522"/>
      <c r="AAB88" s="522"/>
      <c r="AAC88" s="522"/>
      <c r="AAD88" s="522"/>
      <c r="AAE88" s="522"/>
      <c r="AAF88" s="522"/>
      <c r="AAG88" s="522"/>
      <c r="AAH88" s="522"/>
      <c r="AAI88" s="522"/>
      <c r="AAJ88" s="522"/>
      <c r="AAK88" s="522"/>
      <c r="AAL88" s="522"/>
      <c r="AAM88" s="522"/>
      <c r="AAN88" s="522"/>
      <c r="AAO88" s="522"/>
      <c r="AAP88" s="522"/>
      <c r="AAQ88" s="522"/>
      <c r="AAR88" s="522"/>
      <c r="AAS88" s="522"/>
      <c r="AAT88" s="522"/>
      <c r="AAU88" s="522"/>
      <c r="AAV88" s="522"/>
      <c r="AAW88" s="522"/>
      <c r="AAX88" s="522"/>
      <c r="AAY88" s="522"/>
      <c r="AAZ88" s="522"/>
      <c r="ABA88" s="522"/>
      <c r="ABB88" s="522"/>
      <c r="ABC88" s="522"/>
      <c r="ABD88" s="522"/>
      <c r="ABE88" s="522"/>
      <c r="ABF88" s="522"/>
      <c r="ABG88" s="522"/>
      <c r="ABH88" s="522"/>
      <c r="ABI88" s="522"/>
      <c r="ABJ88" s="522"/>
      <c r="ABK88" s="522"/>
      <c r="ABL88" s="522"/>
      <c r="ABM88" s="522"/>
      <c r="ABN88" s="522"/>
      <c r="ABO88" s="522"/>
      <c r="ABP88" s="522"/>
      <c r="ABQ88" s="522"/>
      <c r="ABR88" s="522"/>
      <c r="ABS88" s="522"/>
      <c r="ABT88" s="522"/>
      <c r="ABU88" s="522"/>
      <c r="ABV88" s="522"/>
      <c r="ABW88" s="522"/>
      <c r="ABX88" s="522"/>
      <c r="ABY88" s="522"/>
      <c r="ABZ88" s="522"/>
      <c r="ACA88" s="522"/>
      <c r="ACB88" s="522"/>
      <c r="ACC88" s="522"/>
      <c r="ACD88" s="522"/>
      <c r="ACE88" s="522"/>
      <c r="ACF88" s="522"/>
      <c r="ACG88" s="522"/>
      <c r="ACH88" s="522"/>
      <c r="ACI88" s="522"/>
      <c r="ACJ88" s="522"/>
      <c r="ACK88" s="522"/>
      <c r="ACL88" s="522"/>
      <c r="ACM88" s="522"/>
      <c r="ACN88" s="522"/>
      <c r="ACO88" s="522"/>
      <c r="ACP88" s="522"/>
      <c r="ACQ88" s="522"/>
      <c r="ACR88" s="522"/>
      <c r="ACS88" s="522"/>
      <c r="ACT88" s="522"/>
      <c r="ACU88" s="522"/>
      <c r="ACV88" s="522"/>
      <c r="ACW88" s="522"/>
      <c r="ACX88" s="522"/>
      <c r="ACY88" s="522"/>
      <c r="ACZ88" s="522"/>
      <c r="ADA88" s="522"/>
      <c r="ADB88" s="522"/>
      <c r="ADC88" s="522"/>
      <c r="ADD88" s="522"/>
      <c r="ADE88" s="522"/>
      <c r="ADF88" s="522"/>
      <c r="ADG88" s="522"/>
      <c r="ADH88" s="522"/>
      <c r="ADI88" s="522"/>
      <c r="ADJ88" s="522"/>
      <c r="ADK88" s="522"/>
      <c r="ADL88" s="522"/>
      <c r="ADM88" s="522"/>
      <c r="ADN88" s="522"/>
      <c r="ADO88" s="522"/>
      <c r="ADP88" s="522"/>
      <c r="ADQ88" s="522"/>
      <c r="ADR88" s="522"/>
      <c r="ADS88" s="522"/>
      <c r="ADT88" s="522"/>
      <c r="ADU88" s="522"/>
      <c r="ADV88" s="522"/>
      <c r="ADW88" s="522"/>
      <c r="ADX88" s="522"/>
      <c r="ADY88" s="522"/>
      <c r="ADZ88" s="522"/>
      <c r="AEA88" s="522"/>
      <c r="AEB88" s="522"/>
      <c r="AEC88" s="522"/>
      <c r="AED88" s="522"/>
      <c r="AEE88" s="522"/>
      <c r="AEF88" s="522"/>
      <c r="AEG88" s="522"/>
      <c r="AEH88" s="522"/>
      <c r="AEI88" s="522"/>
      <c r="AEJ88" s="522"/>
      <c r="AEK88" s="522"/>
      <c r="AEL88" s="522"/>
      <c r="AEM88" s="522"/>
      <c r="AEN88" s="522"/>
      <c r="AEO88" s="522"/>
      <c r="AEP88" s="522"/>
      <c r="AEQ88" s="522"/>
      <c r="AER88" s="522"/>
      <c r="AES88" s="522"/>
      <c r="AET88" s="522"/>
      <c r="AEU88" s="522"/>
      <c r="AEV88" s="522"/>
      <c r="AEW88" s="522"/>
      <c r="AEX88" s="522"/>
      <c r="AEY88" s="522"/>
      <c r="AEZ88" s="522"/>
      <c r="AFA88" s="522"/>
      <c r="AFB88" s="522"/>
      <c r="AFC88" s="522"/>
      <c r="AFD88" s="522"/>
      <c r="AFE88" s="522"/>
      <c r="AFF88" s="522"/>
      <c r="AFG88" s="522"/>
      <c r="AFH88" s="522"/>
      <c r="AFI88" s="522"/>
      <c r="AFJ88" s="522"/>
      <c r="AFK88" s="522"/>
      <c r="AFL88" s="522"/>
      <c r="AFM88" s="522"/>
      <c r="AFN88" s="522"/>
      <c r="AFO88" s="522"/>
      <c r="AFP88" s="522"/>
      <c r="AFQ88" s="522"/>
      <c r="AFR88" s="522"/>
      <c r="AFS88" s="522"/>
      <c r="AFT88" s="522"/>
      <c r="AFU88" s="522"/>
      <c r="AFV88" s="522"/>
      <c r="AFW88" s="522"/>
      <c r="AFX88" s="522"/>
      <c r="AFY88" s="522"/>
      <c r="AFZ88" s="522"/>
      <c r="AGA88" s="522"/>
      <c r="AGB88" s="522"/>
      <c r="AGC88" s="522"/>
      <c r="AGD88" s="522"/>
      <c r="AGE88" s="522"/>
      <c r="AGF88" s="522"/>
      <c r="AGG88" s="522"/>
      <c r="AGH88" s="522"/>
      <c r="AGI88" s="522"/>
      <c r="AGJ88" s="522"/>
      <c r="AGK88" s="522"/>
      <c r="AGL88" s="522"/>
      <c r="AGM88" s="522"/>
      <c r="AGN88" s="522"/>
      <c r="AGO88" s="522"/>
      <c r="AGP88" s="522"/>
      <c r="AGQ88" s="522"/>
      <c r="AGR88" s="522"/>
      <c r="AGS88" s="522"/>
      <c r="AGT88" s="522"/>
      <c r="AGU88" s="522"/>
      <c r="AGV88" s="522"/>
      <c r="AGW88" s="522"/>
      <c r="AGX88" s="522"/>
      <c r="AGY88" s="522"/>
      <c r="AGZ88" s="522"/>
      <c r="AHA88" s="522"/>
      <c r="AHB88" s="522"/>
      <c r="AHC88" s="522"/>
      <c r="AHD88" s="522"/>
      <c r="AHE88" s="522"/>
      <c r="AHF88" s="522"/>
      <c r="AHG88" s="522"/>
      <c r="AHH88" s="522"/>
      <c r="AHI88" s="522"/>
      <c r="AHJ88" s="522"/>
      <c r="AHK88" s="522"/>
      <c r="AHL88" s="522"/>
      <c r="AHM88" s="522"/>
      <c r="AHN88" s="522"/>
      <c r="AHO88" s="522"/>
      <c r="AHP88" s="522"/>
      <c r="AHQ88" s="522"/>
      <c r="AHR88" s="522"/>
      <c r="AHS88" s="522"/>
      <c r="AHT88" s="522"/>
      <c r="AHU88" s="522"/>
      <c r="AHV88" s="522"/>
      <c r="AHW88" s="522"/>
      <c r="AHX88" s="522"/>
      <c r="AHY88" s="522"/>
      <c r="AHZ88" s="522"/>
      <c r="AIA88" s="522"/>
      <c r="AIB88" s="522"/>
      <c r="AIC88" s="522"/>
      <c r="AID88" s="522"/>
      <c r="AIE88" s="522"/>
      <c r="AIF88" s="522"/>
      <c r="AIG88" s="522"/>
      <c r="AIH88" s="522"/>
      <c r="AII88" s="522"/>
      <c r="AIJ88" s="522"/>
      <c r="AIK88" s="522"/>
      <c r="AIL88" s="522"/>
      <c r="AIM88" s="522"/>
      <c r="AIN88" s="522"/>
      <c r="AIO88" s="522"/>
      <c r="AIP88" s="522"/>
      <c r="AIQ88" s="522"/>
      <c r="AIR88" s="522"/>
      <c r="AIS88" s="522"/>
      <c r="AIT88" s="522"/>
      <c r="AIU88" s="522"/>
      <c r="AIV88" s="522"/>
      <c r="AIW88" s="522"/>
      <c r="AIX88" s="522"/>
      <c r="AIY88" s="522"/>
      <c r="AIZ88" s="522"/>
      <c r="AJA88" s="522"/>
      <c r="AJB88" s="522"/>
      <c r="AJC88" s="522"/>
      <c r="AJD88" s="522"/>
      <c r="AJE88" s="522"/>
      <c r="AJF88" s="522"/>
      <c r="AJG88" s="522"/>
      <c r="AJH88" s="522"/>
      <c r="AJI88" s="522"/>
      <c r="AJJ88" s="522"/>
      <c r="AJK88" s="522"/>
      <c r="AJL88" s="522"/>
      <c r="AJM88" s="522"/>
      <c r="AJN88" s="522"/>
      <c r="AJO88" s="522"/>
      <c r="AJP88" s="522"/>
      <c r="AJQ88" s="522"/>
      <c r="AJR88" s="522"/>
      <c r="AJS88" s="522"/>
      <c r="AJT88" s="522"/>
      <c r="AJU88" s="522"/>
      <c r="AJV88" s="522"/>
      <c r="AJW88" s="522"/>
      <c r="AJX88" s="522"/>
      <c r="AJY88" s="522"/>
      <c r="AJZ88" s="522"/>
      <c r="AKA88" s="522"/>
      <c r="AKB88" s="522"/>
      <c r="AKC88" s="522"/>
      <c r="AKD88" s="522"/>
      <c r="AKE88" s="522"/>
      <c r="AKF88" s="522"/>
      <c r="AKG88" s="522"/>
      <c r="AKH88" s="522"/>
      <c r="AKI88" s="522"/>
      <c r="AKJ88" s="522"/>
      <c r="AKK88" s="522"/>
      <c r="AKL88" s="522"/>
      <c r="AKM88" s="522"/>
      <c r="AKN88" s="522"/>
      <c r="AKO88" s="522"/>
      <c r="AKP88" s="522"/>
      <c r="AKQ88" s="522"/>
      <c r="AKR88" s="522"/>
      <c r="AKS88" s="522"/>
      <c r="AKT88" s="522"/>
      <c r="AKU88" s="522"/>
      <c r="AKV88" s="522"/>
      <c r="AKW88" s="522"/>
      <c r="AKX88" s="522"/>
      <c r="AKY88" s="522"/>
      <c r="AKZ88" s="522"/>
      <c r="ALA88" s="522"/>
      <c r="ALB88" s="522"/>
      <c r="ALC88" s="522"/>
      <c r="ALD88" s="522"/>
      <c r="ALE88" s="522"/>
      <c r="ALF88" s="522"/>
      <c r="ALG88" s="522"/>
      <c r="ALH88" s="522"/>
      <c r="ALI88" s="522"/>
      <c r="ALJ88" s="522"/>
      <c r="ALK88" s="522"/>
      <c r="ALL88" s="522"/>
      <c r="ALM88" s="522"/>
      <c r="ALN88" s="522"/>
      <c r="ALO88" s="522"/>
      <c r="ALP88" s="522"/>
      <c r="ALQ88" s="522"/>
      <c r="ALR88" s="522"/>
      <c r="ALS88" s="522"/>
      <c r="ALT88" s="522"/>
      <c r="ALU88" s="522"/>
      <c r="ALV88" s="522"/>
      <c r="ALW88" s="522"/>
      <c r="ALX88" s="522"/>
      <c r="ALY88" s="522"/>
      <c r="ALZ88" s="522"/>
      <c r="AMA88" s="522"/>
      <c r="AMB88" s="522"/>
      <c r="AMC88" s="522"/>
      <c r="AMD88" s="522"/>
      <c r="AME88" s="522"/>
      <c r="AMF88" s="522"/>
      <c r="AMG88" s="522"/>
      <c r="AMH88" s="522"/>
      <c r="AMI88" s="522"/>
      <c r="AMJ88" s="522"/>
      <c r="AMK88" s="522"/>
      <c r="AML88" s="522"/>
      <c r="AMM88" s="522"/>
      <c r="AMN88" s="522"/>
      <c r="AMO88" s="522"/>
      <c r="AMP88" s="522"/>
      <c r="AMQ88" s="522"/>
      <c r="AMR88" s="522"/>
      <c r="AMS88" s="522"/>
      <c r="AMT88" s="522"/>
      <c r="AMU88" s="522"/>
      <c r="AMV88" s="522"/>
      <c r="AMW88" s="522"/>
      <c r="AMX88" s="522"/>
      <c r="AMY88" s="522"/>
      <c r="AMZ88" s="522"/>
      <c r="ANA88" s="522"/>
      <c r="ANB88" s="522"/>
      <c r="ANC88" s="522"/>
      <c r="AND88" s="522"/>
      <c r="ANE88" s="522"/>
      <c r="ANF88" s="522"/>
      <c r="ANG88" s="522"/>
      <c r="ANH88" s="522"/>
      <c r="ANI88" s="522"/>
      <c r="ANJ88" s="522"/>
      <c r="ANK88" s="522"/>
      <c r="ANL88" s="522"/>
      <c r="ANM88" s="522"/>
      <c r="ANN88" s="522"/>
      <c r="ANO88" s="522"/>
      <c r="ANP88" s="522"/>
      <c r="ANQ88" s="522"/>
      <c r="ANR88" s="522"/>
      <c r="ANS88" s="522"/>
      <c r="ANT88" s="522"/>
      <c r="ANU88" s="522"/>
      <c r="ANV88" s="522"/>
      <c r="ANW88" s="522"/>
      <c r="ANX88" s="522"/>
      <c r="ANY88" s="522"/>
      <c r="ANZ88" s="522"/>
      <c r="AOA88" s="522"/>
      <c r="AOB88" s="522"/>
      <c r="AOC88" s="522"/>
      <c r="AOD88" s="522"/>
      <c r="AOE88" s="522"/>
      <c r="AOF88" s="522"/>
      <c r="AOG88" s="522"/>
      <c r="AOH88" s="522"/>
      <c r="AOI88" s="522"/>
      <c r="AOJ88" s="522"/>
      <c r="AOK88" s="522"/>
      <c r="AOL88" s="522"/>
      <c r="AOM88" s="522"/>
      <c r="AON88" s="522"/>
      <c r="AOO88" s="522"/>
      <c r="AOP88" s="522"/>
      <c r="AOQ88" s="522"/>
      <c r="AOR88" s="522"/>
      <c r="AOS88" s="522"/>
      <c r="AOT88" s="522"/>
      <c r="AOU88" s="522"/>
      <c r="AOV88" s="522"/>
      <c r="AOW88" s="522"/>
      <c r="AOX88" s="522"/>
      <c r="AOY88" s="522"/>
      <c r="AOZ88" s="522"/>
      <c r="APA88" s="522"/>
      <c r="APB88" s="522"/>
      <c r="APC88" s="522"/>
      <c r="APD88" s="522"/>
      <c r="APE88" s="522"/>
      <c r="APF88" s="522"/>
      <c r="APG88" s="522"/>
      <c r="APH88" s="522"/>
      <c r="API88" s="522"/>
      <c r="APJ88" s="522"/>
      <c r="APK88" s="522"/>
      <c r="APL88" s="522"/>
      <c r="APM88" s="522"/>
      <c r="APN88" s="522"/>
      <c r="APO88" s="522"/>
      <c r="APP88" s="522"/>
      <c r="APQ88" s="522"/>
      <c r="APR88" s="522"/>
      <c r="APS88" s="522"/>
      <c r="APT88" s="522"/>
      <c r="APU88" s="522"/>
      <c r="APV88" s="522"/>
      <c r="APW88" s="522"/>
      <c r="APX88" s="522"/>
      <c r="APY88" s="522"/>
      <c r="APZ88" s="522"/>
      <c r="AQA88" s="522"/>
      <c r="AQB88" s="522"/>
      <c r="AQC88" s="522"/>
      <c r="AQD88" s="522"/>
      <c r="AQE88" s="522"/>
      <c r="AQF88" s="522"/>
      <c r="AQG88" s="522"/>
      <c r="AQH88" s="522"/>
      <c r="AQI88" s="522"/>
      <c r="AQJ88" s="522"/>
      <c r="AQK88" s="522"/>
      <c r="AQL88" s="522"/>
      <c r="AQM88" s="522"/>
      <c r="AQN88" s="522"/>
      <c r="AQO88" s="522"/>
      <c r="AQP88" s="522"/>
      <c r="AQQ88" s="522"/>
      <c r="AQR88" s="522"/>
      <c r="AQS88" s="522"/>
      <c r="AQT88" s="522"/>
      <c r="AQU88" s="522"/>
      <c r="AQV88" s="522"/>
      <c r="AQW88" s="522"/>
      <c r="AQX88" s="522"/>
      <c r="AQY88" s="522"/>
      <c r="AQZ88" s="522"/>
      <c r="ARA88" s="522"/>
      <c r="ARB88" s="522"/>
      <c r="ARC88" s="522"/>
      <c r="ARD88" s="522"/>
      <c r="ARE88" s="522"/>
      <c r="ARF88" s="522"/>
      <c r="ARG88" s="522"/>
      <c r="ARH88" s="522"/>
      <c r="ARI88" s="522"/>
      <c r="ARJ88" s="522"/>
      <c r="ARK88" s="522"/>
      <c r="ARL88" s="522"/>
      <c r="ARM88" s="522"/>
      <c r="ARN88" s="522"/>
      <c r="ARO88" s="522"/>
      <c r="ARP88" s="522"/>
      <c r="ARQ88" s="522"/>
      <c r="ARR88" s="522"/>
      <c r="ARS88" s="522"/>
      <c r="ART88" s="522"/>
      <c r="ARU88" s="522"/>
      <c r="ARV88" s="522"/>
      <c r="ARW88" s="522"/>
      <c r="ARX88" s="522"/>
      <c r="ARY88" s="522"/>
      <c r="ARZ88" s="522"/>
      <c r="ASA88" s="522"/>
      <c r="ASB88" s="522"/>
      <c r="ASC88" s="522"/>
      <c r="ASD88" s="522"/>
      <c r="ASE88" s="522"/>
      <c r="ASF88" s="522"/>
      <c r="ASG88" s="522"/>
      <c r="ASH88" s="522"/>
      <c r="ASI88" s="522"/>
      <c r="ASJ88" s="522"/>
      <c r="ASK88" s="522"/>
      <c r="ASL88" s="522"/>
      <c r="ASM88" s="522"/>
      <c r="ASN88" s="522"/>
      <c r="ASO88" s="522"/>
      <c r="ASP88" s="522"/>
      <c r="ASQ88" s="522"/>
      <c r="ASR88" s="522"/>
      <c r="ASS88" s="522"/>
      <c r="AST88" s="522"/>
      <c r="ASU88" s="522"/>
      <c r="ASV88" s="522"/>
      <c r="ASW88" s="522"/>
      <c r="ASX88" s="522"/>
      <c r="ASY88" s="522"/>
      <c r="ASZ88" s="522"/>
      <c r="ATA88" s="522"/>
      <c r="ATB88" s="522"/>
      <c r="ATC88" s="522"/>
      <c r="ATD88" s="522"/>
      <c r="ATE88" s="522"/>
      <c r="ATF88" s="522"/>
      <c r="ATG88" s="522"/>
      <c r="ATH88" s="522"/>
      <c r="ATI88" s="522"/>
      <c r="ATJ88" s="522"/>
      <c r="ATK88" s="522"/>
      <c r="ATL88" s="522"/>
      <c r="ATM88" s="522"/>
      <c r="ATN88" s="522"/>
      <c r="ATO88" s="522"/>
      <c r="ATP88" s="522"/>
      <c r="ATQ88" s="522"/>
      <c r="ATR88" s="522"/>
      <c r="ATS88" s="522"/>
      <c r="ATT88" s="522"/>
      <c r="ATU88" s="522"/>
      <c r="ATV88" s="522"/>
      <c r="ATW88" s="522"/>
      <c r="ATX88" s="522"/>
      <c r="ATY88" s="522"/>
      <c r="ATZ88" s="522"/>
      <c r="AUA88" s="522"/>
      <c r="AUB88" s="522"/>
      <c r="AUC88" s="522"/>
      <c r="AUD88" s="522"/>
      <c r="AUE88" s="522"/>
      <c r="AUF88" s="522"/>
      <c r="AUG88" s="522"/>
      <c r="AUH88" s="522"/>
      <c r="AUI88" s="522"/>
      <c r="AUJ88" s="522"/>
      <c r="AUK88" s="522"/>
      <c r="AUL88" s="522"/>
      <c r="AUM88" s="522"/>
      <c r="AUN88" s="522"/>
      <c r="AUO88" s="522"/>
      <c r="AUP88" s="522"/>
      <c r="AUQ88" s="522"/>
      <c r="AUR88" s="522"/>
      <c r="AUS88" s="522"/>
      <c r="AUT88" s="522"/>
      <c r="AUU88" s="522"/>
      <c r="AUV88" s="522"/>
      <c r="AUW88" s="522"/>
      <c r="AUX88" s="522"/>
      <c r="AUY88" s="522"/>
      <c r="AUZ88" s="522"/>
      <c r="AVA88" s="522"/>
      <c r="AVB88" s="522"/>
      <c r="AVC88" s="522"/>
      <c r="AVD88" s="522"/>
      <c r="AVE88" s="522"/>
      <c r="AVF88" s="522"/>
      <c r="AVG88" s="522"/>
      <c r="AVH88" s="522"/>
      <c r="AVI88" s="522"/>
      <c r="AVJ88" s="522"/>
      <c r="AVK88" s="522"/>
      <c r="AVL88" s="522"/>
      <c r="AVM88" s="522"/>
      <c r="AVN88" s="522"/>
      <c r="AVO88" s="522"/>
      <c r="AVP88" s="522"/>
      <c r="AVQ88" s="522"/>
      <c r="AVR88" s="522"/>
      <c r="AVS88" s="522"/>
      <c r="AVT88" s="522"/>
      <c r="AVU88" s="522"/>
      <c r="AVV88" s="522"/>
      <c r="AVW88" s="522"/>
      <c r="AVX88" s="522"/>
      <c r="AVY88" s="522"/>
      <c r="AVZ88" s="522"/>
      <c r="AWA88" s="522"/>
      <c r="AWB88" s="522"/>
      <c r="AWC88" s="522"/>
      <c r="AWD88" s="522"/>
      <c r="AWE88" s="522"/>
      <c r="AWF88" s="522"/>
      <c r="AWG88" s="522"/>
      <c r="AWH88" s="522"/>
      <c r="AWI88" s="522"/>
      <c r="AWJ88" s="522"/>
      <c r="AWK88" s="522"/>
      <c r="AWL88" s="522"/>
      <c r="AWM88" s="522"/>
      <c r="AWN88" s="522"/>
      <c r="AWO88" s="522"/>
      <c r="AWP88" s="522"/>
      <c r="AWQ88" s="522"/>
      <c r="AWR88" s="522"/>
      <c r="AWS88" s="522"/>
      <c r="AWT88" s="522"/>
      <c r="AWU88" s="522"/>
      <c r="AWV88" s="522"/>
      <c r="AWW88" s="522"/>
      <c r="AWX88" s="522"/>
      <c r="AWY88" s="522"/>
      <c r="AWZ88" s="522"/>
      <c r="AXA88" s="522"/>
      <c r="AXB88" s="522"/>
      <c r="AXC88" s="522"/>
      <c r="AXD88" s="522"/>
      <c r="AXE88" s="522"/>
      <c r="AXF88" s="522"/>
      <c r="AXG88" s="522"/>
      <c r="AXH88" s="522"/>
      <c r="AXI88" s="522"/>
      <c r="AXJ88" s="522"/>
      <c r="AXK88" s="522"/>
      <c r="AXL88" s="522"/>
      <c r="AXM88" s="522"/>
      <c r="AXN88" s="522"/>
      <c r="AXO88" s="522"/>
      <c r="AXP88" s="522"/>
      <c r="AXQ88" s="522"/>
      <c r="AXR88" s="522"/>
      <c r="AXS88" s="522"/>
      <c r="AXT88" s="522"/>
      <c r="AXU88" s="522"/>
      <c r="AXV88" s="522"/>
      <c r="AXW88" s="522"/>
      <c r="AXX88" s="522"/>
      <c r="AXY88" s="522"/>
      <c r="AXZ88" s="522"/>
      <c r="AYA88" s="522"/>
      <c r="AYB88" s="522"/>
      <c r="AYC88" s="522"/>
      <c r="AYD88" s="522"/>
      <c r="AYE88" s="522"/>
      <c r="AYF88" s="522"/>
      <c r="AYG88" s="522"/>
      <c r="AYH88" s="522"/>
      <c r="AYI88" s="522"/>
      <c r="AYJ88" s="522"/>
      <c r="AYK88" s="522"/>
      <c r="AYL88" s="522"/>
      <c r="AYM88" s="522"/>
      <c r="AYN88" s="522"/>
      <c r="AYO88" s="522"/>
      <c r="AYP88" s="522"/>
      <c r="AYQ88" s="522"/>
      <c r="AYR88" s="522"/>
      <c r="AYS88" s="522"/>
      <c r="AYT88" s="522"/>
      <c r="AYU88" s="522"/>
      <c r="AYV88" s="522"/>
      <c r="AYW88" s="522"/>
      <c r="AYX88" s="522"/>
      <c r="AYY88" s="522"/>
      <c r="AYZ88" s="522"/>
      <c r="AZA88" s="522"/>
      <c r="AZB88" s="522"/>
      <c r="AZC88" s="522"/>
      <c r="AZD88" s="522"/>
      <c r="AZE88" s="522"/>
      <c r="AZF88" s="522"/>
      <c r="AZG88" s="522"/>
      <c r="AZH88" s="522"/>
      <c r="AZI88" s="522"/>
      <c r="AZJ88" s="522"/>
      <c r="AZK88" s="522"/>
      <c r="AZL88" s="522"/>
      <c r="AZM88" s="522"/>
      <c r="AZN88" s="522"/>
      <c r="AZO88" s="522"/>
      <c r="AZP88" s="522"/>
      <c r="AZQ88" s="522"/>
      <c r="AZR88" s="522"/>
      <c r="AZS88" s="522"/>
      <c r="AZT88" s="522"/>
      <c r="AZU88" s="522"/>
      <c r="AZV88" s="522"/>
      <c r="AZW88" s="522"/>
      <c r="AZX88" s="522"/>
      <c r="AZY88" s="522"/>
      <c r="AZZ88" s="522"/>
      <c r="BAA88" s="522"/>
      <c r="BAB88" s="522"/>
      <c r="BAC88" s="522"/>
      <c r="BAD88" s="522"/>
      <c r="BAE88" s="522"/>
      <c r="BAF88" s="522"/>
      <c r="BAG88" s="522"/>
      <c r="BAH88" s="522"/>
      <c r="BAI88" s="522"/>
      <c r="BAJ88" s="522"/>
      <c r="BAK88" s="522"/>
      <c r="BAL88" s="522"/>
      <c r="BAM88" s="522"/>
      <c r="BAN88" s="522"/>
      <c r="BAO88" s="522"/>
      <c r="BAP88" s="522"/>
      <c r="BAQ88" s="522"/>
      <c r="BAR88" s="522"/>
      <c r="BAS88" s="522"/>
      <c r="BAT88" s="522"/>
      <c r="BAU88" s="522"/>
      <c r="BAV88" s="522"/>
      <c r="BAW88" s="522"/>
      <c r="BAX88" s="522"/>
      <c r="BAY88" s="522"/>
      <c r="BAZ88" s="522"/>
      <c r="BBA88" s="522"/>
      <c r="BBB88" s="522"/>
      <c r="BBC88" s="522"/>
      <c r="BBD88" s="522"/>
      <c r="BBE88" s="522"/>
      <c r="BBF88" s="522"/>
      <c r="BBG88" s="522"/>
      <c r="BBH88" s="522"/>
      <c r="BBI88" s="522"/>
      <c r="BBJ88" s="522"/>
      <c r="BBK88" s="522"/>
      <c r="BBL88" s="522"/>
      <c r="BBM88" s="522"/>
      <c r="BBN88" s="522"/>
      <c r="BBO88" s="522"/>
      <c r="BBP88" s="522"/>
      <c r="BBQ88" s="522"/>
      <c r="BBR88" s="522"/>
      <c r="BBS88" s="522"/>
      <c r="BBT88" s="522"/>
      <c r="BBU88" s="522"/>
      <c r="BBV88" s="522"/>
      <c r="BBW88" s="522"/>
      <c r="BBX88" s="522"/>
      <c r="BBY88" s="522"/>
      <c r="BBZ88" s="522"/>
      <c r="BCA88" s="522"/>
      <c r="BCB88" s="522"/>
      <c r="BCC88" s="522"/>
      <c r="BCD88" s="522"/>
      <c r="BCE88" s="522"/>
      <c r="BCF88" s="522"/>
      <c r="BCG88" s="522"/>
      <c r="BCH88" s="522"/>
      <c r="BCI88" s="522"/>
      <c r="BCJ88" s="522"/>
      <c r="BCK88" s="522"/>
      <c r="BCL88" s="522"/>
      <c r="BCM88" s="522"/>
      <c r="BCN88" s="522"/>
      <c r="BCO88" s="522"/>
      <c r="BCP88" s="522"/>
      <c r="BCQ88" s="522"/>
      <c r="BCR88" s="522"/>
      <c r="BCS88" s="522"/>
      <c r="BCT88" s="522"/>
      <c r="BCU88" s="522"/>
      <c r="BCV88" s="522"/>
      <c r="BCW88" s="522"/>
      <c r="BCX88" s="522"/>
      <c r="BCY88" s="522"/>
      <c r="BCZ88" s="522"/>
      <c r="BDA88" s="522"/>
      <c r="BDB88" s="522"/>
      <c r="BDC88" s="522"/>
      <c r="BDD88" s="522"/>
      <c r="BDE88" s="522"/>
      <c r="BDF88" s="522"/>
      <c r="BDG88" s="522"/>
      <c r="BDH88" s="522"/>
      <c r="BDI88" s="522"/>
      <c r="BDJ88" s="522"/>
      <c r="BDK88" s="522"/>
      <c r="BDL88" s="522"/>
      <c r="BDM88" s="522"/>
      <c r="BDN88" s="522"/>
      <c r="BDO88" s="522"/>
      <c r="BDP88" s="522"/>
      <c r="BDQ88" s="522"/>
      <c r="BDR88" s="522"/>
      <c r="BDS88" s="522"/>
      <c r="BDT88" s="522"/>
      <c r="BDU88" s="522"/>
      <c r="BDV88" s="522"/>
      <c r="BDW88" s="522"/>
      <c r="BDX88" s="522"/>
      <c r="BDY88" s="522"/>
      <c r="BDZ88" s="522"/>
      <c r="BEA88" s="522"/>
      <c r="BEB88" s="522"/>
      <c r="BEC88" s="522"/>
      <c r="BED88" s="522"/>
      <c r="BEE88" s="522"/>
      <c r="BEF88" s="522"/>
      <c r="BEG88" s="522"/>
      <c r="BEH88" s="522"/>
      <c r="BEI88" s="522"/>
      <c r="BEJ88" s="522"/>
      <c r="BEK88" s="522"/>
      <c r="BEL88" s="522"/>
      <c r="BEM88" s="522"/>
      <c r="BEN88" s="522"/>
      <c r="BEO88" s="522"/>
      <c r="BEP88" s="522"/>
      <c r="BEQ88" s="522"/>
      <c r="BER88" s="522"/>
      <c r="BES88" s="522"/>
      <c r="BET88" s="522"/>
      <c r="BEU88" s="522"/>
      <c r="BEV88" s="522"/>
      <c r="BEW88" s="522"/>
      <c r="BEX88" s="522"/>
      <c r="BEY88" s="522"/>
      <c r="BEZ88" s="522"/>
      <c r="BFA88" s="522"/>
      <c r="BFB88" s="522"/>
      <c r="BFC88" s="522"/>
      <c r="BFD88" s="522"/>
      <c r="BFE88" s="522"/>
      <c r="BFF88" s="522"/>
      <c r="BFG88" s="522"/>
      <c r="BFH88" s="522"/>
      <c r="BFI88" s="522"/>
      <c r="BFJ88" s="522"/>
      <c r="BFK88" s="522"/>
      <c r="BFL88" s="522"/>
      <c r="BFM88" s="522"/>
      <c r="BFN88" s="522"/>
      <c r="BFO88" s="522"/>
      <c r="BFP88" s="522"/>
      <c r="BFQ88" s="522"/>
      <c r="BFR88" s="522"/>
      <c r="BFS88" s="522"/>
      <c r="BFT88" s="522"/>
      <c r="BFU88" s="522"/>
      <c r="BFV88" s="522"/>
      <c r="BFW88" s="522"/>
      <c r="BFX88" s="522"/>
      <c r="BFY88" s="522"/>
      <c r="BFZ88" s="522"/>
      <c r="BGA88" s="522"/>
      <c r="BGB88" s="522"/>
      <c r="BGC88" s="522"/>
      <c r="BGD88" s="522"/>
      <c r="BGE88" s="522"/>
      <c r="BGF88" s="522"/>
      <c r="BGG88" s="522"/>
      <c r="BGH88" s="522"/>
      <c r="BGI88" s="522"/>
      <c r="BGJ88" s="522"/>
      <c r="BGK88" s="522"/>
      <c r="BGL88" s="522"/>
      <c r="BGM88" s="522"/>
      <c r="BGN88" s="522"/>
      <c r="BGO88" s="522"/>
      <c r="BGP88" s="522"/>
      <c r="BGQ88" s="522"/>
      <c r="BGR88" s="522"/>
      <c r="BGS88" s="522"/>
      <c r="BGT88" s="522"/>
      <c r="BGU88" s="522"/>
      <c r="BGV88" s="522"/>
      <c r="BGW88" s="522"/>
      <c r="BGX88" s="522"/>
      <c r="BGY88" s="522"/>
      <c r="BGZ88" s="522"/>
      <c r="BHA88" s="522"/>
      <c r="BHB88" s="522"/>
      <c r="BHC88" s="522"/>
      <c r="BHD88" s="522"/>
      <c r="BHE88" s="522"/>
      <c r="BHF88" s="522"/>
      <c r="BHG88" s="522"/>
      <c r="BHH88" s="522"/>
      <c r="BHI88" s="522"/>
      <c r="BHJ88" s="522"/>
      <c r="BHK88" s="522"/>
      <c r="BHL88" s="522"/>
      <c r="BHM88" s="522"/>
      <c r="BHN88" s="522"/>
      <c r="BHO88" s="522"/>
      <c r="BHP88" s="522"/>
      <c r="BHQ88" s="522"/>
      <c r="BHR88" s="522"/>
      <c r="BHS88" s="522"/>
      <c r="BHT88" s="522"/>
      <c r="BHU88" s="522"/>
      <c r="BHV88" s="522"/>
      <c r="BHW88" s="522"/>
      <c r="BHX88" s="522"/>
      <c r="BHY88" s="522"/>
      <c r="BHZ88" s="522"/>
      <c r="BIA88" s="522"/>
      <c r="BIB88" s="522"/>
      <c r="BIC88" s="522"/>
      <c r="BID88" s="522"/>
      <c r="BIE88" s="522"/>
      <c r="BIF88" s="522"/>
      <c r="BIG88" s="522"/>
      <c r="BIH88" s="522"/>
      <c r="BII88" s="522"/>
      <c r="BIJ88" s="522"/>
      <c r="BIK88" s="522"/>
      <c r="BIL88" s="522"/>
      <c r="BIM88" s="522"/>
      <c r="BIN88" s="522"/>
      <c r="BIO88" s="522"/>
      <c r="BIP88" s="522"/>
      <c r="BIQ88" s="522"/>
      <c r="BIR88" s="522"/>
      <c r="BIS88" s="522"/>
      <c r="BIT88" s="522"/>
      <c r="BIU88" s="522"/>
      <c r="BIV88" s="522"/>
      <c r="BIW88" s="522"/>
      <c r="BIX88" s="522"/>
      <c r="BIY88" s="522"/>
      <c r="BIZ88" s="522"/>
      <c r="BJA88" s="522"/>
      <c r="BJB88" s="522"/>
      <c r="BJC88" s="522"/>
      <c r="BJD88" s="522"/>
      <c r="BJE88" s="522"/>
      <c r="BJF88" s="522"/>
      <c r="BJG88" s="522"/>
      <c r="BJH88" s="522"/>
      <c r="BJI88" s="522"/>
      <c r="BJJ88" s="522"/>
      <c r="BJK88" s="522"/>
      <c r="BJL88" s="522"/>
      <c r="BJM88" s="522"/>
      <c r="BJN88" s="522"/>
      <c r="BJO88" s="522"/>
      <c r="BJP88" s="522"/>
      <c r="BJQ88" s="522"/>
      <c r="BJR88" s="522"/>
      <c r="BJS88" s="522"/>
      <c r="BJT88" s="522"/>
      <c r="BJU88" s="522"/>
      <c r="BJV88" s="522"/>
      <c r="BJW88" s="522"/>
      <c r="BJX88" s="522"/>
      <c r="BJY88" s="522"/>
      <c r="BJZ88" s="522"/>
      <c r="BKA88" s="522"/>
      <c r="BKB88" s="522"/>
      <c r="BKC88" s="522"/>
      <c r="BKD88" s="522"/>
      <c r="BKE88" s="522"/>
      <c r="BKF88" s="522"/>
      <c r="BKG88" s="522"/>
      <c r="BKH88" s="522"/>
      <c r="BKI88" s="522"/>
      <c r="BKJ88" s="522"/>
      <c r="BKK88" s="522"/>
      <c r="BKL88" s="522"/>
      <c r="BKM88" s="522"/>
      <c r="BKN88" s="522"/>
      <c r="BKO88" s="522"/>
      <c r="BKP88" s="522"/>
      <c r="BKQ88" s="522"/>
      <c r="BKR88" s="522"/>
      <c r="BKS88" s="522"/>
      <c r="BKT88" s="522"/>
      <c r="BKU88" s="522"/>
      <c r="BKV88" s="522"/>
      <c r="BKW88" s="522"/>
      <c r="BKX88" s="522"/>
      <c r="BKY88" s="522"/>
      <c r="BKZ88" s="522"/>
      <c r="BLA88" s="522"/>
      <c r="BLB88" s="522"/>
      <c r="BLC88" s="522"/>
      <c r="BLD88" s="522"/>
      <c r="BLE88" s="522"/>
      <c r="BLF88" s="522"/>
      <c r="BLG88" s="522"/>
      <c r="BLH88" s="522"/>
      <c r="BLI88" s="522"/>
      <c r="BLJ88" s="522"/>
      <c r="BLK88" s="522"/>
      <c r="BLL88" s="522"/>
      <c r="BLM88" s="522"/>
      <c r="BLN88" s="522"/>
      <c r="BLO88" s="522"/>
      <c r="BLP88" s="522"/>
      <c r="BLQ88" s="522"/>
      <c r="BLR88" s="522"/>
      <c r="BLS88" s="522"/>
      <c r="BLT88" s="522"/>
      <c r="BLU88" s="522"/>
      <c r="BLV88" s="522"/>
      <c r="BLW88" s="522"/>
      <c r="BLX88" s="522"/>
      <c r="BLY88" s="522"/>
      <c r="BLZ88" s="522"/>
      <c r="BMA88" s="522"/>
      <c r="BMB88" s="522"/>
      <c r="BMC88" s="522"/>
      <c r="BMD88" s="522"/>
      <c r="BME88" s="522"/>
      <c r="BMF88" s="522"/>
      <c r="BMG88" s="522"/>
      <c r="BMH88" s="522"/>
      <c r="BMI88" s="522"/>
      <c r="BMJ88" s="522"/>
      <c r="BMK88" s="522"/>
      <c r="BML88" s="522"/>
      <c r="BMM88" s="522"/>
      <c r="BMN88" s="522"/>
      <c r="BMO88" s="522"/>
      <c r="BMP88" s="522"/>
      <c r="BMQ88" s="522"/>
      <c r="BMR88" s="522"/>
      <c r="BMS88" s="522"/>
      <c r="BMT88" s="522"/>
      <c r="BMU88" s="522"/>
      <c r="BMV88" s="522"/>
      <c r="BMW88" s="522"/>
      <c r="BMX88" s="522"/>
      <c r="BMY88" s="522"/>
      <c r="BMZ88" s="522"/>
      <c r="BNA88" s="522"/>
      <c r="BNB88" s="522"/>
      <c r="BNC88" s="522"/>
      <c r="BND88" s="522"/>
      <c r="BNE88" s="522"/>
      <c r="BNF88" s="522"/>
      <c r="BNG88" s="522"/>
      <c r="BNH88" s="522"/>
      <c r="BNI88" s="522"/>
      <c r="BNJ88" s="522"/>
      <c r="BNK88" s="522"/>
      <c r="BNL88" s="522"/>
      <c r="BNM88" s="522"/>
      <c r="BNN88" s="522"/>
      <c r="BNO88" s="522"/>
      <c r="BNP88" s="522"/>
      <c r="BNQ88" s="522"/>
      <c r="BNR88" s="522"/>
      <c r="BNS88" s="522"/>
      <c r="BNT88" s="522"/>
      <c r="BNU88" s="522"/>
      <c r="BNV88" s="522"/>
      <c r="BNW88" s="522"/>
      <c r="BNX88" s="522"/>
      <c r="BNY88" s="522"/>
      <c r="BNZ88" s="522"/>
      <c r="BOA88" s="522"/>
      <c r="BOB88" s="522"/>
      <c r="BOC88" s="522"/>
      <c r="BOD88" s="522"/>
      <c r="BOE88" s="522"/>
      <c r="BOF88" s="522"/>
      <c r="BOG88" s="522"/>
      <c r="BOH88" s="522"/>
      <c r="BOI88" s="522"/>
      <c r="BOJ88" s="522"/>
      <c r="BOK88" s="522"/>
      <c r="BOL88" s="522"/>
      <c r="BOM88" s="522"/>
      <c r="BON88" s="522"/>
      <c r="BOO88" s="522"/>
      <c r="BOP88" s="522"/>
      <c r="BOQ88" s="522"/>
      <c r="BOR88" s="522"/>
      <c r="BOS88" s="522"/>
      <c r="BOT88" s="522"/>
      <c r="BOU88" s="522"/>
      <c r="BOV88" s="522"/>
      <c r="BOW88" s="522"/>
      <c r="BOX88" s="522"/>
      <c r="BOY88" s="522"/>
      <c r="BOZ88" s="522"/>
      <c r="BPA88" s="522"/>
      <c r="BPB88" s="522"/>
      <c r="BPC88" s="522"/>
      <c r="BPD88" s="522"/>
      <c r="BPE88" s="522"/>
      <c r="BPF88" s="522"/>
      <c r="BPG88" s="522"/>
      <c r="BPH88" s="522"/>
      <c r="BPI88" s="522"/>
      <c r="BPJ88" s="522"/>
      <c r="BPK88" s="522"/>
      <c r="BPL88" s="522"/>
      <c r="BPM88" s="522"/>
      <c r="BPN88" s="522"/>
      <c r="BPO88" s="522"/>
      <c r="BPP88" s="522"/>
      <c r="BPQ88" s="522"/>
      <c r="BPR88" s="522"/>
      <c r="BPS88" s="522"/>
      <c r="BPT88" s="522"/>
      <c r="BPU88" s="522"/>
      <c r="BPV88" s="522"/>
      <c r="BPW88" s="522"/>
      <c r="BPX88" s="522"/>
      <c r="BPY88" s="522"/>
      <c r="BPZ88" s="522"/>
      <c r="BQA88" s="522"/>
      <c r="BQB88" s="522"/>
      <c r="BQC88" s="522"/>
      <c r="BQD88" s="522"/>
      <c r="BQE88" s="522"/>
      <c r="BQF88" s="522"/>
      <c r="BQG88" s="522"/>
      <c r="BQH88" s="522"/>
      <c r="BQI88" s="522"/>
      <c r="BQJ88" s="522"/>
      <c r="BQK88" s="522"/>
      <c r="BQL88" s="522"/>
      <c r="BQM88" s="522"/>
      <c r="BQN88" s="522"/>
      <c r="BQO88" s="522"/>
      <c r="BQP88" s="522"/>
      <c r="BQQ88" s="522"/>
      <c r="BQR88" s="522"/>
      <c r="BQS88" s="522"/>
      <c r="BQT88" s="522"/>
      <c r="BQU88" s="522"/>
      <c r="BQV88" s="522"/>
      <c r="BQW88" s="522"/>
      <c r="BQX88" s="522"/>
      <c r="BQY88" s="522"/>
      <c r="BQZ88" s="522"/>
      <c r="BRA88" s="522"/>
      <c r="BRB88" s="522"/>
      <c r="BRC88" s="522"/>
      <c r="BRD88" s="522"/>
      <c r="BRE88" s="522"/>
      <c r="BRF88" s="522"/>
      <c r="BRG88" s="522"/>
      <c r="BRH88" s="522"/>
      <c r="BRI88" s="522"/>
      <c r="BRJ88" s="522"/>
      <c r="BRK88" s="522"/>
      <c r="BRL88" s="522"/>
      <c r="BRM88" s="522"/>
      <c r="BRN88" s="522"/>
      <c r="BRO88" s="522"/>
      <c r="BRP88" s="522"/>
      <c r="BRQ88" s="522"/>
      <c r="BRR88" s="522"/>
      <c r="BRS88" s="522"/>
      <c r="BRT88" s="522"/>
      <c r="BRU88" s="522"/>
      <c r="BRV88" s="522"/>
      <c r="BRW88" s="522"/>
      <c r="BRX88" s="522"/>
      <c r="BRY88" s="522"/>
      <c r="BRZ88" s="522"/>
      <c r="BSA88" s="522"/>
      <c r="BSB88" s="522"/>
      <c r="BSC88" s="522"/>
      <c r="BSD88" s="522"/>
      <c r="BSE88" s="522"/>
      <c r="BSF88" s="522"/>
      <c r="BSG88" s="522"/>
      <c r="BSH88" s="522"/>
      <c r="BSI88" s="522"/>
      <c r="BSJ88" s="522"/>
      <c r="BSK88" s="522"/>
      <c r="BSL88" s="522"/>
      <c r="BSM88" s="522"/>
      <c r="BSN88" s="522"/>
      <c r="BSO88" s="522"/>
      <c r="BSP88" s="522"/>
      <c r="BSQ88" s="522"/>
      <c r="BSR88" s="522"/>
      <c r="BSS88" s="522"/>
      <c r="BST88" s="522"/>
      <c r="BSU88" s="522"/>
      <c r="BSV88" s="522"/>
      <c r="BSW88" s="522"/>
      <c r="BSX88" s="522"/>
      <c r="BSY88" s="522"/>
      <c r="BSZ88" s="522"/>
      <c r="BTA88" s="522"/>
      <c r="BTB88" s="522"/>
      <c r="BTC88" s="522"/>
      <c r="BTD88" s="522"/>
      <c r="BTE88" s="522"/>
      <c r="BTF88" s="522"/>
      <c r="BTG88" s="522"/>
      <c r="BTH88" s="522"/>
      <c r="BTI88" s="522"/>
      <c r="BTJ88" s="522"/>
      <c r="BTK88" s="522"/>
      <c r="BTL88" s="522"/>
      <c r="BTM88" s="522"/>
      <c r="BTN88" s="522"/>
      <c r="BTO88" s="522"/>
      <c r="BTP88" s="522"/>
      <c r="BTQ88" s="522"/>
      <c r="BTR88" s="522"/>
      <c r="BTS88" s="522"/>
      <c r="BTT88" s="522"/>
      <c r="BTU88" s="522"/>
      <c r="BTV88" s="522"/>
      <c r="BTW88" s="522"/>
      <c r="BTX88" s="522"/>
      <c r="BTY88" s="522"/>
      <c r="BTZ88" s="522"/>
      <c r="BUA88" s="522"/>
      <c r="BUB88" s="522"/>
      <c r="BUC88" s="522"/>
      <c r="BUD88" s="522"/>
      <c r="BUE88" s="522"/>
      <c r="BUF88" s="522"/>
      <c r="BUG88" s="522"/>
      <c r="BUH88" s="522"/>
      <c r="BUI88" s="522"/>
      <c r="BUJ88" s="522"/>
      <c r="BUK88" s="522"/>
      <c r="BUL88" s="522"/>
      <c r="BUM88" s="522"/>
      <c r="BUN88" s="522"/>
      <c r="BUO88" s="522"/>
      <c r="BUP88" s="522"/>
      <c r="BUQ88" s="522"/>
      <c r="BUR88" s="522"/>
      <c r="BUS88" s="522"/>
      <c r="BUT88" s="522"/>
      <c r="BUU88" s="522"/>
      <c r="BUV88" s="522"/>
      <c r="BUW88" s="522"/>
      <c r="BUX88" s="522"/>
      <c r="BUY88" s="522"/>
      <c r="BUZ88" s="522"/>
      <c r="BVA88" s="522"/>
      <c r="BVB88" s="522"/>
      <c r="BVC88" s="522"/>
      <c r="BVD88" s="522"/>
      <c r="BVE88" s="522"/>
      <c r="BVF88" s="522"/>
      <c r="BVG88" s="522"/>
      <c r="BVH88" s="522"/>
      <c r="BVI88" s="522"/>
      <c r="BVJ88" s="522"/>
      <c r="BVK88" s="522"/>
      <c r="BVL88" s="522"/>
      <c r="BVM88" s="522"/>
      <c r="BVN88" s="522"/>
      <c r="BVO88" s="522"/>
      <c r="BVP88" s="522"/>
      <c r="BVQ88" s="522"/>
      <c r="BVR88" s="522"/>
      <c r="BVS88" s="522"/>
      <c r="BVT88" s="522"/>
      <c r="BVU88" s="522"/>
      <c r="BVV88" s="522"/>
      <c r="BVW88" s="522"/>
      <c r="BVX88" s="522"/>
      <c r="BVY88" s="522"/>
      <c r="BVZ88" s="522"/>
      <c r="BWA88" s="522"/>
      <c r="BWB88" s="522"/>
      <c r="BWC88" s="522"/>
      <c r="BWD88" s="522"/>
      <c r="BWE88" s="522"/>
      <c r="BWF88" s="522"/>
      <c r="BWG88" s="522"/>
      <c r="BWH88" s="522"/>
      <c r="BWI88" s="522"/>
      <c r="BWJ88" s="522"/>
      <c r="BWK88" s="522"/>
      <c r="BWL88" s="522"/>
      <c r="BWM88" s="522"/>
      <c r="BWN88" s="522"/>
      <c r="BWO88" s="522"/>
      <c r="BWP88" s="522"/>
      <c r="BWQ88" s="522"/>
      <c r="BWR88" s="522"/>
      <c r="BWS88" s="522"/>
      <c r="BWT88" s="522"/>
      <c r="BWU88" s="522"/>
      <c r="BWV88" s="522"/>
      <c r="BWW88" s="522"/>
      <c r="BWX88" s="522"/>
      <c r="BWY88" s="522"/>
      <c r="BWZ88" s="522"/>
      <c r="BXA88" s="522"/>
      <c r="BXB88" s="522"/>
      <c r="BXC88" s="522"/>
      <c r="BXD88" s="522"/>
      <c r="BXE88" s="522"/>
      <c r="BXF88" s="522"/>
      <c r="BXG88" s="522"/>
      <c r="BXH88" s="522"/>
      <c r="BXI88" s="522"/>
      <c r="BXJ88" s="522"/>
      <c r="BXK88" s="522"/>
      <c r="BXL88" s="522"/>
      <c r="BXM88" s="522"/>
      <c r="BXN88" s="522"/>
      <c r="BXO88" s="522"/>
      <c r="BXP88" s="522"/>
      <c r="BXQ88" s="522"/>
      <c r="BXR88" s="522"/>
      <c r="BXS88" s="522"/>
      <c r="BXT88" s="522"/>
      <c r="BXU88" s="522"/>
      <c r="BXV88" s="522"/>
      <c r="BXW88" s="522"/>
      <c r="BXX88" s="522"/>
      <c r="BXY88" s="522"/>
      <c r="BXZ88" s="522"/>
      <c r="BYA88" s="522"/>
      <c r="BYB88" s="522"/>
      <c r="BYC88" s="522"/>
      <c r="BYD88" s="522"/>
      <c r="BYE88" s="522"/>
      <c r="BYF88" s="522"/>
      <c r="BYG88" s="522"/>
      <c r="BYH88" s="522"/>
      <c r="BYI88" s="522"/>
      <c r="BYJ88" s="522"/>
      <c r="BYK88" s="522"/>
      <c r="BYL88" s="522"/>
      <c r="BYM88" s="522"/>
      <c r="BYN88" s="522"/>
      <c r="BYO88" s="522"/>
      <c r="BYP88" s="522"/>
      <c r="BYQ88" s="522"/>
      <c r="BYR88" s="522"/>
      <c r="BYS88" s="522"/>
      <c r="BYT88" s="522"/>
      <c r="BYU88" s="522"/>
      <c r="BYV88" s="522"/>
      <c r="BYW88" s="522"/>
      <c r="BYX88" s="522"/>
      <c r="BYY88" s="522"/>
      <c r="BYZ88" s="522"/>
      <c r="BZA88" s="522"/>
      <c r="BZB88" s="522"/>
      <c r="BZC88" s="522"/>
      <c r="BZD88" s="522"/>
      <c r="BZE88" s="522"/>
      <c r="BZF88" s="522"/>
      <c r="BZG88" s="522"/>
      <c r="BZH88" s="522"/>
      <c r="BZI88" s="522"/>
      <c r="BZJ88" s="522"/>
      <c r="BZK88" s="522"/>
      <c r="BZL88" s="522"/>
      <c r="BZM88" s="522"/>
      <c r="BZN88" s="522"/>
      <c r="BZO88" s="522"/>
      <c r="BZP88" s="522"/>
      <c r="BZQ88" s="522"/>
      <c r="BZR88" s="522"/>
      <c r="BZS88" s="522"/>
      <c r="BZT88" s="522"/>
      <c r="BZU88" s="522"/>
      <c r="BZV88" s="522"/>
      <c r="BZW88" s="522"/>
      <c r="BZX88" s="522"/>
      <c r="BZY88" s="522"/>
      <c r="BZZ88" s="522"/>
      <c r="CAA88" s="522"/>
      <c r="CAB88" s="522"/>
      <c r="CAC88" s="522"/>
      <c r="CAD88" s="522"/>
      <c r="CAE88" s="522"/>
      <c r="CAF88" s="522"/>
      <c r="CAG88" s="522"/>
      <c r="CAH88" s="522"/>
      <c r="CAI88" s="522"/>
      <c r="CAJ88" s="522"/>
      <c r="CAK88" s="522"/>
      <c r="CAL88" s="522"/>
      <c r="CAM88" s="522"/>
      <c r="CAN88" s="522"/>
      <c r="CAO88" s="522"/>
      <c r="CAP88" s="522"/>
      <c r="CAQ88" s="522"/>
      <c r="CAR88" s="522"/>
      <c r="CAS88" s="522"/>
      <c r="CAT88" s="522"/>
      <c r="CAU88" s="522"/>
      <c r="CAV88" s="522"/>
      <c r="CAW88" s="522"/>
      <c r="CAX88" s="522"/>
      <c r="CAY88" s="522"/>
      <c r="CAZ88" s="522"/>
      <c r="CBA88" s="522"/>
      <c r="CBB88" s="522"/>
      <c r="CBC88" s="522"/>
      <c r="CBD88" s="522"/>
      <c r="CBE88" s="522"/>
      <c r="CBF88" s="522"/>
      <c r="CBG88" s="522"/>
      <c r="CBH88" s="522"/>
      <c r="CBI88" s="522"/>
      <c r="CBJ88" s="522"/>
      <c r="CBK88" s="522"/>
      <c r="CBL88" s="522"/>
      <c r="CBM88" s="522"/>
      <c r="CBN88" s="522"/>
      <c r="CBO88" s="522"/>
      <c r="CBP88" s="522"/>
      <c r="CBQ88" s="522"/>
      <c r="CBR88" s="522"/>
      <c r="CBS88" s="522"/>
      <c r="CBT88" s="522"/>
      <c r="CBU88" s="522"/>
      <c r="CBV88" s="522"/>
      <c r="CBW88" s="522"/>
      <c r="CBX88" s="522"/>
      <c r="CBY88" s="522"/>
      <c r="CBZ88" s="522"/>
      <c r="CCA88" s="522"/>
      <c r="CCB88" s="522"/>
      <c r="CCC88" s="522"/>
      <c r="CCD88" s="522"/>
      <c r="CCE88" s="522"/>
      <c r="CCF88" s="522"/>
      <c r="CCG88" s="522"/>
      <c r="CCH88" s="522"/>
      <c r="CCI88" s="522"/>
      <c r="CCJ88" s="522"/>
      <c r="CCK88" s="522"/>
      <c r="CCL88" s="522"/>
      <c r="CCM88" s="522"/>
      <c r="CCN88" s="522"/>
      <c r="CCO88" s="522"/>
      <c r="CCP88" s="522"/>
      <c r="CCQ88" s="522"/>
      <c r="CCR88" s="522"/>
      <c r="CCS88" s="522"/>
      <c r="CCT88" s="522"/>
      <c r="CCU88" s="522"/>
      <c r="CCV88" s="522"/>
      <c r="CCW88" s="522"/>
      <c r="CCX88" s="522"/>
      <c r="CCY88" s="522"/>
      <c r="CCZ88" s="522"/>
      <c r="CDA88" s="522"/>
      <c r="CDB88" s="522"/>
      <c r="CDC88" s="522"/>
      <c r="CDD88" s="522"/>
      <c r="CDE88" s="522"/>
      <c r="CDF88" s="522"/>
      <c r="CDG88" s="522"/>
      <c r="CDH88" s="522"/>
      <c r="CDI88" s="522"/>
      <c r="CDJ88" s="522"/>
      <c r="CDK88" s="522"/>
      <c r="CDL88" s="522"/>
      <c r="CDM88" s="522"/>
      <c r="CDN88" s="522"/>
      <c r="CDO88" s="522"/>
      <c r="CDP88" s="522"/>
      <c r="CDQ88" s="522"/>
      <c r="CDR88" s="522"/>
      <c r="CDS88" s="522"/>
      <c r="CDT88" s="522"/>
      <c r="CDU88" s="522"/>
      <c r="CDV88" s="522"/>
      <c r="CDW88" s="522"/>
      <c r="CDX88" s="522"/>
      <c r="CDY88" s="522"/>
      <c r="CDZ88" s="522"/>
      <c r="CEA88" s="522"/>
      <c r="CEB88" s="522"/>
      <c r="CEC88" s="522"/>
      <c r="CED88" s="522"/>
      <c r="CEE88" s="522"/>
      <c r="CEF88" s="522"/>
      <c r="CEG88" s="522"/>
      <c r="CEH88" s="522"/>
      <c r="CEI88" s="522"/>
      <c r="CEJ88" s="522"/>
      <c r="CEK88" s="522"/>
      <c r="CEL88" s="522"/>
      <c r="CEM88" s="522"/>
      <c r="CEN88" s="522"/>
      <c r="CEO88" s="522"/>
      <c r="CEP88" s="522"/>
      <c r="CEQ88" s="522"/>
      <c r="CER88" s="522"/>
      <c r="CES88" s="522"/>
      <c r="CET88" s="522"/>
      <c r="CEU88" s="522"/>
      <c r="CEV88" s="522"/>
      <c r="CEW88" s="522"/>
      <c r="CEX88" s="522"/>
      <c r="CEY88" s="522"/>
      <c r="CEZ88" s="522"/>
      <c r="CFA88" s="522"/>
      <c r="CFB88" s="522"/>
      <c r="CFC88" s="522"/>
      <c r="CFD88" s="522"/>
      <c r="CFE88" s="522"/>
      <c r="CFF88" s="522"/>
      <c r="CFG88" s="522"/>
      <c r="CFH88" s="522"/>
      <c r="CFI88" s="522"/>
      <c r="CFJ88" s="522"/>
      <c r="CFK88" s="522"/>
      <c r="CFL88" s="522"/>
      <c r="CFM88" s="522"/>
      <c r="CFN88" s="522"/>
      <c r="CFO88" s="522"/>
      <c r="CFP88" s="522"/>
      <c r="CFQ88" s="522"/>
      <c r="CFR88" s="522"/>
      <c r="CFS88" s="522"/>
      <c r="CFT88" s="522"/>
      <c r="CFU88" s="522"/>
      <c r="CFV88" s="522"/>
      <c r="CFW88" s="522"/>
      <c r="CFX88" s="522"/>
      <c r="CFY88" s="522"/>
      <c r="CFZ88" s="522"/>
      <c r="CGA88" s="522"/>
      <c r="CGB88" s="522"/>
      <c r="CGC88" s="522"/>
      <c r="CGD88" s="522"/>
      <c r="CGE88" s="522"/>
      <c r="CGF88" s="522"/>
      <c r="CGG88" s="522"/>
      <c r="CGH88" s="522"/>
      <c r="CGI88" s="522"/>
      <c r="CGJ88" s="522"/>
      <c r="CGK88" s="522"/>
      <c r="CGL88" s="522"/>
      <c r="CGM88" s="522"/>
      <c r="CGN88" s="522"/>
      <c r="CGO88" s="522"/>
      <c r="CGP88" s="522"/>
      <c r="CGQ88" s="522"/>
      <c r="CGR88" s="522"/>
      <c r="CGS88" s="522"/>
      <c r="CGT88" s="522"/>
      <c r="CGU88" s="522"/>
      <c r="CGV88" s="522"/>
      <c r="CGW88" s="522"/>
      <c r="CGX88" s="522"/>
      <c r="CGY88" s="522"/>
      <c r="CGZ88" s="522"/>
      <c r="CHA88" s="522"/>
      <c r="CHB88" s="522"/>
      <c r="CHC88" s="522"/>
      <c r="CHD88" s="522"/>
      <c r="CHE88" s="522"/>
      <c r="CHF88" s="522"/>
      <c r="CHG88" s="522"/>
      <c r="CHH88" s="522"/>
      <c r="CHI88" s="522"/>
      <c r="CHJ88" s="522"/>
      <c r="CHK88" s="522"/>
      <c r="CHL88" s="522"/>
      <c r="CHM88" s="522"/>
      <c r="CHN88" s="522"/>
      <c r="CHO88" s="522"/>
      <c r="CHP88" s="522"/>
      <c r="CHQ88" s="522"/>
      <c r="CHR88" s="522"/>
      <c r="CHS88" s="522"/>
      <c r="CHT88" s="522"/>
      <c r="CHU88" s="522"/>
      <c r="CHV88" s="522"/>
      <c r="CHW88" s="522"/>
      <c r="CHX88" s="522"/>
      <c r="CHY88" s="522"/>
      <c r="CHZ88" s="522"/>
      <c r="CIA88" s="522"/>
      <c r="CIB88" s="522"/>
      <c r="CIC88" s="522"/>
      <c r="CID88" s="522"/>
      <c r="CIE88" s="522"/>
      <c r="CIF88" s="522"/>
      <c r="CIG88" s="522"/>
      <c r="CIH88" s="522"/>
      <c r="CII88" s="522"/>
      <c r="CIJ88" s="522"/>
      <c r="CIK88" s="522"/>
      <c r="CIL88" s="522"/>
      <c r="CIM88" s="522"/>
      <c r="CIN88" s="522"/>
      <c r="CIO88" s="522"/>
      <c r="CIP88" s="522"/>
      <c r="CIQ88" s="522"/>
      <c r="CIR88" s="522"/>
      <c r="CIS88" s="522"/>
      <c r="CIT88" s="522"/>
      <c r="CIU88" s="522"/>
      <c r="CIV88" s="522"/>
      <c r="CIW88" s="522"/>
      <c r="CIX88" s="522"/>
      <c r="CIY88" s="522"/>
      <c r="CIZ88" s="522"/>
      <c r="CJA88" s="522"/>
      <c r="CJB88" s="522"/>
      <c r="CJC88" s="522"/>
      <c r="CJD88" s="522"/>
      <c r="CJE88" s="522"/>
      <c r="CJF88" s="522"/>
      <c r="CJG88" s="522"/>
      <c r="CJH88" s="522"/>
      <c r="CJI88" s="522"/>
      <c r="CJJ88" s="522"/>
      <c r="CJK88" s="522"/>
      <c r="CJL88" s="522"/>
      <c r="CJM88" s="522"/>
      <c r="CJN88" s="522"/>
      <c r="CJO88" s="522"/>
      <c r="CJP88" s="522"/>
      <c r="CJQ88" s="522"/>
      <c r="CJR88" s="522"/>
      <c r="CJS88" s="522"/>
      <c r="CJT88" s="522"/>
      <c r="CJU88" s="522"/>
      <c r="CJV88" s="522"/>
      <c r="CJW88" s="522"/>
      <c r="CJX88" s="522"/>
      <c r="CJY88" s="522"/>
      <c r="CJZ88" s="522"/>
      <c r="CKA88" s="522"/>
      <c r="CKB88" s="522"/>
      <c r="CKC88" s="522"/>
      <c r="CKD88" s="522"/>
      <c r="CKE88" s="522"/>
      <c r="CKF88" s="522"/>
      <c r="CKG88" s="522"/>
      <c r="CKH88" s="522"/>
      <c r="CKI88" s="522"/>
      <c r="CKJ88" s="522"/>
      <c r="CKK88" s="522"/>
      <c r="CKL88" s="522"/>
      <c r="CKM88" s="522"/>
      <c r="CKN88" s="522"/>
      <c r="CKO88" s="522"/>
      <c r="CKP88" s="522"/>
      <c r="CKQ88" s="522"/>
      <c r="CKR88" s="522"/>
      <c r="CKS88" s="522"/>
      <c r="CKT88" s="522"/>
      <c r="CKU88" s="522"/>
      <c r="CKV88" s="522"/>
      <c r="CKW88" s="522"/>
      <c r="CKX88" s="522"/>
      <c r="CKY88" s="522"/>
      <c r="CKZ88" s="522"/>
      <c r="CLA88" s="522"/>
      <c r="CLB88" s="522"/>
      <c r="CLC88" s="522"/>
      <c r="CLD88" s="522"/>
      <c r="CLE88" s="522"/>
      <c r="CLF88" s="522"/>
      <c r="CLG88" s="522"/>
      <c r="CLH88" s="522"/>
      <c r="CLI88" s="522"/>
      <c r="CLJ88" s="522"/>
      <c r="CLK88" s="522"/>
      <c r="CLL88" s="522"/>
      <c r="CLM88" s="522"/>
      <c r="CLN88" s="522"/>
      <c r="CLO88" s="522"/>
      <c r="CLP88" s="522"/>
      <c r="CLQ88" s="522"/>
      <c r="CLR88" s="522"/>
      <c r="CLS88" s="522"/>
      <c r="CLT88" s="522"/>
      <c r="CLU88" s="522"/>
      <c r="CLV88" s="522"/>
      <c r="CLW88" s="522"/>
      <c r="CLX88" s="522"/>
      <c r="CLY88" s="522"/>
      <c r="CLZ88" s="522"/>
      <c r="CMA88" s="522"/>
      <c r="CMB88" s="522"/>
      <c r="CMC88" s="522"/>
      <c r="CMD88" s="522"/>
      <c r="CME88" s="522"/>
      <c r="CMF88" s="522"/>
      <c r="CMG88" s="522"/>
      <c r="CMH88" s="522"/>
      <c r="CMI88" s="522"/>
      <c r="CMJ88" s="522"/>
      <c r="CMK88" s="522"/>
      <c r="CML88" s="522"/>
      <c r="CMM88" s="522"/>
      <c r="CMN88" s="522"/>
      <c r="CMO88" s="522"/>
      <c r="CMP88" s="522"/>
      <c r="CMQ88" s="522"/>
      <c r="CMR88" s="522"/>
      <c r="CMS88" s="522"/>
      <c r="CMT88" s="522"/>
      <c r="CMU88" s="522"/>
      <c r="CMV88" s="522"/>
      <c r="CMW88" s="522"/>
      <c r="CMX88" s="522"/>
      <c r="CMY88" s="522"/>
      <c r="CMZ88" s="522"/>
      <c r="CNA88" s="522"/>
      <c r="CNB88" s="522"/>
      <c r="CNC88" s="522"/>
      <c r="CND88" s="522"/>
      <c r="CNE88" s="522"/>
      <c r="CNF88" s="522"/>
      <c r="CNG88" s="522"/>
      <c r="CNH88" s="522"/>
      <c r="CNI88" s="522"/>
      <c r="CNJ88" s="522"/>
      <c r="CNK88" s="522"/>
      <c r="CNL88" s="522"/>
      <c r="CNM88" s="522"/>
      <c r="CNN88" s="522"/>
      <c r="CNO88" s="522"/>
      <c r="CNP88" s="522"/>
      <c r="CNQ88" s="522"/>
      <c r="CNR88" s="522"/>
      <c r="CNS88" s="522"/>
      <c r="CNT88" s="522"/>
      <c r="CNU88" s="522"/>
      <c r="CNV88" s="522"/>
      <c r="CNW88" s="522"/>
      <c r="CNX88" s="522"/>
      <c r="CNY88" s="522"/>
      <c r="CNZ88" s="522"/>
      <c r="COA88" s="522"/>
      <c r="COB88" s="522"/>
      <c r="COC88" s="522"/>
      <c r="COD88" s="522"/>
      <c r="COE88" s="522"/>
      <c r="COF88" s="522"/>
      <c r="COG88" s="522"/>
      <c r="COH88" s="522"/>
      <c r="COI88" s="522"/>
      <c r="COJ88" s="522"/>
      <c r="COK88" s="522"/>
      <c r="COL88" s="522"/>
      <c r="COM88" s="522"/>
      <c r="CON88" s="522"/>
      <c r="COO88" s="522"/>
      <c r="COP88" s="522"/>
      <c r="COQ88" s="522"/>
      <c r="COR88" s="522"/>
      <c r="COS88" s="522"/>
      <c r="COT88" s="522"/>
      <c r="COU88" s="522"/>
      <c r="COV88" s="522"/>
      <c r="COW88" s="522"/>
      <c r="COX88" s="522"/>
      <c r="COY88" s="522"/>
      <c r="COZ88" s="522"/>
      <c r="CPA88" s="522"/>
      <c r="CPB88" s="522"/>
      <c r="CPC88" s="522"/>
      <c r="CPD88" s="522"/>
      <c r="CPE88" s="522"/>
      <c r="CPF88" s="522"/>
      <c r="CPG88" s="522"/>
      <c r="CPH88" s="522"/>
      <c r="CPI88" s="522"/>
      <c r="CPJ88" s="522"/>
      <c r="CPK88" s="522"/>
      <c r="CPL88" s="522"/>
      <c r="CPM88" s="522"/>
      <c r="CPN88" s="522"/>
      <c r="CPO88" s="522"/>
      <c r="CPP88" s="522"/>
      <c r="CPQ88" s="522"/>
      <c r="CPR88" s="522"/>
      <c r="CPS88" s="522"/>
      <c r="CPT88" s="522"/>
      <c r="CPU88" s="522"/>
      <c r="CPV88" s="522"/>
      <c r="CPW88" s="522"/>
      <c r="CPX88" s="522"/>
      <c r="CPY88" s="522"/>
      <c r="CPZ88" s="522"/>
      <c r="CQA88" s="522"/>
      <c r="CQB88" s="522"/>
      <c r="CQC88" s="522"/>
      <c r="CQD88" s="522"/>
      <c r="CQE88" s="522"/>
      <c r="CQF88" s="522"/>
      <c r="CQG88" s="522"/>
      <c r="CQH88" s="522"/>
      <c r="CQI88" s="522"/>
      <c r="CQJ88" s="522"/>
      <c r="CQK88" s="522"/>
      <c r="CQL88" s="522"/>
      <c r="CQM88" s="522"/>
      <c r="CQN88" s="522"/>
      <c r="CQO88" s="522"/>
      <c r="CQP88" s="522"/>
      <c r="CQQ88" s="522"/>
      <c r="CQR88" s="522"/>
      <c r="CQS88" s="522"/>
      <c r="CQT88" s="522"/>
      <c r="CQU88" s="522"/>
      <c r="CQV88" s="522"/>
      <c r="CQW88" s="522"/>
      <c r="CQX88" s="522"/>
      <c r="CQY88" s="522"/>
      <c r="CQZ88" s="522"/>
      <c r="CRA88" s="522"/>
      <c r="CRB88" s="522"/>
      <c r="CRC88" s="522"/>
      <c r="CRD88" s="522"/>
      <c r="CRE88" s="522"/>
      <c r="CRF88" s="522"/>
      <c r="CRG88" s="522"/>
      <c r="CRH88" s="522"/>
      <c r="CRI88" s="522"/>
      <c r="CRJ88" s="522"/>
      <c r="CRK88" s="522"/>
      <c r="CRL88" s="522"/>
      <c r="CRM88" s="522"/>
      <c r="CRN88" s="522"/>
      <c r="CRO88" s="522"/>
      <c r="CRP88" s="522"/>
      <c r="CRQ88" s="522"/>
      <c r="CRR88" s="522"/>
      <c r="CRS88" s="522"/>
      <c r="CRT88" s="522"/>
      <c r="CRU88" s="522"/>
      <c r="CRV88" s="522"/>
      <c r="CRW88" s="522"/>
      <c r="CRX88" s="522"/>
      <c r="CRY88" s="522"/>
      <c r="CRZ88" s="522"/>
      <c r="CSA88" s="522"/>
      <c r="CSB88" s="522"/>
      <c r="CSC88" s="522"/>
      <c r="CSD88" s="522"/>
      <c r="CSE88" s="522"/>
      <c r="CSF88" s="522"/>
      <c r="CSG88" s="522"/>
      <c r="CSH88" s="522"/>
      <c r="CSI88" s="522"/>
      <c r="CSJ88" s="522"/>
      <c r="CSK88" s="522"/>
      <c r="CSL88" s="522"/>
      <c r="CSM88" s="522"/>
      <c r="CSN88" s="522"/>
      <c r="CSO88" s="522"/>
      <c r="CSP88" s="522"/>
      <c r="CSQ88" s="522"/>
      <c r="CSR88" s="522"/>
      <c r="CSS88" s="522"/>
      <c r="CST88" s="522"/>
      <c r="CSU88" s="522"/>
      <c r="CSV88" s="522"/>
      <c r="CSW88" s="522"/>
      <c r="CSX88" s="522"/>
      <c r="CSY88" s="522"/>
      <c r="CSZ88" s="522"/>
      <c r="CTA88" s="522"/>
      <c r="CTB88" s="522"/>
      <c r="CTC88" s="522"/>
      <c r="CTD88" s="522"/>
      <c r="CTE88" s="522"/>
      <c r="CTF88" s="522"/>
      <c r="CTG88" s="522"/>
      <c r="CTH88" s="522"/>
      <c r="CTI88" s="522"/>
      <c r="CTJ88" s="522"/>
      <c r="CTK88" s="522"/>
      <c r="CTL88" s="522"/>
      <c r="CTM88" s="522"/>
      <c r="CTN88" s="522"/>
      <c r="CTO88" s="522"/>
      <c r="CTP88" s="522"/>
      <c r="CTQ88" s="522"/>
      <c r="CTR88" s="522"/>
      <c r="CTS88" s="522"/>
      <c r="CTT88" s="522"/>
      <c r="CTU88" s="522"/>
      <c r="CTV88" s="522"/>
      <c r="CTW88" s="522"/>
      <c r="CTX88" s="522"/>
      <c r="CTY88" s="522"/>
      <c r="CTZ88" s="522"/>
      <c r="CUA88" s="522"/>
      <c r="CUB88" s="522"/>
      <c r="CUC88" s="522"/>
      <c r="CUD88" s="522"/>
      <c r="CUE88" s="522"/>
      <c r="CUF88" s="522"/>
      <c r="CUG88" s="522"/>
      <c r="CUH88" s="522"/>
      <c r="CUI88" s="522"/>
      <c r="CUJ88" s="522"/>
      <c r="CUK88" s="522"/>
      <c r="CUL88" s="522"/>
      <c r="CUM88" s="522"/>
      <c r="CUN88" s="522"/>
      <c r="CUO88" s="522"/>
      <c r="CUP88" s="522"/>
      <c r="CUQ88" s="522"/>
      <c r="CUR88" s="522"/>
      <c r="CUS88" s="522"/>
      <c r="CUT88" s="522"/>
      <c r="CUU88" s="522"/>
      <c r="CUV88" s="522"/>
      <c r="CUW88" s="522"/>
      <c r="CUX88" s="522"/>
      <c r="CUY88" s="522"/>
      <c r="CUZ88" s="522"/>
      <c r="CVA88" s="522"/>
      <c r="CVB88" s="522"/>
      <c r="CVC88" s="522"/>
      <c r="CVD88" s="522"/>
      <c r="CVE88" s="522"/>
      <c r="CVF88" s="522"/>
      <c r="CVG88" s="522"/>
      <c r="CVH88" s="522"/>
      <c r="CVI88" s="522"/>
      <c r="CVJ88" s="522"/>
      <c r="CVK88" s="522"/>
      <c r="CVL88" s="522"/>
      <c r="CVM88" s="522"/>
      <c r="CVN88" s="522"/>
      <c r="CVO88" s="522"/>
      <c r="CVP88" s="522"/>
      <c r="CVQ88" s="522"/>
      <c r="CVR88" s="522"/>
      <c r="CVS88" s="522"/>
      <c r="CVT88" s="522"/>
      <c r="CVU88" s="522"/>
      <c r="CVV88" s="522"/>
      <c r="CVW88" s="522"/>
      <c r="CVX88" s="522"/>
      <c r="CVY88" s="522"/>
      <c r="CVZ88" s="522"/>
      <c r="CWA88" s="522"/>
      <c r="CWB88" s="522"/>
      <c r="CWC88" s="522"/>
      <c r="CWD88" s="522"/>
      <c r="CWE88" s="522"/>
      <c r="CWF88" s="522"/>
      <c r="CWG88" s="522"/>
      <c r="CWH88" s="522"/>
      <c r="CWI88" s="522"/>
      <c r="CWJ88" s="522"/>
      <c r="CWK88" s="522"/>
      <c r="CWL88" s="522"/>
      <c r="CWM88" s="522"/>
      <c r="CWN88" s="522"/>
      <c r="CWO88" s="522"/>
      <c r="CWP88" s="522"/>
      <c r="CWQ88" s="522"/>
      <c r="CWR88" s="522"/>
      <c r="CWS88" s="522"/>
      <c r="CWT88" s="522"/>
      <c r="CWU88" s="522"/>
      <c r="CWV88" s="522"/>
      <c r="CWW88" s="522"/>
      <c r="CWX88" s="522"/>
      <c r="CWY88" s="522"/>
      <c r="CWZ88" s="522"/>
      <c r="CXA88" s="522"/>
      <c r="CXB88" s="522"/>
      <c r="CXC88" s="522"/>
      <c r="CXD88" s="522"/>
      <c r="CXE88" s="522"/>
      <c r="CXF88" s="522"/>
      <c r="CXG88" s="522"/>
      <c r="CXH88" s="522"/>
      <c r="CXI88" s="522"/>
      <c r="CXJ88" s="522"/>
      <c r="CXK88" s="522"/>
      <c r="CXL88" s="522"/>
      <c r="CXM88" s="522"/>
      <c r="CXN88" s="522"/>
      <c r="CXO88" s="522"/>
      <c r="CXP88" s="522"/>
      <c r="CXQ88" s="522"/>
      <c r="CXR88" s="522"/>
      <c r="CXS88" s="522"/>
      <c r="CXT88" s="522"/>
      <c r="CXU88" s="522"/>
      <c r="CXV88" s="522"/>
      <c r="CXW88" s="522"/>
      <c r="CXX88" s="522"/>
      <c r="CXY88" s="522"/>
      <c r="CXZ88" s="522"/>
      <c r="CYA88" s="522"/>
      <c r="CYB88" s="522"/>
      <c r="CYC88" s="522"/>
      <c r="CYD88" s="522"/>
      <c r="CYE88" s="522"/>
      <c r="CYF88" s="522"/>
      <c r="CYG88" s="522"/>
      <c r="CYH88" s="522"/>
      <c r="CYI88" s="522"/>
      <c r="CYJ88" s="522"/>
      <c r="CYK88" s="522"/>
      <c r="CYL88" s="522"/>
      <c r="CYM88" s="522"/>
      <c r="CYN88" s="522"/>
      <c r="CYO88" s="522"/>
      <c r="CYP88" s="522"/>
      <c r="CYQ88" s="522"/>
      <c r="CYR88" s="522"/>
      <c r="CYS88" s="522"/>
      <c r="CYT88" s="522"/>
      <c r="CYU88" s="522"/>
      <c r="CYV88" s="522"/>
      <c r="CYW88" s="522"/>
      <c r="CYX88" s="522"/>
      <c r="CYY88" s="522"/>
      <c r="CYZ88" s="522"/>
      <c r="CZA88" s="522"/>
      <c r="CZB88" s="522"/>
      <c r="CZC88" s="522"/>
      <c r="CZD88" s="522"/>
      <c r="CZE88" s="522"/>
      <c r="CZF88" s="522"/>
      <c r="CZG88" s="522"/>
      <c r="CZH88" s="522"/>
      <c r="CZI88" s="522"/>
      <c r="CZJ88" s="522"/>
      <c r="CZK88" s="522"/>
      <c r="CZL88" s="522"/>
      <c r="CZM88" s="522"/>
      <c r="CZN88" s="522"/>
      <c r="CZO88" s="522"/>
      <c r="CZP88" s="522"/>
      <c r="CZQ88" s="522"/>
      <c r="CZR88" s="522"/>
      <c r="CZS88" s="522"/>
      <c r="CZT88" s="522"/>
      <c r="CZU88" s="522"/>
      <c r="CZV88" s="522"/>
      <c r="CZW88" s="522"/>
      <c r="CZX88" s="522"/>
      <c r="CZY88" s="522"/>
      <c r="CZZ88" s="522"/>
      <c r="DAA88" s="522"/>
      <c r="DAB88" s="522"/>
      <c r="DAC88" s="522"/>
      <c r="DAD88" s="522"/>
      <c r="DAE88" s="522"/>
      <c r="DAF88" s="522"/>
      <c r="DAG88" s="522"/>
      <c r="DAH88" s="522"/>
      <c r="DAI88" s="522"/>
      <c r="DAJ88" s="522"/>
      <c r="DAK88" s="522"/>
      <c r="DAL88" s="522"/>
      <c r="DAM88" s="522"/>
      <c r="DAN88" s="522"/>
      <c r="DAO88" s="522"/>
      <c r="DAP88" s="522"/>
      <c r="DAQ88" s="522"/>
      <c r="DAR88" s="522"/>
      <c r="DAS88" s="522"/>
      <c r="DAT88" s="522"/>
      <c r="DAU88" s="522"/>
      <c r="DAV88" s="522"/>
      <c r="DAW88" s="522"/>
      <c r="DAX88" s="522"/>
      <c r="DAY88" s="522"/>
      <c r="DAZ88" s="522"/>
      <c r="DBA88" s="522"/>
      <c r="DBB88" s="522"/>
      <c r="DBC88" s="522"/>
      <c r="DBD88" s="522"/>
      <c r="DBE88" s="522"/>
      <c r="DBF88" s="522"/>
      <c r="DBG88" s="522"/>
      <c r="DBH88" s="522"/>
      <c r="DBI88" s="522"/>
      <c r="DBJ88" s="522"/>
      <c r="DBK88" s="522"/>
      <c r="DBL88" s="522"/>
      <c r="DBM88" s="522"/>
      <c r="DBN88" s="522"/>
      <c r="DBO88" s="522"/>
      <c r="DBP88" s="522"/>
      <c r="DBQ88" s="522"/>
      <c r="DBR88" s="522"/>
      <c r="DBS88" s="522"/>
      <c r="DBT88" s="522"/>
      <c r="DBU88" s="522"/>
      <c r="DBV88" s="522"/>
      <c r="DBW88" s="522"/>
      <c r="DBX88" s="522"/>
      <c r="DBY88" s="522"/>
      <c r="DBZ88" s="522"/>
      <c r="DCA88" s="522"/>
      <c r="DCB88" s="522"/>
      <c r="DCC88" s="522"/>
      <c r="DCD88" s="522"/>
      <c r="DCE88" s="522"/>
      <c r="DCF88" s="522"/>
      <c r="DCG88" s="522"/>
      <c r="DCH88" s="522"/>
      <c r="DCI88" s="522"/>
      <c r="DCJ88" s="522"/>
      <c r="DCK88" s="522"/>
      <c r="DCL88" s="522"/>
      <c r="DCM88" s="522"/>
      <c r="DCN88" s="522"/>
      <c r="DCO88" s="522"/>
      <c r="DCP88" s="522"/>
      <c r="DCQ88" s="522"/>
      <c r="DCR88" s="522"/>
      <c r="DCS88" s="522"/>
      <c r="DCT88" s="522"/>
      <c r="DCU88" s="522"/>
      <c r="DCV88" s="522"/>
      <c r="DCW88" s="522"/>
      <c r="DCX88" s="522"/>
      <c r="DCY88" s="522"/>
      <c r="DCZ88" s="522"/>
      <c r="DDA88" s="522"/>
      <c r="DDB88" s="522"/>
      <c r="DDC88" s="522"/>
      <c r="DDD88" s="522"/>
      <c r="DDE88" s="522"/>
      <c r="DDF88" s="522"/>
      <c r="DDG88" s="522"/>
      <c r="DDH88" s="522"/>
      <c r="DDI88" s="522"/>
      <c r="DDJ88" s="522"/>
      <c r="DDK88" s="522"/>
      <c r="DDL88" s="522"/>
      <c r="DDM88" s="522"/>
      <c r="DDN88" s="522"/>
      <c r="DDO88" s="522"/>
      <c r="DDP88" s="522"/>
      <c r="DDQ88" s="522"/>
      <c r="DDR88" s="522"/>
      <c r="DDS88" s="522"/>
      <c r="DDT88" s="522"/>
      <c r="DDU88" s="522"/>
      <c r="DDV88" s="522"/>
      <c r="DDW88" s="522"/>
      <c r="DDX88" s="522"/>
      <c r="DDY88" s="522"/>
      <c r="DDZ88" s="522"/>
      <c r="DEA88" s="522"/>
      <c r="DEB88" s="522"/>
      <c r="DEC88" s="522"/>
      <c r="DED88" s="522"/>
      <c r="DEE88" s="522"/>
      <c r="DEF88" s="522"/>
      <c r="DEG88" s="522"/>
      <c r="DEH88" s="522"/>
      <c r="DEI88" s="522"/>
      <c r="DEJ88" s="522"/>
      <c r="DEK88" s="522"/>
      <c r="DEL88" s="522"/>
      <c r="DEM88" s="522"/>
      <c r="DEN88" s="522"/>
      <c r="DEO88" s="522"/>
      <c r="DEP88" s="522"/>
      <c r="DEQ88" s="522"/>
      <c r="DER88" s="522"/>
      <c r="DES88" s="522"/>
      <c r="DET88" s="522"/>
      <c r="DEU88" s="522"/>
      <c r="DEV88" s="522"/>
      <c r="DEW88" s="522"/>
      <c r="DEX88" s="522"/>
      <c r="DEY88" s="522"/>
      <c r="DEZ88" s="522"/>
      <c r="DFA88" s="522"/>
      <c r="DFB88" s="522"/>
      <c r="DFC88" s="522"/>
      <c r="DFD88" s="522"/>
      <c r="DFE88" s="522"/>
      <c r="DFF88" s="522"/>
      <c r="DFG88" s="522"/>
      <c r="DFH88" s="522"/>
      <c r="DFI88" s="522"/>
      <c r="DFJ88" s="522"/>
      <c r="DFK88" s="522"/>
      <c r="DFL88" s="522"/>
      <c r="DFM88" s="522"/>
      <c r="DFN88" s="522"/>
      <c r="DFO88" s="522"/>
      <c r="DFP88" s="522"/>
      <c r="DFQ88" s="522"/>
      <c r="DFR88" s="522"/>
      <c r="DFS88" s="522"/>
      <c r="DFT88" s="522"/>
      <c r="DFU88" s="522"/>
      <c r="DFV88" s="522"/>
      <c r="DFW88" s="522"/>
      <c r="DFX88" s="522"/>
      <c r="DFY88" s="522"/>
      <c r="DFZ88" s="522"/>
      <c r="DGA88" s="522"/>
      <c r="DGB88" s="522"/>
      <c r="DGC88" s="522"/>
      <c r="DGD88" s="522"/>
      <c r="DGE88" s="522"/>
      <c r="DGF88" s="522"/>
      <c r="DGG88" s="522"/>
      <c r="DGH88" s="522"/>
      <c r="DGI88" s="522"/>
      <c r="DGJ88" s="522"/>
      <c r="DGK88" s="522"/>
      <c r="DGL88" s="522"/>
      <c r="DGM88" s="522"/>
      <c r="DGN88" s="522"/>
      <c r="DGO88" s="522"/>
      <c r="DGP88" s="522"/>
      <c r="DGQ88" s="522"/>
      <c r="DGR88" s="522"/>
      <c r="DGS88" s="522"/>
      <c r="DGT88" s="522"/>
      <c r="DGU88" s="522"/>
      <c r="DGV88" s="522"/>
      <c r="DGW88" s="522"/>
      <c r="DGX88" s="522"/>
      <c r="DGY88" s="522"/>
      <c r="DGZ88" s="522"/>
      <c r="DHA88" s="522"/>
      <c r="DHB88" s="522"/>
      <c r="DHC88" s="522"/>
      <c r="DHD88" s="522"/>
      <c r="DHE88" s="522"/>
      <c r="DHF88" s="522"/>
      <c r="DHG88" s="522"/>
      <c r="DHH88" s="522"/>
      <c r="DHI88" s="522"/>
      <c r="DHJ88" s="522"/>
      <c r="DHK88" s="522"/>
      <c r="DHL88" s="522"/>
      <c r="DHM88" s="522"/>
      <c r="DHN88" s="522"/>
      <c r="DHO88" s="522"/>
      <c r="DHP88" s="522"/>
      <c r="DHQ88" s="522"/>
      <c r="DHR88" s="522"/>
      <c r="DHS88" s="522"/>
      <c r="DHT88" s="522"/>
      <c r="DHU88" s="522"/>
      <c r="DHV88" s="522"/>
      <c r="DHW88" s="522"/>
      <c r="DHX88" s="522"/>
      <c r="DHY88" s="522"/>
      <c r="DHZ88" s="522"/>
      <c r="DIA88" s="522"/>
      <c r="DIB88" s="522"/>
      <c r="DIC88" s="522"/>
      <c r="DID88" s="522"/>
      <c r="DIE88" s="522"/>
      <c r="DIF88" s="522"/>
      <c r="DIG88" s="522"/>
      <c r="DIH88" s="522"/>
      <c r="DII88" s="522"/>
      <c r="DIJ88" s="522"/>
      <c r="DIK88" s="522"/>
      <c r="DIL88" s="522"/>
      <c r="DIM88" s="522"/>
      <c r="DIN88" s="522"/>
      <c r="DIO88" s="522"/>
      <c r="DIP88" s="522"/>
      <c r="DIQ88" s="522"/>
      <c r="DIR88" s="522"/>
      <c r="DIS88" s="522"/>
      <c r="DIT88" s="522"/>
      <c r="DIU88" s="522"/>
      <c r="DIV88" s="522"/>
      <c r="DIW88" s="522"/>
      <c r="DIX88" s="522"/>
      <c r="DIY88" s="522"/>
      <c r="DIZ88" s="522"/>
      <c r="DJA88" s="522"/>
      <c r="DJB88" s="522"/>
      <c r="DJC88" s="522"/>
      <c r="DJD88" s="522"/>
      <c r="DJE88" s="522"/>
      <c r="DJF88" s="522"/>
      <c r="DJG88" s="522"/>
      <c r="DJH88" s="522"/>
      <c r="DJI88" s="522"/>
      <c r="DJJ88" s="522"/>
      <c r="DJK88" s="522"/>
      <c r="DJL88" s="522"/>
      <c r="DJM88" s="522"/>
      <c r="DJN88" s="522"/>
      <c r="DJO88" s="522"/>
      <c r="DJP88" s="522"/>
      <c r="DJQ88" s="522"/>
      <c r="DJR88" s="522"/>
      <c r="DJS88" s="522"/>
      <c r="DJT88" s="522"/>
      <c r="DJU88" s="522"/>
      <c r="DJV88" s="522"/>
      <c r="DJW88" s="522"/>
      <c r="DJX88" s="522"/>
      <c r="DJY88" s="522"/>
      <c r="DJZ88" s="522"/>
      <c r="DKA88" s="522"/>
      <c r="DKB88" s="522"/>
      <c r="DKC88" s="522"/>
      <c r="DKD88" s="522"/>
      <c r="DKE88" s="522"/>
      <c r="DKF88" s="522"/>
      <c r="DKG88" s="522"/>
      <c r="DKH88" s="522"/>
      <c r="DKI88" s="522"/>
      <c r="DKJ88" s="522"/>
      <c r="DKK88" s="522"/>
      <c r="DKL88" s="522"/>
      <c r="DKM88" s="522"/>
      <c r="DKN88" s="522"/>
      <c r="DKO88" s="522"/>
      <c r="DKP88" s="522"/>
      <c r="DKQ88" s="522"/>
      <c r="DKR88" s="522"/>
      <c r="DKS88" s="522"/>
      <c r="DKT88" s="522"/>
      <c r="DKU88" s="522"/>
      <c r="DKV88" s="522"/>
      <c r="DKW88" s="522"/>
      <c r="DKX88" s="522"/>
      <c r="DKY88" s="522"/>
      <c r="DKZ88" s="522"/>
      <c r="DLA88" s="522"/>
      <c r="DLB88" s="522"/>
      <c r="DLC88" s="522"/>
      <c r="DLD88" s="522"/>
      <c r="DLE88" s="522"/>
      <c r="DLF88" s="522"/>
      <c r="DLG88" s="522"/>
      <c r="DLH88" s="522"/>
      <c r="DLI88" s="522"/>
      <c r="DLJ88" s="522"/>
      <c r="DLK88" s="522"/>
      <c r="DLL88" s="522"/>
      <c r="DLM88" s="522"/>
      <c r="DLN88" s="522"/>
      <c r="DLO88" s="522"/>
      <c r="DLP88" s="522"/>
      <c r="DLQ88" s="522"/>
      <c r="DLR88" s="522"/>
      <c r="DLS88" s="522"/>
      <c r="DLT88" s="522"/>
      <c r="DLU88" s="522"/>
      <c r="DLV88" s="522"/>
      <c r="DLW88" s="522"/>
      <c r="DLX88" s="522"/>
      <c r="DLY88" s="522"/>
      <c r="DLZ88" s="522"/>
      <c r="DMA88" s="522"/>
      <c r="DMB88" s="522"/>
      <c r="DMC88" s="522"/>
      <c r="DMD88" s="522"/>
      <c r="DME88" s="522"/>
      <c r="DMF88" s="522"/>
      <c r="DMG88" s="522"/>
      <c r="DMH88" s="522"/>
      <c r="DMI88" s="522"/>
      <c r="DMJ88" s="522"/>
      <c r="DMK88" s="522"/>
      <c r="DML88" s="522"/>
      <c r="DMM88" s="522"/>
      <c r="DMN88" s="522"/>
      <c r="DMO88" s="522"/>
      <c r="DMP88" s="522"/>
      <c r="DMQ88" s="522"/>
      <c r="DMR88" s="522"/>
      <c r="DMS88" s="522"/>
      <c r="DMT88" s="522"/>
      <c r="DMU88" s="522"/>
      <c r="DMV88" s="522"/>
      <c r="DMW88" s="522"/>
      <c r="DMX88" s="522"/>
      <c r="DMY88" s="522"/>
      <c r="DMZ88" s="522"/>
      <c r="DNA88" s="522"/>
      <c r="DNB88" s="522"/>
      <c r="DNC88" s="522"/>
      <c r="DND88" s="522"/>
      <c r="DNE88" s="522"/>
      <c r="DNF88" s="522"/>
      <c r="DNG88" s="522"/>
      <c r="DNH88" s="522"/>
      <c r="DNI88" s="522"/>
      <c r="DNJ88" s="522"/>
      <c r="DNK88" s="522"/>
      <c r="DNL88" s="522"/>
      <c r="DNM88" s="522"/>
      <c r="DNN88" s="522"/>
      <c r="DNO88" s="522"/>
      <c r="DNP88" s="522"/>
      <c r="DNQ88" s="522"/>
      <c r="DNR88" s="522"/>
      <c r="DNS88" s="522"/>
      <c r="DNT88" s="522"/>
      <c r="DNU88" s="522"/>
      <c r="DNV88" s="522"/>
      <c r="DNW88" s="522"/>
      <c r="DNX88" s="522"/>
      <c r="DNY88" s="522"/>
      <c r="DNZ88" s="522"/>
      <c r="DOA88" s="522"/>
      <c r="DOB88" s="522"/>
      <c r="DOC88" s="522"/>
      <c r="DOD88" s="522"/>
      <c r="DOE88" s="522"/>
      <c r="DOF88" s="522"/>
      <c r="DOG88" s="522"/>
      <c r="DOH88" s="522"/>
      <c r="DOI88" s="522"/>
      <c r="DOJ88" s="522"/>
      <c r="DOK88" s="522"/>
      <c r="DOL88" s="522"/>
      <c r="DOM88" s="522"/>
      <c r="DON88" s="522"/>
      <c r="DOO88" s="522"/>
      <c r="DOP88" s="522"/>
      <c r="DOQ88" s="522"/>
      <c r="DOR88" s="522"/>
      <c r="DOS88" s="522"/>
      <c r="DOT88" s="522"/>
      <c r="DOU88" s="522"/>
      <c r="DOV88" s="522"/>
      <c r="DOW88" s="522"/>
      <c r="DOX88" s="522"/>
      <c r="DOY88" s="522"/>
      <c r="DOZ88" s="522"/>
      <c r="DPA88" s="522"/>
      <c r="DPB88" s="522"/>
      <c r="DPC88" s="522"/>
      <c r="DPD88" s="522"/>
      <c r="DPE88" s="522"/>
      <c r="DPF88" s="522"/>
      <c r="DPG88" s="522"/>
      <c r="DPH88" s="522"/>
      <c r="DPI88" s="522"/>
      <c r="DPJ88" s="522"/>
      <c r="DPK88" s="522"/>
      <c r="DPL88" s="522"/>
      <c r="DPM88" s="522"/>
      <c r="DPN88" s="522"/>
      <c r="DPO88" s="522"/>
      <c r="DPP88" s="522"/>
      <c r="DPQ88" s="522"/>
      <c r="DPR88" s="522"/>
      <c r="DPS88" s="522"/>
      <c r="DPT88" s="522"/>
      <c r="DPU88" s="522"/>
      <c r="DPV88" s="522"/>
      <c r="DPW88" s="522"/>
      <c r="DPX88" s="522"/>
      <c r="DPY88" s="522"/>
      <c r="DPZ88" s="522"/>
      <c r="DQA88" s="522"/>
      <c r="DQB88" s="522"/>
      <c r="DQC88" s="522"/>
      <c r="DQD88" s="522"/>
      <c r="DQE88" s="522"/>
      <c r="DQF88" s="522"/>
      <c r="DQG88" s="522"/>
      <c r="DQH88" s="522"/>
      <c r="DQI88" s="522"/>
      <c r="DQJ88" s="522"/>
      <c r="DQK88" s="522"/>
      <c r="DQL88" s="522"/>
      <c r="DQM88" s="522"/>
      <c r="DQN88" s="522"/>
      <c r="DQO88" s="522"/>
      <c r="DQP88" s="522"/>
      <c r="DQQ88" s="522"/>
      <c r="DQR88" s="522"/>
      <c r="DQS88" s="522"/>
      <c r="DQT88" s="522"/>
      <c r="DQU88" s="522"/>
      <c r="DQV88" s="522"/>
      <c r="DQW88" s="522"/>
      <c r="DQX88" s="522"/>
      <c r="DQY88" s="522"/>
      <c r="DQZ88" s="522"/>
      <c r="DRA88" s="522"/>
      <c r="DRB88" s="522"/>
      <c r="DRC88" s="522"/>
      <c r="DRD88" s="522"/>
      <c r="DRE88" s="522"/>
      <c r="DRF88" s="522"/>
      <c r="DRG88" s="522"/>
      <c r="DRH88" s="522"/>
      <c r="DRI88" s="522"/>
      <c r="DRJ88" s="522"/>
      <c r="DRK88" s="522"/>
      <c r="DRL88" s="522"/>
      <c r="DRM88" s="522"/>
      <c r="DRN88" s="522"/>
      <c r="DRO88" s="522"/>
      <c r="DRP88" s="522"/>
      <c r="DRQ88" s="522"/>
      <c r="DRR88" s="522"/>
      <c r="DRS88" s="522"/>
      <c r="DRT88" s="522"/>
      <c r="DRU88" s="522"/>
      <c r="DRV88" s="522"/>
      <c r="DRW88" s="522"/>
      <c r="DRX88" s="522"/>
      <c r="DRY88" s="522"/>
      <c r="DRZ88" s="522"/>
      <c r="DSA88" s="522"/>
      <c r="DSB88" s="522"/>
      <c r="DSC88" s="522"/>
      <c r="DSD88" s="522"/>
      <c r="DSE88" s="522"/>
      <c r="DSF88" s="522"/>
      <c r="DSG88" s="522"/>
      <c r="DSH88" s="522"/>
      <c r="DSI88" s="522"/>
      <c r="DSJ88" s="522"/>
      <c r="DSK88" s="522"/>
      <c r="DSL88" s="522"/>
      <c r="DSM88" s="522"/>
      <c r="DSN88" s="522"/>
      <c r="DSO88" s="522"/>
      <c r="DSP88" s="522"/>
      <c r="DSQ88" s="522"/>
      <c r="DSR88" s="522"/>
      <c r="DSS88" s="522"/>
      <c r="DST88" s="522"/>
      <c r="DSU88" s="522"/>
      <c r="DSV88" s="522"/>
      <c r="DSW88" s="522"/>
      <c r="DSX88" s="522"/>
      <c r="DSY88" s="522"/>
      <c r="DSZ88" s="522"/>
      <c r="DTA88" s="522"/>
      <c r="DTB88" s="522"/>
      <c r="DTC88" s="522"/>
      <c r="DTD88" s="522"/>
      <c r="DTE88" s="522"/>
      <c r="DTF88" s="522"/>
      <c r="DTG88" s="522"/>
      <c r="DTH88" s="522"/>
      <c r="DTI88" s="522"/>
      <c r="DTJ88" s="522"/>
      <c r="DTK88" s="522"/>
      <c r="DTL88" s="522"/>
      <c r="DTM88" s="522"/>
      <c r="DTN88" s="522"/>
      <c r="DTO88" s="522"/>
      <c r="DTP88" s="522"/>
      <c r="DTQ88" s="522"/>
      <c r="DTR88" s="522"/>
      <c r="DTS88" s="522"/>
      <c r="DTT88" s="522"/>
      <c r="DTU88" s="522"/>
      <c r="DTV88" s="522"/>
      <c r="DTW88" s="522"/>
      <c r="DTX88" s="522"/>
      <c r="DTY88" s="522"/>
      <c r="DTZ88" s="522"/>
      <c r="DUA88" s="522"/>
      <c r="DUB88" s="522"/>
      <c r="DUC88" s="522"/>
      <c r="DUD88" s="522"/>
      <c r="DUE88" s="522"/>
      <c r="DUF88" s="522"/>
      <c r="DUG88" s="522"/>
      <c r="DUH88" s="522"/>
      <c r="DUI88" s="522"/>
      <c r="DUJ88" s="522"/>
      <c r="DUK88" s="522"/>
      <c r="DUL88" s="522"/>
      <c r="DUM88" s="522"/>
      <c r="DUN88" s="522"/>
      <c r="DUO88" s="522"/>
      <c r="DUP88" s="522"/>
      <c r="DUQ88" s="522"/>
      <c r="DUR88" s="522"/>
      <c r="DUS88" s="522"/>
      <c r="DUT88" s="522"/>
      <c r="DUU88" s="522"/>
      <c r="DUV88" s="522"/>
      <c r="DUW88" s="522"/>
      <c r="DUX88" s="522"/>
      <c r="DUY88" s="522"/>
      <c r="DUZ88" s="522"/>
      <c r="DVA88" s="522"/>
      <c r="DVB88" s="522"/>
      <c r="DVC88" s="522"/>
      <c r="DVD88" s="522"/>
      <c r="DVE88" s="522"/>
      <c r="DVF88" s="522"/>
      <c r="DVG88" s="522"/>
      <c r="DVH88" s="522"/>
      <c r="DVI88" s="522"/>
      <c r="DVJ88" s="522"/>
      <c r="DVK88" s="522"/>
      <c r="DVL88" s="522"/>
      <c r="DVM88" s="522"/>
      <c r="DVN88" s="522"/>
      <c r="DVO88" s="522"/>
      <c r="DVP88" s="522"/>
      <c r="DVQ88" s="522"/>
      <c r="DVR88" s="522"/>
      <c r="DVS88" s="522"/>
      <c r="DVT88" s="522"/>
      <c r="DVU88" s="522"/>
      <c r="DVV88" s="522"/>
      <c r="DVW88" s="522"/>
      <c r="DVX88" s="522"/>
      <c r="DVY88" s="522"/>
      <c r="DVZ88" s="522"/>
      <c r="DWA88" s="522"/>
      <c r="DWB88" s="522"/>
      <c r="DWC88" s="522"/>
      <c r="DWD88" s="522"/>
      <c r="DWE88" s="522"/>
      <c r="DWF88" s="522"/>
      <c r="DWG88" s="522"/>
      <c r="DWH88" s="522"/>
      <c r="DWI88" s="522"/>
      <c r="DWJ88" s="522"/>
      <c r="DWK88" s="522"/>
      <c r="DWL88" s="522"/>
      <c r="DWM88" s="522"/>
      <c r="DWN88" s="522"/>
      <c r="DWO88" s="522"/>
      <c r="DWP88" s="522"/>
      <c r="DWQ88" s="522"/>
      <c r="DWR88" s="522"/>
      <c r="DWS88" s="522"/>
      <c r="DWT88" s="522"/>
      <c r="DWU88" s="522"/>
      <c r="DWV88" s="522"/>
      <c r="DWW88" s="522"/>
      <c r="DWX88" s="522"/>
      <c r="DWY88" s="522"/>
      <c r="DWZ88" s="522"/>
      <c r="DXA88" s="522"/>
      <c r="DXB88" s="522"/>
      <c r="DXC88" s="522"/>
      <c r="DXD88" s="522"/>
      <c r="DXE88" s="522"/>
      <c r="DXF88" s="522"/>
      <c r="DXG88" s="522"/>
      <c r="DXH88" s="522"/>
      <c r="DXI88" s="522"/>
      <c r="DXJ88" s="522"/>
      <c r="DXK88" s="522"/>
      <c r="DXL88" s="522"/>
      <c r="DXM88" s="522"/>
      <c r="DXN88" s="522"/>
      <c r="DXO88" s="522"/>
      <c r="DXP88" s="522"/>
      <c r="DXQ88" s="522"/>
      <c r="DXR88" s="522"/>
      <c r="DXS88" s="522"/>
      <c r="DXT88" s="522"/>
      <c r="DXU88" s="522"/>
      <c r="DXV88" s="522"/>
      <c r="DXW88" s="522"/>
      <c r="DXX88" s="522"/>
      <c r="DXY88" s="522"/>
      <c r="DXZ88" s="522"/>
      <c r="DYA88" s="522"/>
      <c r="DYB88" s="522"/>
      <c r="DYC88" s="522"/>
      <c r="DYD88" s="522"/>
      <c r="DYE88" s="522"/>
      <c r="DYF88" s="522"/>
      <c r="DYG88" s="522"/>
      <c r="DYH88" s="522"/>
      <c r="DYI88" s="522"/>
      <c r="DYJ88" s="522"/>
      <c r="DYK88" s="522"/>
      <c r="DYL88" s="522"/>
      <c r="DYM88" s="522"/>
      <c r="DYN88" s="522"/>
      <c r="DYO88" s="522"/>
      <c r="DYP88" s="522"/>
      <c r="DYQ88" s="522"/>
      <c r="DYR88" s="522"/>
      <c r="DYS88" s="522"/>
      <c r="DYT88" s="522"/>
      <c r="DYU88" s="522"/>
      <c r="DYV88" s="522"/>
      <c r="DYW88" s="522"/>
      <c r="DYX88" s="522"/>
      <c r="DYY88" s="522"/>
      <c r="DYZ88" s="522"/>
      <c r="DZA88" s="522"/>
      <c r="DZB88" s="522"/>
      <c r="DZC88" s="522"/>
      <c r="DZD88" s="522"/>
      <c r="DZE88" s="522"/>
      <c r="DZF88" s="522"/>
      <c r="DZG88" s="522"/>
      <c r="DZH88" s="522"/>
      <c r="DZI88" s="522"/>
      <c r="DZJ88" s="522"/>
      <c r="DZK88" s="522"/>
      <c r="DZL88" s="522"/>
      <c r="DZM88" s="522"/>
      <c r="DZN88" s="522"/>
      <c r="DZO88" s="522"/>
      <c r="DZP88" s="522"/>
      <c r="DZQ88" s="522"/>
      <c r="DZR88" s="522"/>
      <c r="DZS88" s="522"/>
      <c r="DZT88" s="522"/>
      <c r="DZU88" s="522"/>
      <c r="DZV88" s="522"/>
      <c r="DZW88" s="522"/>
      <c r="DZX88" s="522"/>
      <c r="DZY88" s="522"/>
      <c r="DZZ88" s="522"/>
      <c r="EAA88" s="522"/>
      <c r="EAB88" s="522"/>
      <c r="EAC88" s="522"/>
      <c r="EAD88" s="522"/>
      <c r="EAE88" s="522"/>
      <c r="EAF88" s="522"/>
      <c r="EAG88" s="522"/>
      <c r="EAH88" s="522"/>
      <c r="EAI88" s="522"/>
      <c r="EAJ88" s="522"/>
      <c r="EAK88" s="522"/>
      <c r="EAL88" s="522"/>
      <c r="EAM88" s="522"/>
      <c r="EAN88" s="522"/>
      <c r="EAO88" s="522"/>
      <c r="EAP88" s="522"/>
      <c r="EAQ88" s="522"/>
      <c r="EAR88" s="522"/>
      <c r="EAS88" s="522"/>
      <c r="EAT88" s="522"/>
      <c r="EAU88" s="522"/>
      <c r="EAV88" s="522"/>
      <c r="EAW88" s="522"/>
      <c r="EAX88" s="522"/>
      <c r="EAY88" s="522"/>
      <c r="EAZ88" s="522"/>
      <c r="EBA88" s="522"/>
      <c r="EBB88" s="522"/>
      <c r="EBC88" s="522"/>
      <c r="EBD88" s="522"/>
      <c r="EBE88" s="522"/>
      <c r="EBF88" s="522"/>
      <c r="EBG88" s="522"/>
      <c r="EBH88" s="522"/>
      <c r="EBI88" s="522"/>
      <c r="EBJ88" s="522"/>
      <c r="EBK88" s="522"/>
      <c r="EBL88" s="522"/>
      <c r="EBM88" s="522"/>
      <c r="EBN88" s="522"/>
      <c r="EBO88" s="522"/>
      <c r="EBP88" s="522"/>
      <c r="EBQ88" s="522"/>
      <c r="EBR88" s="522"/>
      <c r="EBS88" s="522"/>
      <c r="EBT88" s="522"/>
      <c r="EBU88" s="522"/>
      <c r="EBV88" s="522"/>
      <c r="EBW88" s="522"/>
      <c r="EBX88" s="522"/>
      <c r="EBY88" s="522"/>
      <c r="EBZ88" s="522"/>
      <c r="ECA88" s="522"/>
      <c r="ECB88" s="522"/>
      <c r="ECC88" s="522"/>
      <c r="ECD88" s="522"/>
      <c r="ECE88" s="522"/>
      <c r="ECF88" s="522"/>
      <c r="ECG88" s="522"/>
      <c r="ECH88" s="522"/>
      <c r="ECI88" s="522"/>
      <c r="ECJ88" s="522"/>
      <c r="ECK88" s="522"/>
      <c r="ECL88" s="522"/>
      <c r="ECM88" s="522"/>
      <c r="ECN88" s="522"/>
      <c r="ECO88" s="522"/>
      <c r="ECP88" s="522"/>
      <c r="ECQ88" s="522"/>
      <c r="ECR88" s="522"/>
      <c r="ECS88" s="522"/>
      <c r="ECT88" s="522"/>
      <c r="ECU88" s="522"/>
      <c r="ECV88" s="522"/>
      <c r="ECW88" s="522"/>
      <c r="ECX88" s="522"/>
      <c r="ECY88" s="522"/>
      <c r="ECZ88" s="522"/>
      <c r="EDA88" s="522"/>
      <c r="EDB88" s="522"/>
      <c r="EDC88" s="522"/>
      <c r="EDD88" s="522"/>
      <c r="EDE88" s="522"/>
      <c r="EDF88" s="522"/>
      <c r="EDG88" s="522"/>
      <c r="EDH88" s="522"/>
      <c r="EDI88" s="522"/>
      <c r="EDJ88" s="522"/>
      <c r="EDK88" s="522"/>
      <c r="EDL88" s="522"/>
      <c r="EDM88" s="522"/>
      <c r="EDN88" s="522"/>
      <c r="EDO88" s="522"/>
      <c r="EDP88" s="522"/>
      <c r="EDQ88" s="522"/>
      <c r="EDR88" s="522"/>
      <c r="EDS88" s="522"/>
      <c r="EDT88" s="522"/>
      <c r="EDU88" s="522"/>
      <c r="EDV88" s="522"/>
      <c r="EDW88" s="522"/>
      <c r="EDX88" s="522"/>
      <c r="EDY88" s="522"/>
      <c r="EDZ88" s="522"/>
      <c r="EEA88" s="522"/>
      <c r="EEB88" s="522"/>
      <c r="EEC88" s="522"/>
      <c r="EED88" s="522"/>
      <c r="EEE88" s="522"/>
      <c r="EEF88" s="522"/>
      <c r="EEG88" s="522"/>
      <c r="EEH88" s="522"/>
      <c r="EEI88" s="522"/>
      <c r="EEJ88" s="522"/>
      <c r="EEK88" s="522"/>
      <c r="EEL88" s="522"/>
      <c r="EEM88" s="522"/>
      <c r="EEN88" s="522"/>
      <c r="EEO88" s="522"/>
      <c r="EEP88" s="522"/>
      <c r="EEQ88" s="522"/>
      <c r="EER88" s="522"/>
      <c r="EES88" s="522"/>
      <c r="EET88" s="522"/>
      <c r="EEU88" s="522"/>
      <c r="EEV88" s="522"/>
      <c r="EEW88" s="522"/>
      <c r="EEX88" s="522"/>
      <c r="EEY88" s="522"/>
      <c r="EEZ88" s="522"/>
      <c r="EFA88" s="522"/>
      <c r="EFB88" s="522"/>
      <c r="EFC88" s="522"/>
      <c r="EFD88" s="522"/>
      <c r="EFE88" s="522"/>
      <c r="EFF88" s="522"/>
      <c r="EFG88" s="522"/>
      <c r="EFH88" s="522"/>
      <c r="EFI88" s="522"/>
      <c r="EFJ88" s="522"/>
      <c r="EFK88" s="522"/>
      <c r="EFL88" s="522"/>
      <c r="EFM88" s="522"/>
      <c r="EFN88" s="522"/>
      <c r="EFO88" s="522"/>
      <c r="EFP88" s="522"/>
      <c r="EFQ88" s="522"/>
      <c r="EFR88" s="522"/>
      <c r="EFS88" s="522"/>
      <c r="EFT88" s="522"/>
      <c r="EFU88" s="522"/>
      <c r="EFV88" s="522"/>
      <c r="EFW88" s="522"/>
      <c r="EFX88" s="522"/>
      <c r="EFY88" s="522"/>
      <c r="EFZ88" s="522"/>
      <c r="EGA88" s="522"/>
      <c r="EGB88" s="522"/>
      <c r="EGC88" s="522"/>
      <c r="EGD88" s="522"/>
      <c r="EGE88" s="522"/>
      <c r="EGF88" s="522"/>
      <c r="EGG88" s="522"/>
      <c r="EGH88" s="522"/>
      <c r="EGI88" s="522"/>
      <c r="EGJ88" s="522"/>
      <c r="EGK88" s="522"/>
      <c r="EGL88" s="522"/>
      <c r="EGM88" s="522"/>
      <c r="EGN88" s="522"/>
      <c r="EGO88" s="522"/>
      <c r="EGP88" s="522"/>
      <c r="EGQ88" s="522"/>
      <c r="EGR88" s="522"/>
      <c r="EGS88" s="522"/>
      <c r="EGT88" s="522"/>
      <c r="EGU88" s="522"/>
      <c r="EGV88" s="522"/>
      <c r="EGW88" s="522"/>
      <c r="EGX88" s="522"/>
      <c r="EGY88" s="522"/>
      <c r="EGZ88" s="522"/>
      <c r="EHA88" s="522"/>
      <c r="EHB88" s="522"/>
      <c r="EHC88" s="522"/>
      <c r="EHD88" s="522"/>
      <c r="EHE88" s="522"/>
      <c r="EHF88" s="522"/>
      <c r="EHG88" s="522"/>
      <c r="EHH88" s="522"/>
      <c r="EHI88" s="522"/>
      <c r="EHJ88" s="522"/>
      <c r="EHK88" s="522"/>
      <c r="EHL88" s="522"/>
      <c r="EHM88" s="522"/>
      <c r="EHN88" s="522"/>
      <c r="EHO88" s="522"/>
      <c r="EHP88" s="522"/>
      <c r="EHQ88" s="522"/>
      <c r="EHR88" s="522"/>
      <c r="EHS88" s="522"/>
      <c r="EHT88" s="522"/>
      <c r="EHU88" s="522"/>
      <c r="EHV88" s="522"/>
      <c r="EHW88" s="522"/>
      <c r="EHX88" s="522"/>
      <c r="EHY88" s="522"/>
      <c r="EHZ88" s="522"/>
      <c r="EIA88" s="522"/>
      <c r="EIB88" s="522"/>
      <c r="EIC88" s="522"/>
      <c r="EID88" s="522"/>
      <c r="EIE88" s="522"/>
      <c r="EIF88" s="522"/>
      <c r="EIG88" s="522"/>
      <c r="EIH88" s="522"/>
      <c r="EII88" s="522"/>
      <c r="EIJ88" s="522"/>
      <c r="EIK88" s="522"/>
      <c r="EIL88" s="522"/>
      <c r="EIM88" s="522"/>
      <c r="EIN88" s="522"/>
      <c r="EIO88" s="522"/>
      <c r="EIP88" s="522"/>
      <c r="EIQ88" s="522"/>
      <c r="EIR88" s="522"/>
      <c r="EIS88" s="522"/>
      <c r="EIT88" s="522"/>
      <c r="EIU88" s="522"/>
      <c r="EIV88" s="522"/>
      <c r="EIW88" s="522"/>
      <c r="EIX88" s="522"/>
      <c r="EIY88" s="522"/>
      <c r="EIZ88" s="522"/>
      <c r="EJA88" s="522"/>
      <c r="EJB88" s="522"/>
      <c r="EJC88" s="522"/>
      <c r="EJD88" s="522"/>
      <c r="EJE88" s="522"/>
      <c r="EJF88" s="522"/>
      <c r="EJG88" s="522"/>
      <c r="EJH88" s="522"/>
      <c r="EJI88" s="522"/>
      <c r="EJJ88" s="522"/>
      <c r="EJK88" s="522"/>
      <c r="EJL88" s="522"/>
      <c r="EJM88" s="522"/>
      <c r="EJN88" s="522"/>
      <c r="EJO88" s="522"/>
      <c r="EJP88" s="522"/>
      <c r="EJQ88" s="522"/>
      <c r="EJR88" s="522"/>
      <c r="EJS88" s="522"/>
      <c r="EJT88" s="522"/>
      <c r="EJU88" s="522"/>
      <c r="EJV88" s="522"/>
      <c r="EJW88" s="522"/>
      <c r="EJX88" s="522"/>
      <c r="EJY88" s="522"/>
      <c r="EJZ88" s="522"/>
      <c r="EKA88" s="522"/>
      <c r="EKB88" s="522"/>
      <c r="EKC88" s="522"/>
      <c r="EKD88" s="522"/>
      <c r="EKE88" s="522"/>
      <c r="EKF88" s="522"/>
      <c r="EKG88" s="522"/>
      <c r="EKH88" s="522"/>
      <c r="EKI88" s="522"/>
      <c r="EKJ88" s="522"/>
      <c r="EKK88" s="522"/>
      <c r="EKL88" s="522"/>
      <c r="EKM88" s="522"/>
      <c r="EKN88" s="522"/>
      <c r="EKO88" s="522"/>
      <c r="EKP88" s="522"/>
      <c r="EKQ88" s="522"/>
      <c r="EKR88" s="522"/>
      <c r="EKS88" s="522"/>
      <c r="EKT88" s="522"/>
      <c r="EKU88" s="522"/>
      <c r="EKV88" s="522"/>
      <c r="EKW88" s="522"/>
      <c r="EKX88" s="522"/>
      <c r="EKY88" s="522"/>
      <c r="EKZ88" s="522"/>
      <c r="ELA88" s="522"/>
      <c r="ELB88" s="522"/>
      <c r="ELC88" s="522"/>
      <c r="ELD88" s="522"/>
      <c r="ELE88" s="522"/>
      <c r="ELF88" s="522"/>
      <c r="ELG88" s="522"/>
      <c r="ELH88" s="522"/>
      <c r="ELI88" s="522"/>
      <c r="ELJ88" s="522"/>
      <c r="ELK88" s="522"/>
      <c r="ELL88" s="522"/>
      <c r="ELM88" s="522"/>
      <c r="ELN88" s="522"/>
      <c r="ELO88" s="522"/>
      <c r="ELP88" s="522"/>
      <c r="ELQ88" s="522"/>
      <c r="ELR88" s="522"/>
      <c r="ELS88" s="522"/>
      <c r="ELT88" s="522"/>
      <c r="ELU88" s="522"/>
      <c r="ELV88" s="522"/>
      <c r="ELW88" s="522"/>
      <c r="ELX88" s="522"/>
      <c r="ELY88" s="522"/>
      <c r="ELZ88" s="522"/>
      <c r="EMA88" s="522"/>
      <c r="EMB88" s="522"/>
      <c r="EMC88" s="522"/>
      <c r="EMD88" s="522"/>
      <c r="EME88" s="522"/>
      <c r="EMF88" s="522"/>
      <c r="EMG88" s="522"/>
      <c r="EMH88" s="522"/>
      <c r="EMI88" s="522"/>
      <c r="EMJ88" s="522"/>
      <c r="EMK88" s="522"/>
      <c r="EML88" s="522"/>
      <c r="EMM88" s="522"/>
      <c r="EMN88" s="522"/>
      <c r="EMO88" s="522"/>
      <c r="EMP88" s="522"/>
      <c r="EMQ88" s="522"/>
      <c r="EMR88" s="522"/>
      <c r="EMS88" s="522"/>
      <c r="EMT88" s="522"/>
      <c r="EMU88" s="522"/>
      <c r="EMV88" s="522"/>
      <c r="EMW88" s="522"/>
      <c r="EMX88" s="522"/>
      <c r="EMY88" s="522"/>
      <c r="EMZ88" s="522"/>
      <c r="ENA88" s="522"/>
      <c r="ENB88" s="522"/>
      <c r="ENC88" s="522"/>
      <c r="END88" s="522"/>
      <c r="ENE88" s="522"/>
      <c r="ENF88" s="522"/>
      <c r="ENG88" s="522"/>
      <c r="ENH88" s="522"/>
      <c r="ENI88" s="522"/>
      <c r="ENJ88" s="522"/>
      <c r="ENK88" s="522"/>
      <c r="ENL88" s="522"/>
      <c r="ENM88" s="522"/>
      <c r="ENN88" s="522"/>
      <c r="ENO88" s="522"/>
      <c r="ENP88" s="522"/>
      <c r="ENQ88" s="522"/>
      <c r="ENR88" s="522"/>
      <c r="ENS88" s="522"/>
      <c r="ENT88" s="522"/>
      <c r="ENU88" s="522"/>
      <c r="ENV88" s="522"/>
      <c r="ENW88" s="522"/>
      <c r="ENX88" s="522"/>
      <c r="ENY88" s="522"/>
      <c r="ENZ88" s="522"/>
      <c r="EOA88" s="522"/>
      <c r="EOB88" s="522"/>
      <c r="EOC88" s="522"/>
      <c r="EOD88" s="522"/>
      <c r="EOE88" s="522"/>
      <c r="EOF88" s="522"/>
      <c r="EOG88" s="522"/>
      <c r="EOH88" s="522"/>
      <c r="EOI88" s="522"/>
      <c r="EOJ88" s="522"/>
      <c r="EOK88" s="522"/>
      <c r="EOL88" s="522"/>
      <c r="EOM88" s="522"/>
      <c r="EON88" s="522"/>
      <c r="EOO88" s="522"/>
      <c r="EOP88" s="522"/>
      <c r="EOQ88" s="522"/>
      <c r="EOR88" s="522"/>
      <c r="EOS88" s="522"/>
      <c r="EOT88" s="522"/>
      <c r="EOU88" s="522"/>
      <c r="EOV88" s="522"/>
      <c r="EOW88" s="522"/>
      <c r="EOX88" s="522"/>
      <c r="EOY88" s="522"/>
      <c r="EOZ88" s="522"/>
      <c r="EPA88" s="522"/>
      <c r="EPB88" s="522"/>
      <c r="EPC88" s="522"/>
      <c r="EPD88" s="522"/>
      <c r="EPE88" s="522"/>
      <c r="EPF88" s="522"/>
      <c r="EPG88" s="522"/>
      <c r="EPH88" s="522"/>
      <c r="EPI88" s="522"/>
      <c r="EPJ88" s="522"/>
      <c r="EPK88" s="522"/>
      <c r="EPL88" s="522"/>
      <c r="EPM88" s="522"/>
      <c r="EPN88" s="522"/>
      <c r="EPO88" s="522"/>
      <c r="EPP88" s="522"/>
      <c r="EPQ88" s="522"/>
      <c r="EPR88" s="522"/>
      <c r="EPS88" s="522"/>
      <c r="EPT88" s="522"/>
      <c r="EPU88" s="522"/>
      <c r="EPV88" s="522"/>
      <c r="EPW88" s="522"/>
      <c r="EPX88" s="522"/>
      <c r="EPY88" s="522"/>
      <c r="EPZ88" s="522"/>
      <c r="EQA88" s="522"/>
      <c r="EQB88" s="522"/>
      <c r="EQC88" s="522"/>
      <c r="EQD88" s="522"/>
      <c r="EQE88" s="522"/>
      <c r="EQF88" s="522"/>
      <c r="EQG88" s="522"/>
      <c r="EQH88" s="522"/>
      <c r="EQI88" s="522"/>
      <c r="EQJ88" s="522"/>
      <c r="EQK88" s="522"/>
      <c r="EQL88" s="522"/>
      <c r="EQM88" s="522"/>
      <c r="EQN88" s="522"/>
      <c r="EQO88" s="522"/>
      <c r="EQP88" s="522"/>
      <c r="EQQ88" s="522"/>
      <c r="EQR88" s="522"/>
      <c r="EQS88" s="522"/>
      <c r="EQT88" s="522"/>
      <c r="EQU88" s="522"/>
      <c r="EQV88" s="522"/>
      <c r="EQW88" s="522"/>
      <c r="EQX88" s="522"/>
      <c r="EQY88" s="522"/>
      <c r="EQZ88" s="522"/>
      <c r="ERA88" s="522"/>
      <c r="ERB88" s="522"/>
      <c r="ERC88" s="522"/>
      <c r="ERD88" s="522"/>
      <c r="ERE88" s="522"/>
      <c r="ERF88" s="522"/>
      <c r="ERG88" s="522"/>
      <c r="ERH88" s="522"/>
      <c r="ERI88" s="522"/>
      <c r="ERJ88" s="522"/>
      <c r="ERK88" s="522"/>
      <c r="ERL88" s="522"/>
      <c r="ERM88" s="522"/>
      <c r="ERN88" s="522"/>
      <c r="ERO88" s="522"/>
      <c r="ERP88" s="522"/>
      <c r="ERQ88" s="522"/>
      <c r="ERR88" s="522"/>
      <c r="ERS88" s="522"/>
      <c r="ERT88" s="522"/>
      <c r="ERU88" s="522"/>
      <c r="ERV88" s="522"/>
      <c r="ERW88" s="522"/>
      <c r="ERX88" s="522"/>
      <c r="ERY88" s="522"/>
      <c r="ERZ88" s="522"/>
      <c r="ESA88" s="522"/>
      <c r="ESB88" s="522"/>
      <c r="ESC88" s="522"/>
      <c r="ESD88" s="522"/>
      <c r="ESE88" s="522"/>
      <c r="ESF88" s="522"/>
      <c r="ESG88" s="522"/>
      <c r="ESH88" s="522"/>
      <c r="ESI88" s="522"/>
      <c r="ESJ88" s="522"/>
      <c r="ESK88" s="522"/>
      <c r="ESL88" s="522"/>
      <c r="ESM88" s="522"/>
      <c r="ESN88" s="522"/>
      <c r="ESO88" s="522"/>
      <c r="ESP88" s="522"/>
      <c r="ESQ88" s="522"/>
      <c r="ESR88" s="522"/>
      <c r="ESS88" s="522"/>
      <c r="EST88" s="522"/>
      <c r="ESU88" s="522"/>
      <c r="ESV88" s="522"/>
      <c r="ESW88" s="522"/>
      <c r="ESX88" s="522"/>
      <c r="ESY88" s="522"/>
      <c r="ESZ88" s="522"/>
      <c r="ETA88" s="522"/>
      <c r="ETB88" s="522"/>
      <c r="ETC88" s="522"/>
      <c r="ETD88" s="522"/>
      <c r="ETE88" s="522"/>
      <c r="ETF88" s="522"/>
      <c r="ETG88" s="522"/>
      <c r="ETH88" s="522"/>
      <c r="ETI88" s="522"/>
      <c r="ETJ88" s="522"/>
      <c r="ETK88" s="522"/>
      <c r="ETL88" s="522"/>
      <c r="ETM88" s="522"/>
      <c r="ETN88" s="522"/>
      <c r="ETO88" s="522"/>
      <c r="ETP88" s="522"/>
      <c r="ETQ88" s="522"/>
      <c r="ETR88" s="522"/>
      <c r="ETS88" s="522"/>
      <c r="ETT88" s="522"/>
      <c r="ETU88" s="522"/>
      <c r="ETV88" s="522"/>
      <c r="ETW88" s="522"/>
      <c r="ETX88" s="522"/>
      <c r="ETY88" s="522"/>
      <c r="ETZ88" s="522"/>
      <c r="EUA88" s="522"/>
      <c r="EUB88" s="522"/>
      <c r="EUC88" s="522"/>
      <c r="EUD88" s="522"/>
      <c r="EUE88" s="522"/>
      <c r="EUF88" s="522"/>
      <c r="EUG88" s="522"/>
      <c r="EUH88" s="522"/>
      <c r="EUI88" s="522"/>
      <c r="EUJ88" s="522"/>
      <c r="EUK88" s="522"/>
      <c r="EUL88" s="522"/>
      <c r="EUM88" s="522"/>
      <c r="EUN88" s="522"/>
      <c r="EUO88" s="522"/>
      <c r="EUP88" s="522"/>
      <c r="EUQ88" s="522"/>
      <c r="EUR88" s="522"/>
      <c r="EUS88" s="522"/>
      <c r="EUT88" s="522"/>
      <c r="EUU88" s="522"/>
      <c r="EUV88" s="522"/>
      <c r="EUW88" s="522"/>
      <c r="EUX88" s="522"/>
      <c r="EUY88" s="522"/>
      <c r="EUZ88" s="522"/>
      <c r="EVA88" s="522"/>
      <c r="EVB88" s="522"/>
      <c r="EVC88" s="522"/>
      <c r="EVD88" s="522"/>
      <c r="EVE88" s="522"/>
      <c r="EVF88" s="522"/>
      <c r="EVG88" s="522"/>
      <c r="EVH88" s="522"/>
      <c r="EVI88" s="522"/>
      <c r="EVJ88" s="522"/>
      <c r="EVK88" s="522"/>
      <c r="EVL88" s="522"/>
      <c r="EVM88" s="522"/>
      <c r="EVN88" s="522"/>
      <c r="EVO88" s="522"/>
      <c r="EVP88" s="522"/>
      <c r="EVQ88" s="522"/>
      <c r="EVR88" s="522"/>
      <c r="EVS88" s="522"/>
      <c r="EVT88" s="522"/>
      <c r="EVU88" s="522"/>
      <c r="EVV88" s="522"/>
      <c r="EVW88" s="522"/>
      <c r="EVX88" s="522"/>
      <c r="EVY88" s="522"/>
      <c r="EVZ88" s="522"/>
      <c r="EWA88" s="522"/>
      <c r="EWB88" s="522"/>
      <c r="EWC88" s="522"/>
      <c r="EWD88" s="522"/>
      <c r="EWE88" s="522"/>
      <c r="EWF88" s="522"/>
      <c r="EWG88" s="522"/>
      <c r="EWH88" s="522"/>
      <c r="EWI88" s="522"/>
      <c r="EWJ88" s="522"/>
      <c r="EWK88" s="522"/>
      <c r="EWL88" s="522"/>
      <c r="EWM88" s="522"/>
      <c r="EWN88" s="522"/>
      <c r="EWO88" s="522"/>
      <c r="EWP88" s="522"/>
      <c r="EWQ88" s="522"/>
      <c r="EWR88" s="522"/>
      <c r="EWS88" s="522"/>
      <c r="EWT88" s="522"/>
      <c r="EWU88" s="522"/>
      <c r="EWV88" s="522"/>
      <c r="EWW88" s="522"/>
      <c r="EWX88" s="522"/>
      <c r="EWY88" s="522"/>
      <c r="EWZ88" s="522"/>
      <c r="EXA88" s="522"/>
      <c r="EXB88" s="522"/>
      <c r="EXC88" s="522"/>
      <c r="EXD88" s="522"/>
      <c r="EXE88" s="522"/>
      <c r="EXF88" s="522"/>
      <c r="EXG88" s="522"/>
      <c r="EXH88" s="522"/>
      <c r="EXI88" s="522"/>
      <c r="EXJ88" s="522"/>
      <c r="EXK88" s="522"/>
      <c r="EXL88" s="522"/>
      <c r="EXM88" s="522"/>
      <c r="EXN88" s="522"/>
      <c r="EXO88" s="522"/>
      <c r="EXP88" s="522"/>
      <c r="EXQ88" s="522"/>
      <c r="EXR88" s="522"/>
      <c r="EXS88" s="522"/>
      <c r="EXT88" s="522"/>
      <c r="EXU88" s="522"/>
      <c r="EXV88" s="522"/>
      <c r="EXW88" s="522"/>
      <c r="EXX88" s="522"/>
      <c r="EXY88" s="522"/>
      <c r="EXZ88" s="522"/>
      <c r="EYA88" s="522"/>
      <c r="EYB88" s="522"/>
      <c r="EYC88" s="522"/>
      <c r="EYD88" s="522"/>
      <c r="EYE88" s="522"/>
      <c r="EYF88" s="522"/>
      <c r="EYG88" s="522"/>
      <c r="EYH88" s="522"/>
      <c r="EYI88" s="522"/>
      <c r="EYJ88" s="522"/>
      <c r="EYK88" s="522"/>
      <c r="EYL88" s="522"/>
      <c r="EYM88" s="522"/>
      <c r="EYN88" s="522"/>
      <c r="EYO88" s="522"/>
      <c r="EYP88" s="522"/>
      <c r="EYQ88" s="522"/>
      <c r="EYR88" s="522"/>
      <c r="EYS88" s="522"/>
      <c r="EYT88" s="522"/>
      <c r="EYU88" s="522"/>
      <c r="EYV88" s="522"/>
      <c r="EYW88" s="522"/>
      <c r="EYX88" s="522"/>
      <c r="EYY88" s="522"/>
      <c r="EYZ88" s="522"/>
      <c r="EZA88" s="522"/>
      <c r="EZB88" s="522"/>
      <c r="EZC88" s="522"/>
      <c r="EZD88" s="522"/>
      <c r="EZE88" s="522"/>
      <c r="EZF88" s="522"/>
      <c r="EZG88" s="522"/>
      <c r="EZH88" s="522"/>
      <c r="EZI88" s="522"/>
      <c r="EZJ88" s="522"/>
      <c r="EZK88" s="522"/>
      <c r="EZL88" s="522"/>
      <c r="EZM88" s="522"/>
      <c r="EZN88" s="522"/>
      <c r="EZO88" s="522"/>
      <c r="EZP88" s="522"/>
      <c r="EZQ88" s="522"/>
      <c r="EZR88" s="522"/>
      <c r="EZS88" s="522"/>
      <c r="EZT88" s="522"/>
      <c r="EZU88" s="522"/>
      <c r="EZV88" s="522"/>
      <c r="EZW88" s="522"/>
      <c r="EZX88" s="522"/>
      <c r="EZY88" s="522"/>
      <c r="EZZ88" s="522"/>
      <c r="FAA88" s="522"/>
      <c r="FAB88" s="522"/>
      <c r="FAC88" s="522"/>
      <c r="FAD88" s="522"/>
      <c r="FAE88" s="522"/>
      <c r="FAF88" s="522"/>
      <c r="FAG88" s="522"/>
      <c r="FAH88" s="522"/>
      <c r="FAI88" s="522"/>
      <c r="FAJ88" s="522"/>
      <c r="FAK88" s="522"/>
      <c r="FAL88" s="522"/>
      <c r="FAM88" s="522"/>
      <c r="FAN88" s="522"/>
      <c r="FAO88" s="522"/>
      <c r="FAP88" s="522"/>
      <c r="FAQ88" s="522"/>
      <c r="FAR88" s="522"/>
      <c r="FAS88" s="522"/>
      <c r="FAT88" s="522"/>
      <c r="FAU88" s="522"/>
      <c r="FAV88" s="522"/>
      <c r="FAW88" s="522"/>
      <c r="FAX88" s="522"/>
      <c r="FAY88" s="522"/>
      <c r="FAZ88" s="522"/>
      <c r="FBA88" s="522"/>
      <c r="FBB88" s="522"/>
      <c r="FBC88" s="522"/>
      <c r="FBD88" s="522"/>
      <c r="FBE88" s="522"/>
      <c r="FBF88" s="522"/>
      <c r="FBG88" s="522"/>
      <c r="FBH88" s="522"/>
      <c r="FBI88" s="522"/>
      <c r="FBJ88" s="522"/>
      <c r="FBK88" s="522"/>
      <c r="FBL88" s="522"/>
      <c r="FBM88" s="522"/>
      <c r="FBN88" s="522"/>
      <c r="FBO88" s="522"/>
      <c r="FBP88" s="522"/>
      <c r="FBQ88" s="522"/>
      <c r="FBR88" s="522"/>
      <c r="FBS88" s="522"/>
      <c r="FBT88" s="522"/>
      <c r="FBU88" s="522"/>
      <c r="FBV88" s="522"/>
      <c r="FBW88" s="522"/>
      <c r="FBX88" s="522"/>
      <c r="FBY88" s="522"/>
      <c r="FBZ88" s="522"/>
      <c r="FCA88" s="522"/>
      <c r="FCB88" s="522"/>
      <c r="FCC88" s="522"/>
      <c r="FCD88" s="522"/>
      <c r="FCE88" s="522"/>
      <c r="FCF88" s="522"/>
      <c r="FCG88" s="522"/>
      <c r="FCH88" s="522"/>
      <c r="FCI88" s="522"/>
      <c r="FCJ88" s="522"/>
      <c r="FCK88" s="522"/>
      <c r="FCL88" s="522"/>
      <c r="FCM88" s="522"/>
      <c r="FCN88" s="522"/>
      <c r="FCO88" s="522"/>
      <c r="FCP88" s="522"/>
      <c r="FCQ88" s="522"/>
      <c r="FCR88" s="522"/>
      <c r="FCS88" s="522"/>
      <c r="FCT88" s="522"/>
      <c r="FCU88" s="522"/>
      <c r="FCV88" s="522"/>
      <c r="FCW88" s="522"/>
      <c r="FCX88" s="522"/>
      <c r="FCY88" s="522"/>
      <c r="FCZ88" s="522"/>
      <c r="FDA88" s="522"/>
      <c r="FDB88" s="522"/>
      <c r="FDC88" s="522"/>
      <c r="FDD88" s="522"/>
      <c r="FDE88" s="522"/>
      <c r="FDF88" s="522"/>
      <c r="FDG88" s="522"/>
      <c r="FDH88" s="522"/>
      <c r="FDI88" s="522"/>
      <c r="FDJ88" s="522"/>
      <c r="FDK88" s="522"/>
      <c r="FDL88" s="522"/>
      <c r="FDM88" s="522"/>
      <c r="FDN88" s="522"/>
      <c r="FDO88" s="522"/>
      <c r="FDP88" s="522"/>
      <c r="FDQ88" s="522"/>
      <c r="FDR88" s="522"/>
      <c r="FDS88" s="522"/>
      <c r="FDT88" s="522"/>
      <c r="FDU88" s="522"/>
      <c r="FDV88" s="522"/>
      <c r="FDW88" s="522"/>
      <c r="FDX88" s="522"/>
      <c r="FDY88" s="522"/>
      <c r="FDZ88" s="522"/>
      <c r="FEA88" s="522"/>
      <c r="FEB88" s="522"/>
      <c r="FEC88" s="522"/>
      <c r="FED88" s="522"/>
      <c r="FEE88" s="522"/>
      <c r="FEF88" s="522"/>
      <c r="FEG88" s="522"/>
      <c r="FEH88" s="522"/>
      <c r="FEI88" s="522"/>
      <c r="FEJ88" s="522"/>
      <c r="FEK88" s="522"/>
      <c r="FEL88" s="522"/>
      <c r="FEM88" s="522"/>
      <c r="FEN88" s="522"/>
      <c r="FEO88" s="522"/>
      <c r="FEP88" s="522"/>
      <c r="FEQ88" s="522"/>
      <c r="FER88" s="522"/>
      <c r="FES88" s="522"/>
      <c r="FET88" s="522"/>
      <c r="FEU88" s="522"/>
      <c r="FEV88" s="522"/>
      <c r="FEW88" s="522"/>
      <c r="FEX88" s="522"/>
      <c r="FEY88" s="522"/>
      <c r="FEZ88" s="522"/>
      <c r="FFA88" s="522"/>
      <c r="FFB88" s="522"/>
      <c r="FFC88" s="522"/>
      <c r="FFD88" s="522"/>
      <c r="FFE88" s="522"/>
      <c r="FFF88" s="522"/>
      <c r="FFG88" s="522"/>
      <c r="FFH88" s="522"/>
      <c r="FFI88" s="522"/>
      <c r="FFJ88" s="522"/>
      <c r="FFK88" s="522"/>
      <c r="FFL88" s="522"/>
      <c r="FFM88" s="522"/>
      <c r="FFN88" s="522"/>
      <c r="FFO88" s="522"/>
      <c r="FFP88" s="522"/>
      <c r="FFQ88" s="522"/>
      <c r="FFR88" s="522"/>
      <c r="FFS88" s="522"/>
      <c r="FFT88" s="522"/>
      <c r="FFU88" s="522"/>
      <c r="FFV88" s="522"/>
      <c r="FFW88" s="522"/>
      <c r="FFX88" s="522"/>
      <c r="FFY88" s="522"/>
      <c r="FFZ88" s="522"/>
      <c r="FGA88" s="522"/>
      <c r="FGB88" s="522"/>
      <c r="FGC88" s="522"/>
      <c r="FGD88" s="522"/>
      <c r="FGE88" s="522"/>
      <c r="FGF88" s="522"/>
      <c r="FGG88" s="522"/>
      <c r="FGH88" s="522"/>
      <c r="FGI88" s="522"/>
      <c r="FGJ88" s="522"/>
      <c r="FGK88" s="522"/>
      <c r="FGL88" s="522"/>
      <c r="FGM88" s="522"/>
      <c r="FGN88" s="522"/>
      <c r="FGO88" s="522"/>
      <c r="FGP88" s="522"/>
      <c r="FGQ88" s="522"/>
      <c r="FGR88" s="522"/>
      <c r="FGS88" s="522"/>
      <c r="FGT88" s="522"/>
      <c r="FGU88" s="522"/>
      <c r="FGV88" s="522"/>
      <c r="FGW88" s="522"/>
      <c r="FGX88" s="522"/>
      <c r="FGY88" s="522"/>
      <c r="FGZ88" s="522"/>
      <c r="FHA88" s="522"/>
      <c r="FHB88" s="522"/>
      <c r="FHC88" s="522"/>
      <c r="FHD88" s="522"/>
      <c r="FHE88" s="522"/>
      <c r="FHF88" s="522"/>
      <c r="FHG88" s="522"/>
      <c r="FHH88" s="522"/>
      <c r="FHI88" s="522"/>
      <c r="FHJ88" s="522"/>
      <c r="FHK88" s="522"/>
      <c r="FHL88" s="522"/>
      <c r="FHM88" s="522"/>
      <c r="FHN88" s="522"/>
      <c r="FHO88" s="522"/>
      <c r="FHP88" s="522"/>
      <c r="FHQ88" s="522"/>
      <c r="FHR88" s="522"/>
      <c r="FHS88" s="522"/>
      <c r="FHT88" s="522"/>
      <c r="FHU88" s="522"/>
      <c r="FHV88" s="522"/>
      <c r="FHW88" s="522"/>
      <c r="FHX88" s="522"/>
      <c r="FHY88" s="522"/>
      <c r="FHZ88" s="522"/>
      <c r="FIA88" s="522"/>
      <c r="FIB88" s="522"/>
      <c r="FIC88" s="522"/>
      <c r="FID88" s="522"/>
      <c r="FIE88" s="522"/>
      <c r="FIF88" s="522"/>
      <c r="FIG88" s="522"/>
      <c r="FIH88" s="522"/>
      <c r="FII88" s="522"/>
      <c r="FIJ88" s="522"/>
      <c r="FIK88" s="522"/>
      <c r="FIL88" s="522"/>
      <c r="FIM88" s="522"/>
      <c r="FIN88" s="522"/>
      <c r="FIO88" s="522"/>
      <c r="FIP88" s="522"/>
      <c r="FIQ88" s="522"/>
      <c r="FIR88" s="522"/>
      <c r="FIS88" s="522"/>
      <c r="FIT88" s="522"/>
      <c r="FIU88" s="522"/>
      <c r="FIV88" s="522"/>
      <c r="FIW88" s="522"/>
      <c r="FIX88" s="522"/>
      <c r="FIY88" s="522"/>
      <c r="FIZ88" s="522"/>
      <c r="FJA88" s="522"/>
      <c r="FJB88" s="522"/>
      <c r="FJC88" s="522"/>
      <c r="FJD88" s="522"/>
      <c r="FJE88" s="522"/>
      <c r="FJF88" s="522"/>
      <c r="FJG88" s="522"/>
      <c r="FJH88" s="522"/>
      <c r="FJI88" s="522"/>
      <c r="FJJ88" s="522"/>
      <c r="FJK88" s="522"/>
      <c r="FJL88" s="522"/>
      <c r="FJM88" s="522"/>
      <c r="FJN88" s="522"/>
      <c r="FJO88" s="522"/>
      <c r="FJP88" s="522"/>
      <c r="FJQ88" s="522"/>
      <c r="FJR88" s="522"/>
      <c r="FJS88" s="522"/>
      <c r="FJT88" s="522"/>
      <c r="FJU88" s="522"/>
      <c r="FJV88" s="522"/>
      <c r="FJW88" s="522"/>
      <c r="FJX88" s="522"/>
      <c r="FJY88" s="522"/>
      <c r="FJZ88" s="522"/>
      <c r="FKA88" s="522"/>
      <c r="FKB88" s="522"/>
      <c r="FKC88" s="522"/>
      <c r="FKD88" s="522"/>
      <c r="FKE88" s="522"/>
      <c r="FKF88" s="522"/>
      <c r="FKG88" s="522"/>
      <c r="FKH88" s="522"/>
      <c r="FKI88" s="522"/>
      <c r="FKJ88" s="522"/>
      <c r="FKK88" s="522"/>
      <c r="FKL88" s="522"/>
      <c r="FKM88" s="522"/>
      <c r="FKN88" s="522"/>
      <c r="FKO88" s="522"/>
      <c r="FKP88" s="522"/>
      <c r="FKQ88" s="522"/>
      <c r="FKR88" s="522"/>
      <c r="FKS88" s="522"/>
      <c r="FKT88" s="522"/>
      <c r="FKU88" s="522"/>
      <c r="FKV88" s="522"/>
      <c r="FKW88" s="522"/>
      <c r="FKX88" s="522"/>
      <c r="FKY88" s="522"/>
      <c r="FKZ88" s="522"/>
      <c r="FLA88" s="522"/>
      <c r="FLB88" s="522"/>
      <c r="FLC88" s="522"/>
      <c r="FLD88" s="522"/>
      <c r="FLE88" s="522"/>
      <c r="FLF88" s="522"/>
      <c r="FLG88" s="522"/>
      <c r="FLH88" s="522"/>
      <c r="FLI88" s="522"/>
      <c r="FLJ88" s="522"/>
      <c r="FLK88" s="522"/>
      <c r="FLL88" s="522"/>
      <c r="FLM88" s="522"/>
      <c r="FLN88" s="522"/>
      <c r="FLO88" s="522"/>
      <c r="FLP88" s="522"/>
      <c r="FLQ88" s="522"/>
      <c r="FLR88" s="522"/>
      <c r="FLS88" s="522"/>
      <c r="FLT88" s="522"/>
      <c r="FLU88" s="522"/>
      <c r="FLV88" s="522"/>
      <c r="FLW88" s="522"/>
      <c r="FLX88" s="522"/>
      <c r="FLY88" s="522"/>
      <c r="FLZ88" s="522"/>
      <c r="FMA88" s="522"/>
      <c r="FMB88" s="522"/>
      <c r="FMC88" s="522"/>
      <c r="FMD88" s="522"/>
      <c r="FME88" s="522"/>
      <c r="FMF88" s="522"/>
      <c r="FMG88" s="522"/>
      <c r="FMH88" s="522"/>
      <c r="FMI88" s="522"/>
      <c r="FMJ88" s="522"/>
      <c r="FMK88" s="522"/>
      <c r="FML88" s="522"/>
      <c r="FMM88" s="522"/>
      <c r="FMN88" s="522"/>
      <c r="FMO88" s="522"/>
      <c r="FMP88" s="522"/>
      <c r="FMQ88" s="522"/>
      <c r="FMR88" s="522"/>
      <c r="FMS88" s="522"/>
      <c r="FMT88" s="522"/>
      <c r="FMU88" s="522"/>
      <c r="FMV88" s="522"/>
      <c r="FMW88" s="522"/>
      <c r="FMX88" s="522"/>
      <c r="FMY88" s="522"/>
      <c r="FMZ88" s="522"/>
      <c r="FNA88" s="522"/>
      <c r="FNB88" s="522"/>
      <c r="FNC88" s="522"/>
      <c r="FND88" s="522"/>
      <c r="FNE88" s="522"/>
      <c r="FNF88" s="522"/>
      <c r="FNG88" s="522"/>
      <c r="FNH88" s="522"/>
      <c r="FNI88" s="522"/>
      <c r="FNJ88" s="522"/>
      <c r="FNK88" s="522"/>
      <c r="FNL88" s="522"/>
      <c r="FNM88" s="522"/>
      <c r="FNN88" s="522"/>
      <c r="FNO88" s="522"/>
      <c r="FNP88" s="522"/>
      <c r="FNQ88" s="522"/>
      <c r="FNR88" s="522"/>
      <c r="FNS88" s="522"/>
      <c r="FNT88" s="522"/>
      <c r="FNU88" s="522"/>
      <c r="FNV88" s="522"/>
      <c r="FNW88" s="522"/>
      <c r="FNX88" s="522"/>
      <c r="FNY88" s="522"/>
      <c r="FNZ88" s="522"/>
      <c r="FOA88" s="522"/>
      <c r="FOB88" s="522"/>
      <c r="FOC88" s="522"/>
      <c r="FOD88" s="522"/>
      <c r="FOE88" s="522"/>
      <c r="FOF88" s="522"/>
      <c r="FOG88" s="522"/>
      <c r="FOH88" s="522"/>
      <c r="FOI88" s="522"/>
      <c r="FOJ88" s="522"/>
      <c r="FOK88" s="522"/>
      <c r="FOL88" s="522"/>
      <c r="FOM88" s="522"/>
      <c r="FON88" s="522"/>
      <c r="FOO88" s="522"/>
      <c r="FOP88" s="522"/>
      <c r="FOQ88" s="522"/>
      <c r="FOR88" s="522"/>
      <c r="FOS88" s="522"/>
      <c r="FOT88" s="522"/>
      <c r="FOU88" s="522"/>
      <c r="FOV88" s="522"/>
      <c r="FOW88" s="522"/>
      <c r="FOX88" s="522"/>
      <c r="FOY88" s="522"/>
      <c r="FOZ88" s="522"/>
      <c r="FPA88" s="522"/>
      <c r="FPB88" s="522"/>
      <c r="FPC88" s="522"/>
      <c r="FPD88" s="522"/>
      <c r="FPE88" s="522"/>
      <c r="FPF88" s="522"/>
      <c r="FPG88" s="522"/>
      <c r="FPH88" s="522"/>
      <c r="FPI88" s="522"/>
      <c r="FPJ88" s="522"/>
      <c r="FPK88" s="522"/>
      <c r="FPL88" s="522"/>
      <c r="FPM88" s="522"/>
      <c r="FPN88" s="522"/>
      <c r="FPO88" s="522"/>
      <c r="FPP88" s="522"/>
      <c r="FPQ88" s="522"/>
      <c r="FPR88" s="522"/>
      <c r="FPS88" s="522"/>
      <c r="FPT88" s="522"/>
      <c r="FPU88" s="522"/>
      <c r="FPV88" s="522"/>
      <c r="FPW88" s="522"/>
      <c r="FPX88" s="522"/>
      <c r="FPY88" s="522"/>
      <c r="FPZ88" s="522"/>
      <c r="FQA88" s="522"/>
      <c r="FQB88" s="522"/>
      <c r="FQC88" s="522"/>
      <c r="FQD88" s="522"/>
      <c r="FQE88" s="522"/>
      <c r="FQF88" s="522"/>
      <c r="FQG88" s="522"/>
      <c r="FQH88" s="522"/>
      <c r="FQI88" s="522"/>
      <c r="FQJ88" s="522"/>
      <c r="FQK88" s="522"/>
      <c r="FQL88" s="522"/>
      <c r="FQM88" s="522"/>
      <c r="FQN88" s="522"/>
      <c r="FQO88" s="522"/>
      <c r="FQP88" s="522"/>
      <c r="FQQ88" s="522"/>
      <c r="FQR88" s="522"/>
      <c r="FQS88" s="522"/>
      <c r="FQT88" s="522"/>
      <c r="FQU88" s="522"/>
      <c r="FQV88" s="522"/>
      <c r="FQW88" s="522"/>
      <c r="FQX88" s="522"/>
      <c r="FQY88" s="522"/>
      <c r="FQZ88" s="522"/>
      <c r="FRA88" s="522"/>
      <c r="FRB88" s="522"/>
      <c r="FRC88" s="522"/>
      <c r="FRD88" s="522"/>
      <c r="FRE88" s="522"/>
      <c r="FRF88" s="522"/>
      <c r="FRG88" s="522"/>
      <c r="FRH88" s="522"/>
      <c r="FRI88" s="522"/>
      <c r="FRJ88" s="522"/>
      <c r="FRK88" s="522"/>
      <c r="FRL88" s="522"/>
      <c r="FRM88" s="522"/>
      <c r="FRN88" s="522"/>
      <c r="FRO88" s="522"/>
      <c r="FRP88" s="522"/>
      <c r="FRQ88" s="522"/>
      <c r="FRR88" s="522"/>
      <c r="FRS88" s="522"/>
      <c r="FRT88" s="522"/>
      <c r="FRU88" s="522"/>
      <c r="FRV88" s="522"/>
      <c r="FRW88" s="522"/>
      <c r="FRX88" s="522"/>
      <c r="FRY88" s="522"/>
      <c r="FRZ88" s="522"/>
      <c r="FSA88" s="522"/>
      <c r="FSB88" s="522"/>
      <c r="FSC88" s="522"/>
      <c r="FSD88" s="522"/>
      <c r="FSE88" s="522"/>
      <c r="FSF88" s="522"/>
      <c r="FSG88" s="522"/>
      <c r="FSH88" s="522"/>
      <c r="FSI88" s="522"/>
      <c r="FSJ88" s="522"/>
      <c r="FSK88" s="522"/>
      <c r="FSL88" s="522"/>
      <c r="FSM88" s="522"/>
      <c r="FSN88" s="522"/>
      <c r="FSO88" s="522"/>
      <c r="FSP88" s="522"/>
      <c r="FSQ88" s="522"/>
      <c r="FSR88" s="522"/>
      <c r="FSS88" s="522"/>
      <c r="FST88" s="522"/>
      <c r="FSU88" s="522"/>
      <c r="FSV88" s="522"/>
      <c r="FSW88" s="522"/>
      <c r="FSX88" s="522"/>
      <c r="FSY88" s="522"/>
      <c r="FSZ88" s="522"/>
      <c r="FTA88" s="522"/>
      <c r="FTB88" s="522"/>
      <c r="FTC88" s="522"/>
      <c r="FTD88" s="522"/>
      <c r="FTE88" s="522"/>
      <c r="FTF88" s="522"/>
      <c r="FTG88" s="522"/>
      <c r="FTH88" s="522"/>
      <c r="FTI88" s="522"/>
      <c r="FTJ88" s="522"/>
      <c r="FTK88" s="522"/>
      <c r="FTL88" s="522"/>
      <c r="FTM88" s="522"/>
      <c r="FTN88" s="522"/>
      <c r="FTO88" s="522"/>
      <c r="FTP88" s="522"/>
      <c r="FTQ88" s="522"/>
      <c r="FTR88" s="522"/>
      <c r="FTS88" s="522"/>
      <c r="FTT88" s="522"/>
      <c r="FTU88" s="522"/>
      <c r="FTV88" s="522"/>
      <c r="FTW88" s="522"/>
      <c r="FTX88" s="522"/>
      <c r="FTY88" s="522"/>
      <c r="FTZ88" s="522"/>
      <c r="FUA88" s="522"/>
      <c r="FUB88" s="522"/>
      <c r="FUC88" s="522"/>
      <c r="FUD88" s="522"/>
      <c r="FUE88" s="522"/>
      <c r="FUF88" s="522"/>
      <c r="FUG88" s="522"/>
      <c r="FUH88" s="522"/>
      <c r="FUI88" s="522"/>
      <c r="FUJ88" s="522"/>
      <c r="FUK88" s="522"/>
      <c r="FUL88" s="522"/>
      <c r="FUM88" s="522"/>
      <c r="FUN88" s="522"/>
      <c r="FUO88" s="522"/>
      <c r="FUP88" s="522"/>
      <c r="FUQ88" s="522"/>
      <c r="FUR88" s="522"/>
      <c r="FUS88" s="522"/>
      <c r="FUT88" s="522"/>
      <c r="FUU88" s="522"/>
      <c r="FUV88" s="522"/>
      <c r="FUW88" s="522"/>
      <c r="FUX88" s="522"/>
      <c r="FUY88" s="522"/>
      <c r="FUZ88" s="522"/>
      <c r="FVA88" s="522"/>
      <c r="FVB88" s="522"/>
      <c r="FVC88" s="522"/>
      <c r="FVD88" s="522"/>
      <c r="FVE88" s="522"/>
      <c r="FVF88" s="522"/>
      <c r="FVG88" s="522"/>
      <c r="FVH88" s="522"/>
      <c r="FVI88" s="522"/>
      <c r="FVJ88" s="522"/>
      <c r="FVK88" s="522"/>
      <c r="FVL88" s="522"/>
      <c r="FVM88" s="522"/>
      <c r="FVN88" s="522"/>
      <c r="FVO88" s="522"/>
      <c r="FVP88" s="522"/>
      <c r="FVQ88" s="522"/>
      <c r="FVR88" s="522"/>
      <c r="FVS88" s="522"/>
      <c r="FVT88" s="522"/>
      <c r="FVU88" s="522"/>
      <c r="FVV88" s="522"/>
      <c r="FVW88" s="522"/>
      <c r="FVX88" s="522"/>
      <c r="FVY88" s="522"/>
      <c r="FVZ88" s="522"/>
      <c r="FWA88" s="522"/>
      <c r="FWB88" s="522"/>
      <c r="FWC88" s="522"/>
      <c r="FWD88" s="522"/>
      <c r="FWE88" s="522"/>
      <c r="FWF88" s="522"/>
      <c r="FWG88" s="522"/>
      <c r="FWH88" s="522"/>
      <c r="FWI88" s="522"/>
      <c r="FWJ88" s="522"/>
      <c r="FWK88" s="522"/>
      <c r="FWL88" s="522"/>
      <c r="FWM88" s="522"/>
      <c r="FWN88" s="522"/>
      <c r="FWO88" s="522"/>
      <c r="FWP88" s="522"/>
      <c r="FWQ88" s="522"/>
      <c r="FWR88" s="522"/>
      <c r="FWS88" s="522"/>
      <c r="FWT88" s="522"/>
      <c r="FWU88" s="522"/>
      <c r="FWV88" s="522"/>
      <c r="FWW88" s="522"/>
      <c r="FWX88" s="522"/>
      <c r="FWY88" s="522"/>
      <c r="FWZ88" s="522"/>
      <c r="FXA88" s="522"/>
      <c r="FXB88" s="522"/>
      <c r="FXC88" s="522"/>
      <c r="FXD88" s="522"/>
      <c r="FXE88" s="522"/>
      <c r="FXF88" s="522"/>
      <c r="FXG88" s="522"/>
      <c r="FXH88" s="522"/>
      <c r="FXI88" s="522"/>
      <c r="FXJ88" s="522"/>
      <c r="FXK88" s="522"/>
      <c r="FXL88" s="522"/>
      <c r="FXM88" s="522"/>
      <c r="FXN88" s="522"/>
      <c r="FXO88" s="522"/>
      <c r="FXP88" s="522"/>
      <c r="FXQ88" s="522"/>
      <c r="FXR88" s="522"/>
      <c r="FXS88" s="522"/>
      <c r="FXT88" s="522"/>
      <c r="FXU88" s="522"/>
      <c r="FXV88" s="522"/>
      <c r="FXW88" s="522"/>
      <c r="FXX88" s="522"/>
      <c r="FXY88" s="522"/>
      <c r="FXZ88" s="522"/>
      <c r="FYA88" s="522"/>
      <c r="FYB88" s="522"/>
      <c r="FYC88" s="522"/>
      <c r="FYD88" s="522"/>
      <c r="FYE88" s="522"/>
      <c r="FYF88" s="522"/>
      <c r="FYG88" s="522"/>
      <c r="FYH88" s="522"/>
      <c r="FYI88" s="522"/>
      <c r="FYJ88" s="522"/>
      <c r="FYK88" s="522"/>
      <c r="FYL88" s="522"/>
      <c r="FYM88" s="522"/>
      <c r="FYN88" s="522"/>
      <c r="FYO88" s="522"/>
      <c r="FYP88" s="522"/>
      <c r="FYQ88" s="522"/>
      <c r="FYR88" s="522"/>
      <c r="FYS88" s="522"/>
      <c r="FYT88" s="522"/>
      <c r="FYU88" s="522"/>
      <c r="FYV88" s="522"/>
      <c r="FYW88" s="522"/>
      <c r="FYX88" s="522"/>
      <c r="FYY88" s="522"/>
      <c r="FYZ88" s="522"/>
      <c r="FZA88" s="522"/>
      <c r="FZB88" s="522"/>
      <c r="FZC88" s="522"/>
      <c r="FZD88" s="522"/>
      <c r="FZE88" s="522"/>
      <c r="FZF88" s="522"/>
      <c r="FZG88" s="522"/>
      <c r="FZH88" s="522"/>
      <c r="FZI88" s="522"/>
      <c r="FZJ88" s="522"/>
      <c r="FZK88" s="522"/>
      <c r="FZL88" s="522"/>
      <c r="FZM88" s="522"/>
      <c r="FZN88" s="522"/>
      <c r="FZO88" s="522"/>
      <c r="FZP88" s="522"/>
      <c r="FZQ88" s="522"/>
      <c r="FZR88" s="522"/>
      <c r="FZS88" s="522"/>
      <c r="FZT88" s="522"/>
      <c r="FZU88" s="522"/>
      <c r="FZV88" s="522"/>
      <c r="FZW88" s="522"/>
      <c r="FZX88" s="522"/>
      <c r="FZY88" s="522"/>
      <c r="FZZ88" s="522"/>
      <c r="GAA88" s="522"/>
      <c r="GAB88" s="522"/>
      <c r="GAC88" s="522"/>
      <c r="GAD88" s="522"/>
      <c r="GAE88" s="522"/>
      <c r="GAF88" s="522"/>
      <c r="GAG88" s="522"/>
      <c r="GAH88" s="522"/>
      <c r="GAI88" s="522"/>
      <c r="GAJ88" s="522"/>
      <c r="GAK88" s="522"/>
      <c r="GAL88" s="522"/>
      <c r="GAM88" s="522"/>
      <c r="GAN88" s="522"/>
      <c r="GAO88" s="522"/>
      <c r="GAP88" s="522"/>
      <c r="GAQ88" s="522"/>
      <c r="GAR88" s="522"/>
      <c r="GAS88" s="522"/>
      <c r="GAT88" s="522"/>
      <c r="GAU88" s="522"/>
      <c r="GAV88" s="522"/>
      <c r="GAW88" s="522"/>
      <c r="GAX88" s="522"/>
      <c r="GAY88" s="522"/>
      <c r="GAZ88" s="522"/>
      <c r="GBA88" s="522"/>
      <c r="GBB88" s="522"/>
      <c r="GBC88" s="522"/>
      <c r="GBD88" s="522"/>
      <c r="GBE88" s="522"/>
      <c r="GBF88" s="522"/>
      <c r="GBG88" s="522"/>
      <c r="GBH88" s="522"/>
      <c r="GBI88" s="522"/>
      <c r="GBJ88" s="522"/>
      <c r="GBK88" s="522"/>
      <c r="GBL88" s="522"/>
      <c r="GBM88" s="522"/>
      <c r="GBN88" s="522"/>
      <c r="GBO88" s="522"/>
      <c r="GBP88" s="522"/>
      <c r="GBQ88" s="522"/>
      <c r="GBR88" s="522"/>
      <c r="GBS88" s="522"/>
      <c r="GBT88" s="522"/>
      <c r="GBU88" s="522"/>
      <c r="GBV88" s="522"/>
      <c r="GBW88" s="522"/>
      <c r="GBX88" s="522"/>
      <c r="GBY88" s="522"/>
      <c r="GBZ88" s="522"/>
      <c r="GCA88" s="522"/>
      <c r="GCB88" s="522"/>
      <c r="GCC88" s="522"/>
      <c r="GCD88" s="522"/>
      <c r="GCE88" s="522"/>
      <c r="GCF88" s="522"/>
      <c r="GCG88" s="522"/>
      <c r="GCH88" s="522"/>
      <c r="GCI88" s="522"/>
      <c r="GCJ88" s="522"/>
      <c r="GCK88" s="522"/>
      <c r="GCL88" s="522"/>
      <c r="GCM88" s="522"/>
      <c r="GCN88" s="522"/>
      <c r="GCO88" s="522"/>
      <c r="GCP88" s="522"/>
      <c r="GCQ88" s="522"/>
      <c r="GCR88" s="522"/>
      <c r="GCS88" s="522"/>
      <c r="GCT88" s="522"/>
      <c r="GCU88" s="522"/>
      <c r="GCV88" s="522"/>
      <c r="GCW88" s="522"/>
      <c r="GCX88" s="522"/>
      <c r="GCY88" s="522"/>
      <c r="GCZ88" s="522"/>
      <c r="GDA88" s="522"/>
      <c r="GDB88" s="522"/>
      <c r="GDC88" s="522"/>
      <c r="GDD88" s="522"/>
      <c r="GDE88" s="522"/>
      <c r="GDF88" s="522"/>
      <c r="GDG88" s="522"/>
      <c r="GDH88" s="522"/>
      <c r="GDI88" s="522"/>
      <c r="GDJ88" s="522"/>
      <c r="GDK88" s="522"/>
      <c r="GDL88" s="522"/>
      <c r="GDM88" s="522"/>
      <c r="GDN88" s="522"/>
      <c r="GDO88" s="522"/>
      <c r="GDP88" s="522"/>
      <c r="GDQ88" s="522"/>
      <c r="GDR88" s="522"/>
      <c r="GDS88" s="522"/>
      <c r="GDT88" s="522"/>
      <c r="GDU88" s="522"/>
      <c r="GDV88" s="522"/>
      <c r="GDW88" s="522"/>
      <c r="GDX88" s="522"/>
      <c r="GDY88" s="522"/>
      <c r="GDZ88" s="522"/>
      <c r="GEA88" s="522"/>
      <c r="GEB88" s="522"/>
      <c r="GEC88" s="522"/>
      <c r="GED88" s="522"/>
      <c r="GEE88" s="522"/>
      <c r="GEF88" s="522"/>
      <c r="GEG88" s="522"/>
      <c r="GEH88" s="522"/>
      <c r="GEI88" s="522"/>
      <c r="GEJ88" s="522"/>
      <c r="GEK88" s="522"/>
      <c r="GEL88" s="522"/>
      <c r="GEM88" s="522"/>
      <c r="GEN88" s="522"/>
      <c r="GEO88" s="522"/>
      <c r="GEP88" s="522"/>
      <c r="GEQ88" s="522"/>
      <c r="GER88" s="522"/>
      <c r="GES88" s="522"/>
      <c r="GET88" s="522"/>
      <c r="GEU88" s="522"/>
      <c r="GEV88" s="522"/>
      <c r="GEW88" s="522"/>
      <c r="GEX88" s="522"/>
      <c r="GEY88" s="522"/>
      <c r="GEZ88" s="522"/>
      <c r="GFA88" s="522"/>
      <c r="GFB88" s="522"/>
      <c r="GFC88" s="522"/>
      <c r="GFD88" s="522"/>
      <c r="GFE88" s="522"/>
      <c r="GFF88" s="522"/>
      <c r="GFG88" s="522"/>
      <c r="GFH88" s="522"/>
      <c r="GFI88" s="522"/>
      <c r="GFJ88" s="522"/>
      <c r="GFK88" s="522"/>
      <c r="GFL88" s="522"/>
      <c r="GFM88" s="522"/>
      <c r="GFN88" s="522"/>
      <c r="GFO88" s="522"/>
      <c r="GFP88" s="522"/>
      <c r="GFQ88" s="522"/>
      <c r="GFR88" s="522"/>
      <c r="GFS88" s="522"/>
      <c r="GFT88" s="522"/>
      <c r="GFU88" s="522"/>
      <c r="GFV88" s="522"/>
      <c r="GFW88" s="522"/>
      <c r="GFX88" s="522"/>
      <c r="GFY88" s="522"/>
      <c r="GFZ88" s="522"/>
      <c r="GGA88" s="522"/>
      <c r="GGB88" s="522"/>
      <c r="GGC88" s="522"/>
      <c r="GGD88" s="522"/>
      <c r="GGE88" s="522"/>
      <c r="GGF88" s="522"/>
      <c r="GGG88" s="522"/>
      <c r="GGH88" s="522"/>
      <c r="GGI88" s="522"/>
      <c r="GGJ88" s="522"/>
      <c r="GGK88" s="522"/>
      <c r="GGL88" s="522"/>
      <c r="GGM88" s="522"/>
      <c r="GGN88" s="522"/>
      <c r="GGO88" s="522"/>
      <c r="GGP88" s="522"/>
      <c r="GGQ88" s="522"/>
      <c r="GGR88" s="522"/>
      <c r="GGS88" s="522"/>
      <c r="GGT88" s="522"/>
      <c r="GGU88" s="522"/>
      <c r="GGV88" s="522"/>
      <c r="GGW88" s="522"/>
      <c r="GGX88" s="522"/>
      <c r="GGY88" s="522"/>
      <c r="GGZ88" s="522"/>
      <c r="GHA88" s="522"/>
      <c r="GHB88" s="522"/>
      <c r="GHC88" s="522"/>
      <c r="GHD88" s="522"/>
      <c r="GHE88" s="522"/>
      <c r="GHF88" s="522"/>
      <c r="GHG88" s="522"/>
      <c r="GHH88" s="522"/>
      <c r="GHI88" s="522"/>
      <c r="GHJ88" s="522"/>
      <c r="GHK88" s="522"/>
      <c r="GHL88" s="522"/>
      <c r="GHM88" s="522"/>
      <c r="GHN88" s="522"/>
      <c r="GHO88" s="522"/>
      <c r="GHP88" s="522"/>
      <c r="GHQ88" s="522"/>
      <c r="GHR88" s="522"/>
      <c r="GHS88" s="522"/>
      <c r="GHT88" s="522"/>
      <c r="GHU88" s="522"/>
      <c r="GHV88" s="522"/>
      <c r="GHW88" s="522"/>
      <c r="GHX88" s="522"/>
      <c r="GHY88" s="522"/>
      <c r="GHZ88" s="522"/>
      <c r="GIA88" s="522"/>
      <c r="GIB88" s="522"/>
      <c r="GIC88" s="522"/>
      <c r="GID88" s="522"/>
      <c r="GIE88" s="522"/>
      <c r="GIF88" s="522"/>
      <c r="GIG88" s="522"/>
      <c r="GIH88" s="522"/>
      <c r="GII88" s="522"/>
      <c r="GIJ88" s="522"/>
      <c r="GIK88" s="522"/>
      <c r="GIL88" s="522"/>
      <c r="GIM88" s="522"/>
      <c r="GIN88" s="522"/>
      <c r="GIO88" s="522"/>
      <c r="GIP88" s="522"/>
      <c r="GIQ88" s="522"/>
      <c r="GIR88" s="522"/>
      <c r="GIS88" s="522"/>
      <c r="GIT88" s="522"/>
      <c r="GIU88" s="522"/>
      <c r="GIV88" s="522"/>
      <c r="GIW88" s="522"/>
      <c r="GIX88" s="522"/>
      <c r="GIY88" s="522"/>
      <c r="GIZ88" s="522"/>
      <c r="GJA88" s="522"/>
      <c r="GJB88" s="522"/>
      <c r="GJC88" s="522"/>
      <c r="GJD88" s="522"/>
      <c r="GJE88" s="522"/>
      <c r="GJF88" s="522"/>
      <c r="GJG88" s="522"/>
      <c r="GJH88" s="522"/>
      <c r="GJI88" s="522"/>
      <c r="GJJ88" s="522"/>
      <c r="GJK88" s="522"/>
      <c r="GJL88" s="522"/>
      <c r="GJM88" s="522"/>
      <c r="GJN88" s="522"/>
      <c r="GJO88" s="522"/>
      <c r="GJP88" s="522"/>
      <c r="GJQ88" s="522"/>
      <c r="GJR88" s="522"/>
      <c r="GJS88" s="522"/>
      <c r="GJT88" s="522"/>
      <c r="GJU88" s="522"/>
      <c r="GJV88" s="522"/>
      <c r="GJW88" s="522"/>
      <c r="GJX88" s="522"/>
      <c r="GJY88" s="522"/>
      <c r="GJZ88" s="522"/>
      <c r="GKA88" s="522"/>
      <c r="GKB88" s="522"/>
      <c r="GKC88" s="522"/>
      <c r="GKD88" s="522"/>
      <c r="GKE88" s="522"/>
      <c r="GKF88" s="522"/>
      <c r="GKG88" s="522"/>
      <c r="GKH88" s="522"/>
      <c r="GKI88" s="522"/>
      <c r="GKJ88" s="522"/>
      <c r="GKK88" s="522"/>
      <c r="GKL88" s="522"/>
      <c r="GKM88" s="522"/>
      <c r="GKN88" s="522"/>
      <c r="GKO88" s="522"/>
      <c r="GKP88" s="522"/>
      <c r="GKQ88" s="522"/>
      <c r="GKR88" s="522"/>
      <c r="GKS88" s="522"/>
      <c r="GKT88" s="522"/>
      <c r="GKU88" s="522"/>
      <c r="GKV88" s="522"/>
      <c r="GKW88" s="522"/>
      <c r="GKX88" s="522"/>
      <c r="GKY88" s="522"/>
      <c r="GKZ88" s="522"/>
      <c r="GLA88" s="522"/>
      <c r="GLB88" s="522"/>
      <c r="GLC88" s="522"/>
      <c r="GLD88" s="522"/>
      <c r="GLE88" s="522"/>
      <c r="GLF88" s="522"/>
      <c r="GLG88" s="522"/>
      <c r="GLH88" s="522"/>
      <c r="GLI88" s="522"/>
      <c r="GLJ88" s="522"/>
      <c r="GLK88" s="522"/>
      <c r="GLL88" s="522"/>
      <c r="GLM88" s="522"/>
      <c r="GLN88" s="522"/>
      <c r="GLO88" s="522"/>
      <c r="GLP88" s="522"/>
      <c r="GLQ88" s="522"/>
      <c r="GLR88" s="522"/>
      <c r="GLS88" s="522"/>
      <c r="GLT88" s="522"/>
      <c r="GLU88" s="522"/>
      <c r="GLV88" s="522"/>
      <c r="GLW88" s="522"/>
      <c r="GLX88" s="522"/>
      <c r="GLY88" s="522"/>
      <c r="GLZ88" s="522"/>
      <c r="GMA88" s="522"/>
      <c r="GMB88" s="522"/>
      <c r="GMC88" s="522"/>
      <c r="GMD88" s="522"/>
      <c r="GME88" s="522"/>
      <c r="GMF88" s="522"/>
      <c r="GMG88" s="522"/>
      <c r="GMH88" s="522"/>
      <c r="GMI88" s="522"/>
      <c r="GMJ88" s="522"/>
      <c r="GMK88" s="522"/>
      <c r="GML88" s="522"/>
      <c r="GMM88" s="522"/>
      <c r="GMN88" s="522"/>
      <c r="GMO88" s="522"/>
      <c r="GMP88" s="522"/>
      <c r="GMQ88" s="522"/>
      <c r="GMR88" s="522"/>
      <c r="GMS88" s="522"/>
      <c r="GMT88" s="522"/>
      <c r="GMU88" s="522"/>
      <c r="GMV88" s="522"/>
      <c r="GMW88" s="522"/>
      <c r="GMX88" s="522"/>
      <c r="GMY88" s="522"/>
      <c r="GMZ88" s="522"/>
      <c r="GNA88" s="522"/>
      <c r="GNB88" s="522"/>
      <c r="GNC88" s="522"/>
      <c r="GND88" s="522"/>
      <c r="GNE88" s="522"/>
      <c r="GNF88" s="522"/>
      <c r="GNG88" s="522"/>
      <c r="GNH88" s="522"/>
      <c r="GNI88" s="522"/>
      <c r="GNJ88" s="522"/>
      <c r="GNK88" s="522"/>
      <c r="GNL88" s="522"/>
      <c r="GNM88" s="522"/>
      <c r="GNN88" s="522"/>
      <c r="GNO88" s="522"/>
      <c r="GNP88" s="522"/>
      <c r="GNQ88" s="522"/>
      <c r="GNR88" s="522"/>
      <c r="GNS88" s="522"/>
      <c r="GNT88" s="522"/>
      <c r="GNU88" s="522"/>
      <c r="GNV88" s="522"/>
      <c r="GNW88" s="522"/>
      <c r="GNX88" s="522"/>
      <c r="GNY88" s="522"/>
      <c r="GNZ88" s="522"/>
      <c r="GOA88" s="522"/>
      <c r="GOB88" s="522"/>
      <c r="GOC88" s="522"/>
      <c r="GOD88" s="522"/>
      <c r="GOE88" s="522"/>
      <c r="GOF88" s="522"/>
      <c r="GOG88" s="522"/>
      <c r="GOH88" s="522"/>
      <c r="GOI88" s="522"/>
      <c r="GOJ88" s="522"/>
      <c r="GOK88" s="522"/>
      <c r="GOL88" s="522"/>
      <c r="GOM88" s="522"/>
      <c r="GON88" s="522"/>
      <c r="GOO88" s="522"/>
      <c r="GOP88" s="522"/>
      <c r="GOQ88" s="522"/>
      <c r="GOR88" s="522"/>
      <c r="GOS88" s="522"/>
      <c r="GOT88" s="522"/>
      <c r="GOU88" s="522"/>
      <c r="GOV88" s="522"/>
      <c r="GOW88" s="522"/>
      <c r="GOX88" s="522"/>
      <c r="GOY88" s="522"/>
      <c r="GOZ88" s="522"/>
      <c r="GPA88" s="522"/>
      <c r="GPB88" s="522"/>
      <c r="GPC88" s="522"/>
      <c r="GPD88" s="522"/>
      <c r="GPE88" s="522"/>
      <c r="GPF88" s="522"/>
      <c r="GPG88" s="522"/>
      <c r="GPH88" s="522"/>
      <c r="GPI88" s="522"/>
      <c r="GPJ88" s="522"/>
      <c r="GPK88" s="522"/>
      <c r="GPL88" s="522"/>
      <c r="GPM88" s="522"/>
      <c r="GPN88" s="522"/>
      <c r="GPO88" s="522"/>
      <c r="GPP88" s="522"/>
      <c r="GPQ88" s="522"/>
      <c r="GPR88" s="522"/>
      <c r="GPS88" s="522"/>
      <c r="GPT88" s="522"/>
      <c r="GPU88" s="522"/>
      <c r="GPV88" s="522"/>
      <c r="GPW88" s="522"/>
      <c r="GPX88" s="522"/>
      <c r="GPY88" s="522"/>
      <c r="GPZ88" s="522"/>
      <c r="GQA88" s="522"/>
      <c r="GQB88" s="522"/>
      <c r="GQC88" s="522"/>
      <c r="GQD88" s="522"/>
      <c r="GQE88" s="522"/>
      <c r="GQF88" s="522"/>
      <c r="GQG88" s="522"/>
      <c r="GQH88" s="522"/>
      <c r="GQI88" s="522"/>
      <c r="GQJ88" s="522"/>
      <c r="GQK88" s="522"/>
      <c r="GQL88" s="522"/>
      <c r="GQM88" s="522"/>
      <c r="GQN88" s="522"/>
      <c r="GQO88" s="522"/>
      <c r="GQP88" s="522"/>
      <c r="GQQ88" s="522"/>
      <c r="GQR88" s="522"/>
      <c r="GQS88" s="522"/>
      <c r="GQT88" s="522"/>
      <c r="GQU88" s="522"/>
      <c r="GQV88" s="522"/>
      <c r="GQW88" s="522"/>
      <c r="GQX88" s="522"/>
      <c r="GQY88" s="522"/>
      <c r="GQZ88" s="522"/>
      <c r="GRA88" s="522"/>
      <c r="GRB88" s="522"/>
      <c r="GRC88" s="522"/>
      <c r="GRD88" s="522"/>
      <c r="GRE88" s="522"/>
      <c r="GRF88" s="522"/>
      <c r="GRG88" s="522"/>
      <c r="GRH88" s="522"/>
      <c r="GRI88" s="522"/>
      <c r="GRJ88" s="522"/>
      <c r="GRK88" s="522"/>
      <c r="GRL88" s="522"/>
      <c r="GRM88" s="522"/>
      <c r="GRN88" s="522"/>
      <c r="GRO88" s="522"/>
      <c r="GRP88" s="522"/>
      <c r="GRQ88" s="522"/>
      <c r="GRR88" s="522"/>
      <c r="GRS88" s="522"/>
      <c r="GRT88" s="522"/>
      <c r="GRU88" s="522"/>
      <c r="GRV88" s="522"/>
      <c r="GRW88" s="522"/>
      <c r="GRX88" s="522"/>
      <c r="GRY88" s="522"/>
      <c r="GRZ88" s="522"/>
      <c r="GSA88" s="522"/>
      <c r="GSB88" s="522"/>
      <c r="GSC88" s="522"/>
      <c r="GSD88" s="522"/>
      <c r="GSE88" s="522"/>
      <c r="GSF88" s="522"/>
      <c r="GSG88" s="522"/>
      <c r="GSH88" s="522"/>
      <c r="GSI88" s="522"/>
      <c r="GSJ88" s="522"/>
      <c r="GSK88" s="522"/>
      <c r="GSL88" s="522"/>
      <c r="GSM88" s="522"/>
      <c r="GSN88" s="522"/>
      <c r="GSO88" s="522"/>
      <c r="GSP88" s="522"/>
      <c r="GSQ88" s="522"/>
      <c r="GSR88" s="522"/>
      <c r="GSS88" s="522"/>
      <c r="GST88" s="522"/>
      <c r="GSU88" s="522"/>
      <c r="GSV88" s="522"/>
      <c r="GSW88" s="522"/>
      <c r="GSX88" s="522"/>
      <c r="GSY88" s="522"/>
      <c r="GSZ88" s="522"/>
      <c r="GTA88" s="522"/>
      <c r="GTB88" s="522"/>
      <c r="GTC88" s="522"/>
      <c r="GTD88" s="522"/>
      <c r="GTE88" s="522"/>
      <c r="GTF88" s="522"/>
      <c r="GTG88" s="522"/>
      <c r="GTH88" s="522"/>
      <c r="GTI88" s="522"/>
      <c r="GTJ88" s="522"/>
      <c r="GTK88" s="522"/>
      <c r="GTL88" s="522"/>
      <c r="GTM88" s="522"/>
      <c r="GTN88" s="522"/>
      <c r="GTO88" s="522"/>
      <c r="GTP88" s="522"/>
      <c r="GTQ88" s="522"/>
      <c r="GTR88" s="522"/>
      <c r="GTS88" s="522"/>
      <c r="GTT88" s="522"/>
      <c r="GTU88" s="522"/>
      <c r="GTV88" s="522"/>
      <c r="GTW88" s="522"/>
      <c r="GTX88" s="522"/>
      <c r="GTY88" s="522"/>
      <c r="GTZ88" s="522"/>
      <c r="GUA88" s="522"/>
      <c r="GUB88" s="522"/>
      <c r="GUC88" s="522"/>
      <c r="GUD88" s="522"/>
      <c r="GUE88" s="522"/>
      <c r="GUF88" s="522"/>
      <c r="GUG88" s="522"/>
      <c r="GUH88" s="522"/>
      <c r="GUI88" s="522"/>
      <c r="GUJ88" s="522"/>
      <c r="GUK88" s="522"/>
      <c r="GUL88" s="522"/>
      <c r="GUM88" s="522"/>
      <c r="GUN88" s="522"/>
      <c r="GUO88" s="522"/>
      <c r="GUP88" s="522"/>
      <c r="GUQ88" s="522"/>
      <c r="GUR88" s="522"/>
      <c r="GUS88" s="522"/>
      <c r="GUT88" s="522"/>
      <c r="GUU88" s="522"/>
      <c r="GUV88" s="522"/>
      <c r="GUW88" s="522"/>
      <c r="GUX88" s="522"/>
      <c r="GUY88" s="522"/>
      <c r="GUZ88" s="522"/>
      <c r="GVA88" s="522"/>
      <c r="GVB88" s="522"/>
      <c r="GVC88" s="522"/>
      <c r="GVD88" s="522"/>
      <c r="GVE88" s="522"/>
      <c r="GVF88" s="522"/>
      <c r="GVG88" s="522"/>
      <c r="GVH88" s="522"/>
      <c r="GVI88" s="522"/>
      <c r="GVJ88" s="522"/>
      <c r="GVK88" s="522"/>
      <c r="GVL88" s="522"/>
      <c r="GVM88" s="522"/>
      <c r="GVN88" s="522"/>
      <c r="GVO88" s="522"/>
      <c r="GVP88" s="522"/>
      <c r="GVQ88" s="522"/>
      <c r="GVR88" s="522"/>
      <c r="GVS88" s="522"/>
      <c r="GVT88" s="522"/>
      <c r="GVU88" s="522"/>
      <c r="GVV88" s="522"/>
      <c r="GVW88" s="522"/>
      <c r="GVX88" s="522"/>
      <c r="GVY88" s="522"/>
      <c r="GVZ88" s="522"/>
      <c r="GWA88" s="522"/>
      <c r="GWB88" s="522"/>
      <c r="GWC88" s="522"/>
      <c r="GWD88" s="522"/>
      <c r="GWE88" s="522"/>
      <c r="GWF88" s="522"/>
      <c r="GWG88" s="522"/>
      <c r="GWH88" s="522"/>
      <c r="GWI88" s="522"/>
      <c r="GWJ88" s="522"/>
      <c r="GWK88" s="522"/>
      <c r="GWL88" s="522"/>
      <c r="GWM88" s="522"/>
      <c r="GWN88" s="522"/>
      <c r="GWO88" s="522"/>
      <c r="GWP88" s="522"/>
      <c r="GWQ88" s="522"/>
      <c r="GWR88" s="522"/>
      <c r="GWS88" s="522"/>
      <c r="GWT88" s="522"/>
      <c r="GWU88" s="522"/>
      <c r="GWV88" s="522"/>
      <c r="GWW88" s="522"/>
      <c r="GWX88" s="522"/>
      <c r="GWY88" s="522"/>
      <c r="GWZ88" s="522"/>
      <c r="GXA88" s="522"/>
      <c r="GXB88" s="522"/>
      <c r="GXC88" s="522"/>
      <c r="GXD88" s="522"/>
      <c r="GXE88" s="522"/>
      <c r="GXF88" s="522"/>
      <c r="GXG88" s="522"/>
      <c r="GXH88" s="522"/>
      <c r="GXI88" s="522"/>
      <c r="GXJ88" s="522"/>
      <c r="GXK88" s="522"/>
      <c r="GXL88" s="522"/>
      <c r="GXM88" s="522"/>
      <c r="GXN88" s="522"/>
      <c r="GXO88" s="522"/>
      <c r="GXP88" s="522"/>
      <c r="GXQ88" s="522"/>
      <c r="GXR88" s="522"/>
      <c r="GXS88" s="522"/>
      <c r="GXT88" s="522"/>
      <c r="GXU88" s="522"/>
      <c r="GXV88" s="522"/>
      <c r="GXW88" s="522"/>
      <c r="GXX88" s="522"/>
      <c r="GXY88" s="522"/>
      <c r="GXZ88" s="522"/>
      <c r="GYA88" s="522"/>
      <c r="GYB88" s="522"/>
      <c r="GYC88" s="522"/>
      <c r="GYD88" s="522"/>
      <c r="GYE88" s="522"/>
      <c r="GYF88" s="522"/>
      <c r="GYG88" s="522"/>
      <c r="GYH88" s="522"/>
      <c r="GYI88" s="522"/>
      <c r="GYJ88" s="522"/>
      <c r="GYK88" s="522"/>
      <c r="GYL88" s="522"/>
      <c r="GYM88" s="522"/>
      <c r="GYN88" s="522"/>
      <c r="GYO88" s="522"/>
      <c r="GYP88" s="522"/>
      <c r="GYQ88" s="522"/>
      <c r="GYR88" s="522"/>
      <c r="GYS88" s="522"/>
      <c r="GYT88" s="522"/>
      <c r="GYU88" s="522"/>
      <c r="GYV88" s="522"/>
      <c r="GYW88" s="522"/>
      <c r="GYX88" s="522"/>
      <c r="GYY88" s="522"/>
      <c r="GYZ88" s="522"/>
      <c r="GZA88" s="522"/>
      <c r="GZB88" s="522"/>
      <c r="GZC88" s="522"/>
      <c r="GZD88" s="522"/>
      <c r="GZE88" s="522"/>
      <c r="GZF88" s="522"/>
      <c r="GZG88" s="522"/>
      <c r="GZH88" s="522"/>
      <c r="GZI88" s="522"/>
      <c r="GZJ88" s="522"/>
      <c r="GZK88" s="522"/>
      <c r="GZL88" s="522"/>
      <c r="GZM88" s="522"/>
      <c r="GZN88" s="522"/>
      <c r="GZO88" s="522"/>
      <c r="GZP88" s="522"/>
      <c r="GZQ88" s="522"/>
      <c r="GZR88" s="522"/>
      <c r="GZS88" s="522"/>
      <c r="GZT88" s="522"/>
      <c r="GZU88" s="522"/>
      <c r="GZV88" s="522"/>
      <c r="GZW88" s="522"/>
      <c r="GZX88" s="522"/>
      <c r="GZY88" s="522"/>
      <c r="GZZ88" s="522"/>
      <c r="HAA88" s="522"/>
      <c r="HAB88" s="522"/>
      <c r="HAC88" s="522"/>
      <c r="HAD88" s="522"/>
      <c r="HAE88" s="522"/>
      <c r="HAF88" s="522"/>
      <c r="HAG88" s="522"/>
      <c r="HAH88" s="522"/>
      <c r="HAI88" s="522"/>
      <c r="HAJ88" s="522"/>
      <c r="HAK88" s="522"/>
      <c r="HAL88" s="522"/>
      <c r="HAM88" s="522"/>
      <c r="HAN88" s="522"/>
      <c r="HAO88" s="522"/>
      <c r="HAP88" s="522"/>
      <c r="HAQ88" s="522"/>
      <c r="HAR88" s="522"/>
      <c r="HAS88" s="522"/>
      <c r="HAT88" s="522"/>
      <c r="HAU88" s="522"/>
      <c r="HAV88" s="522"/>
      <c r="HAW88" s="522"/>
      <c r="HAX88" s="522"/>
      <c r="HAY88" s="522"/>
      <c r="HAZ88" s="522"/>
      <c r="HBA88" s="522"/>
      <c r="HBB88" s="522"/>
      <c r="HBC88" s="522"/>
      <c r="HBD88" s="522"/>
      <c r="HBE88" s="522"/>
      <c r="HBF88" s="522"/>
      <c r="HBG88" s="522"/>
      <c r="HBH88" s="522"/>
      <c r="HBI88" s="522"/>
      <c r="HBJ88" s="522"/>
      <c r="HBK88" s="522"/>
      <c r="HBL88" s="522"/>
      <c r="HBM88" s="522"/>
      <c r="HBN88" s="522"/>
      <c r="HBO88" s="522"/>
      <c r="HBP88" s="522"/>
      <c r="HBQ88" s="522"/>
      <c r="HBR88" s="522"/>
      <c r="HBS88" s="522"/>
      <c r="HBT88" s="522"/>
      <c r="HBU88" s="522"/>
      <c r="HBV88" s="522"/>
      <c r="HBW88" s="522"/>
      <c r="HBX88" s="522"/>
      <c r="HBY88" s="522"/>
      <c r="HBZ88" s="522"/>
      <c r="HCA88" s="522"/>
      <c r="HCB88" s="522"/>
      <c r="HCC88" s="522"/>
      <c r="HCD88" s="522"/>
      <c r="HCE88" s="522"/>
      <c r="HCF88" s="522"/>
      <c r="HCG88" s="522"/>
      <c r="HCH88" s="522"/>
      <c r="HCI88" s="522"/>
      <c r="HCJ88" s="522"/>
      <c r="HCK88" s="522"/>
      <c r="HCL88" s="522"/>
      <c r="HCM88" s="522"/>
      <c r="HCN88" s="522"/>
      <c r="HCO88" s="522"/>
      <c r="HCP88" s="522"/>
      <c r="HCQ88" s="522"/>
      <c r="HCR88" s="522"/>
      <c r="HCS88" s="522"/>
      <c r="HCT88" s="522"/>
      <c r="HCU88" s="522"/>
      <c r="HCV88" s="522"/>
      <c r="HCW88" s="522"/>
      <c r="HCX88" s="522"/>
      <c r="HCY88" s="522"/>
      <c r="HCZ88" s="522"/>
      <c r="HDA88" s="522"/>
      <c r="HDB88" s="522"/>
      <c r="HDC88" s="522"/>
      <c r="HDD88" s="522"/>
      <c r="HDE88" s="522"/>
      <c r="HDF88" s="522"/>
      <c r="HDG88" s="522"/>
      <c r="HDH88" s="522"/>
      <c r="HDI88" s="522"/>
      <c r="HDJ88" s="522"/>
      <c r="HDK88" s="522"/>
      <c r="HDL88" s="522"/>
      <c r="HDM88" s="522"/>
      <c r="HDN88" s="522"/>
      <c r="HDO88" s="522"/>
      <c r="HDP88" s="522"/>
      <c r="HDQ88" s="522"/>
      <c r="HDR88" s="522"/>
      <c r="HDS88" s="522"/>
      <c r="HDT88" s="522"/>
      <c r="HDU88" s="522"/>
      <c r="HDV88" s="522"/>
      <c r="HDW88" s="522"/>
      <c r="HDX88" s="522"/>
      <c r="HDY88" s="522"/>
      <c r="HDZ88" s="522"/>
      <c r="HEA88" s="522"/>
      <c r="HEB88" s="522"/>
      <c r="HEC88" s="522"/>
      <c r="HED88" s="522"/>
      <c r="HEE88" s="522"/>
      <c r="HEF88" s="522"/>
      <c r="HEG88" s="522"/>
      <c r="HEH88" s="522"/>
      <c r="HEI88" s="522"/>
      <c r="HEJ88" s="522"/>
      <c r="HEK88" s="522"/>
      <c r="HEL88" s="522"/>
      <c r="HEM88" s="522"/>
      <c r="HEN88" s="522"/>
      <c r="HEO88" s="522"/>
      <c r="HEP88" s="522"/>
      <c r="HEQ88" s="522"/>
      <c r="HER88" s="522"/>
      <c r="HES88" s="522"/>
      <c r="HET88" s="522"/>
      <c r="HEU88" s="522"/>
      <c r="HEV88" s="522"/>
      <c r="HEW88" s="522"/>
      <c r="HEX88" s="522"/>
      <c r="HEY88" s="522"/>
      <c r="HEZ88" s="522"/>
      <c r="HFA88" s="522"/>
      <c r="HFB88" s="522"/>
      <c r="HFC88" s="522"/>
      <c r="HFD88" s="522"/>
      <c r="HFE88" s="522"/>
      <c r="HFF88" s="522"/>
      <c r="HFG88" s="522"/>
      <c r="HFH88" s="522"/>
      <c r="HFI88" s="522"/>
      <c r="HFJ88" s="522"/>
      <c r="HFK88" s="522"/>
      <c r="HFL88" s="522"/>
      <c r="HFM88" s="522"/>
      <c r="HFN88" s="522"/>
      <c r="HFO88" s="522"/>
      <c r="HFP88" s="522"/>
      <c r="HFQ88" s="522"/>
      <c r="HFR88" s="522"/>
      <c r="HFS88" s="522"/>
      <c r="HFT88" s="522"/>
      <c r="HFU88" s="522"/>
      <c r="HFV88" s="522"/>
      <c r="HFW88" s="522"/>
      <c r="HFX88" s="522"/>
      <c r="HFY88" s="522"/>
      <c r="HFZ88" s="522"/>
      <c r="HGA88" s="522"/>
      <c r="HGB88" s="522"/>
      <c r="HGC88" s="522"/>
      <c r="HGD88" s="522"/>
      <c r="HGE88" s="522"/>
      <c r="HGF88" s="522"/>
      <c r="HGG88" s="522"/>
      <c r="HGH88" s="522"/>
      <c r="HGI88" s="522"/>
      <c r="HGJ88" s="522"/>
      <c r="HGK88" s="522"/>
      <c r="HGL88" s="522"/>
      <c r="HGM88" s="522"/>
      <c r="HGN88" s="522"/>
      <c r="HGO88" s="522"/>
      <c r="HGP88" s="522"/>
      <c r="HGQ88" s="522"/>
      <c r="HGR88" s="522"/>
      <c r="HGS88" s="522"/>
      <c r="HGT88" s="522"/>
      <c r="HGU88" s="522"/>
      <c r="HGV88" s="522"/>
      <c r="HGW88" s="522"/>
      <c r="HGX88" s="522"/>
      <c r="HGY88" s="522"/>
      <c r="HGZ88" s="522"/>
      <c r="HHA88" s="522"/>
      <c r="HHB88" s="522"/>
      <c r="HHC88" s="522"/>
      <c r="HHD88" s="522"/>
      <c r="HHE88" s="522"/>
      <c r="HHF88" s="522"/>
      <c r="HHG88" s="522"/>
      <c r="HHH88" s="522"/>
      <c r="HHI88" s="522"/>
      <c r="HHJ88" s="522"/>
      <c r="HHK88" s="522"/>
      <c r="HHL88" s="522"/>
      <c r="HHM88" s="522"/>
      <c r="HHN88" s="522"/>
      <c r="HHO88" s="522"/>
      <c r="HHP88" s="522"/>
      <c r="HHQ88" s="522"/>
      <c r="HHR88" s="522"/>
      <c r="HHS88" s="522"/>
      <c r="HHT88" s="522"/>
      <c r="HHU88" s="522"/>
      <c r="HHV88" s="522"/>
      <c r="HHW88" s="522"/>
      <c r="HHX88" s="522"/>
      <c r="HHY88" s="522"/>
      <c r="HHZ88" s="522"/>
      <c r="HIA88" s="522"/>
      <c r="HIB88" s="522"/>
      <c r="HIC88" s="522"/>
      <c r="HID88" s="522"/>
      <c r="HIE88" s="522"/>
      <c r="HIF88" s="522"/>
      <c r="HIG88" s="522"/>
      <c r="HIH88" s="522"/>
      <c r="HII88" s="522"/>
      <c r="HIJ88" s="522"/>
      <c r="HIK88" s="522"/>
      <c r="HIL88" s="522"/>
      <c r="HIM88" s="522"/>
      <c r="HIN88" s="522"/>
      <c r="HIO88" s="522"/>
      <c r="HIP88" s="522"/>
      <c r="HIQ88" s="522"/>
      <c r="HIR88" s="522"/>
      <c r="HIS88" s="522"/>
      <c r="HIT88" s="522"/>
      <c r="HIU88" s="522"/>
      <c r="HIV88" s="522"/>
      <c r="HIW88" s="522"/>
      <c r="HIX88" s="522"/>
      <c r="HIY88" s="522"/>
      <c r="HIZ88" s="522"/>
      <c r="HJA88" s="522"/>
      <c r="HJB88" s="522"/>
      <c r="HJC88" s="522"/>
      <c r="HJD88" s="522"/>
      <c r="HJE88" s="522"/>
      <c r="HJF88" s="522"/>
      <c r="HJG88" s="522"/>
      <c r="HJH88" s="522"/>
      <c r="HJI88" s="522"/>
      <c r="HJJ88" s="522"/>
      <c r="HJK88" s="522"/>
      <c r="HJL88" s="522"/>
      <c r="HJM88" s="522"/>
      <c r="HJN88" s="522"/>
      <c r="HJO88" s="522"/>
      <c r="HJP88" s="522"/>
      <c r="HJQ88" s="522"/>
      <c r="HJR88" s="522"/>
      <c r="HJS88" s="522"/>
      <c r="HJT88" s="522"/>
      <c r="HJU88" s="522"/>
      <c r="HJV88" s="522"/>
      <c r="HJW88" s="522"/>
      <c r="HJX88" s="522"/>
      <c r="HJY88" s="522"/>
      <c r="HJZ88" s="522"/>
      <c r="HKA88" s="522"/>
      <c r="HKB88" s="522"/>
      <c r="HKC88" s="522"/>
      <c r="HKD88" s="522"/>
      <c r="HKE88" s="522"/>
      <c r="HKF88" s="522"/>
      <c r="HKG88" s="522"/>
      <c r="HKH88" s="522"/>
      <c r="HKI88" s="522"/>
      <c r="HKJ88" s="522"/>
      <c r="HKK88" s="522"/>
      <c r="HKL88" s="522"/>
      <c r="HKM88" s="522"/>
      <c r="HKN88" s="522"/>
      <c r="HKO88" s="522"/>
      <c r="HKP88" s="522"/>
      <c r="HKQ88" s="522"/>
      <c r="HKR88" s="522"/>
      <c r="HKS88" s="522"/>
      <c r="HKT88" s="522"/>
      <c r="HKU88" s="522"/>
      <c r="HKV88" s="522"/>
      <c r="HKW88" s="522"/>
      <c r="HKX88" s="522"/>
      <c r="HKY88" s="522"/>
      <c r="HKZ88" s="522"/>
      <c r="HLA88" s="522"/>
      <c r="HLB88" s="522"/>
      <c r="HLC88" s="522"/>
      <c r="HLD88" s="522"/>
      <c r="HLE88" s="522"/>
      <c r="HLF88" s="522"/>
      <c r="HLG88" s="522"/>
      <c r="HLH88" s="522"/>
      <c r="HLI88" s="522"/>
      <c r="HLJ88" s="522"/>
      <c r="HLK88" s="522"/>
      <c r="HLL88" s="522"/>
      <c r="HLM88" s="522"/>
      <c r="HLN88" s="522"/>
      <c r="HLO88" s="522"/>
      <c r="HLP88" s="522"/>
      <c r="HLQ88" s="522"/>
      <c r="HLR88" s="522"/>
      <c r="HLS88" s="522"/>
      <c r="HLT88" s="522"/>
      <c r="HLU88" s="522"/>
      <c r="HLV88" s="522"/>
      <c r="HLW88" s="522"/>
      <c r="HLX88" s="522"/>
      <c r="HLY88" s="522"/>
      <c r="HLZ88" s="522"/>
      <c r="HMA88" s="522"/>
      <c r="HMB88" s="522"/>
      <c r="HMC88" s="522"/>
      <c r="HMD88" s="522"/>
      <c r="HME88" s="522"/>
      <c r="HMF88" s="522"/>
      <c r="HMG88" s="522"/>
      <c r="HMH88" s="522"/>
      <c r="HMI88" s="522"/>
      <c r="HMJ88" s="522"/>
      <c r="HMK88" s="522"/>
      <c r="HML88" s="522"/>
      <c r="HMM88" s="522"/>
      <c r="HMN88" s="522"/>
      <c r="HMO88" s="522"/>
      <c r="HMP88" s="522"/>
      <c r="HMQ88" s="522"/>
      <c r="HMR88" s="522"/>
      <c r="HMS88" s="522"/>
      <c r="HMT88" s="522"/>
      <c r="HMU88" s="522"/>
      <c r="HMV88" s="522"/>
      <c r="HMW88" s="522"/>
      <c r="HMX88" s="522"/>
      <c r="HMY88" s="522"/>
      <c r="HMZ88" s="522"/>
      <c r="HNA88" s="522"/>
      <c r="HNB88" s="522"/>
      <c r="HNC88" s="522"/>
      <c r="HND88" s="522"/>
      <c r="HNE88" s="522"/>
      <c r="HNF88" s="522"/>
      <c r="HNG88" s="522"/>
      <c r="HNH88" s="522"/>
      <c r="HNI88" s="522"/>
      <c r="HNJ88" s="522"/>
      <c r="HNK88" s="522"/>
      <c r="HNL88" s="522"/>
      <c r="HNM88" s="522"/>
      <c r="HNN88" s="522"/>
      <c r="HNO88" s="522"/>
      <c r="HNP88" s="522"/>
      <c r="HNQ88" s="522"/>
      <c r="HNR88" s="522"/>
      <c r="HNS88" s="522"/>
      <c r="HNT88" s="522"/>
      <c r="HNU88" s="522"/>
      <c r="HNV88" s="522"/>
      <c r="HNW88" s="522"/>
      <c r="HNX88" s="522"/>
      <c r="HNY88" s="522"/>
      <c r="HNZ88" s="522"/>
      <c r="HOA88" s="522"/>
      <c r="HOB88" s="522"/>
      <c r="HOC88" s="522"/>
      <c r="HOD88" s="522"/>
      <c r="HOE88" s="522"/>
      <c r="HOF88" s="522"/>
      <c r="HOG88" s="522"/>
      <c r="HOH88" s="522"/>
      <c r="HOI88" s="522"/>
      <c r="HOJ88" s="522"/>
      <c r="HOK88" s="522"/>
      <c r="HOL88" s="522"/>
      <c r="HOM88" s="522"/>
      <c r="HON88" s="522"/>
      <c r="HOO88" s="522"/>
      <c r="HOP88" s="522"/>
      <c r="HOQ88" s="522"/>
      <c r="HOR88" s="522"/>
      <c r="HOS88" s="522"/>
      <c r="HOT88" s="522"/>
      <c r="HOU88" s="522"/>
      <c r="HOV88" s="522"/>
      <c r="HOW88" s="522"/>
      <c r="HOX88" s="522"/>
      <c r="HOY88" s="522"/>
      <c r="HOZ88" s="522"/>
      <c r="HPA88" s="522"/>
      <c r="HPB88" s="522"/>
      <c r="HPC88" s="522"/>
      <c r="HPD88" s="522"/>
      <c r="HPE88" s="522"/>
      <c r="HPF88" s="522"/>
      <c r="HPG88" s="522"/>
      <c r="HPH88" s="522"/>
      <c r="HPI88" s="522"/>
      <c r="HPJ88" s="522"/>
      <c r="HPK88" s="522"/>
      <c r="HPL88" s="522"/>
      <c r="HPM88" s="522"/>
      <c r="HPN88" s="522"/>
      <c r="HPO88" s="522"/>
      <c r="HPP88" s="522"/>
      <c r="HPQ88" s="522"/>
      <c r="HPR88" s="522"/>
      <c r="HPS88" s="522"/>
      <c r="HPT88" s="522"/>
      <c r="HPU88" s="522"/>
      <c r="HPV88" s="522"/>
      <c r="HPW88" s="522"/>
      <c r="HPX88" s="522"/>
      <c r="HPY88" s="522"/>
      <c r="HPZ88" s="522"/>
      <c r="HQA88" s="522"/>
      <c r="HQB88" s="522"/>
      <c r="HQC88" s="522"/>
      <c r="HQD88" s="522"/>
      <c r="HQE88" s="522"/>
      <c r="HQF88" s="522"/>
      <c r="HQG88" s="522"/>
      <c r="HQH88" s="522"/>
      <c r="HQI88" s="522"/>
      <c r="HQJ88" s="522"/>
      <c r="HQK88" s="522"/>
      <c r="HQL88" s="522"/>
      <c r="HQM88" s="522"/>
      <c r="HQN88" s="522"/>
      <c r="HQO88" s="522"/>
      <c r="HQP88" s="522"/>
      <c r="HQQ88" s="522"/>
      <c r="HQR88" s="522"/>
      <c r="HQS88" s="522"/>
      <c r="HQT88" s="522"/>
      <c r="HQU88" s="522"/>
      <c r="HQV88" s="522"/>
      <c r="HQW88" s="522"/>
      <c r="HQX88" s="522"/>
      <c r="HQY88" s="522"/>
      <c r="HQZ88" s="522"/>
      <c r="HRA88" s="522"/>
      <c r="HRB88" s="522"/>
      <c r="HRC88" s="522"/>
      <c r="HRD88" s="522"/>
      <c r="HRE88" s="522"/>
      <c r="HRF88" s="522"/>
      <c r="HRG88" s="522"/>
      <c r="HRH88" s="522"/>
      <c r="HRI88" s="522"/>
      <c r="HRJ88" s="522"/>
      <c r="HRK88" s="522"/>
      <c r="HRL88" s="522"/>
      <c r="HRM88" s="522"/>
      <c r="HRN88" s="522"/>
      <c r="HRO88" s="522"/>
      <c r="HRP88" s="522"/>
      <c r="HRQ88" s="522"/>
      <c r="HRR88" s="522"/>
      <c r="HRS88" s="522"/>
      <c r="HRT88" s="522"/>
      <c r="HRU88" s="522"/>
      <c r="HRV88" s="522"/>
      <c r="HRW88" s="522"/>
      <c r="HRX88" s="522"/>
      <c r="HRY88" s="522"/>
      <c r="HRZ88" s="522"/>
      <c r="HSA88" s="522"/>
      <c r="HSB88" s="522"/>
      <c r="HSC88" s="522"/>
      <c r="HSD88" s="522"/>
      <c r="HSE88" s="522"/>
      <c r="HSF88" s="522"/>
      <c r="HSG88" s="522"/>
      <c r="HSH88" s="522"/>
      <c r="HSI88" s="522"/>
      <c r="HSJ88" s="522"/>
      <c r="HSK88" s="522"/>
      <c r="HSL88" s="522"/>
      <c r="HSM88" s="522"/>
      <c r="HSN88" s="522"/>
      <c r="HSO88" s="522"/>
      <c r="HSP88" s="522"/>
      <c r="HSQ88" s="522"/>
      <c r="HSR88" s="522"/>
      <c r="HSS88" s="522"/>
      <c r="HST88" s="522"/>
      <c r="HSU88" s="522"/>
      <c r="HSV88" s="522"/>
      <c r="HSW88" s="522"/>
      <c r="HSX88" s="522"/>
      <c r="HSY88" s="522"/>
      <c r="HSZ88" s="522"/>
      <c r="HTA88" s="522"/>
      <c r="HTB88" s="522"/>
      <c r="HTC88" s="522"/>
      <c r="HTD88" s="522"/>
      <c r="HTE88" s="522"/>
      <c r="HTF88" s="522"/>
      <c r="HTG88" s="522"/>
      <c r="HTH88" s="522"/>
      <c r="HTI88" s="522"/>
      <c r="HTJ88" s="522"/>
      <c r="HTK88" s="522"/>
      <c r="HTL88" s="522"/>
      <c r="HTM88" s="522"/>
      <c r="HTN88" s="522"/>
      <c r="HTO88" s="522"/>
      <c r="HTP88" s="522"/>
      <c r="HTQ88" s="522"/>
      <c r="HTR88" s="522"/>
      <c r="HTS88" s="522"/>
      <c r="HTT88" s="522"/>
      <c r="HTU88" s="522"/>
      <c r="HTV88" s="522"/>
      <c r="HTW88" s="522"/>
      <c r="HTX88" s="522"/>
      <c r="HTY88" s="522"/>
      <c r="HTZ88" s="522"/>
      <c r="HUA88" s="522"/>
      <c r="HUB88" s="522"/>
      <c r="HUC88" s="522"/>
      <c r="HUD88" s="522"/>
      <c r="HUE88" s="522"/>
      <c r="HUF88" s="522"/>
      <c r="HUG88" s="522"/>
      <c r="HUH88" s="522"/>
      <c r="HUI88" s="522"/>
      <c r="HUJ88" s="522"/>
      <c r="HUK88" s="522"/>
      <c r="HUL88" s="522"/>
      <c r="HUM88" s="522"/>
      <c r="HUN88" s="522"/>
      <c r="HUO88" s="522"/>
      <c r="HUP88" s="522"/>
      <c r="HUQ88" s="522"/>
      <c r="HUR88" s="522"/>
      <c r="HUS88" s="522"/>
      <c r="HUT88" s="522"/>
      <c r="HUU88" s="522"/>
      <c r="HUV88" s="522"/>
      <c r="HUW88" s="522"/>
      <c r="HUX88" s="522"/>
      <c r="HUY88" s="522"/>
      <c r="HUZ88" s="522"/>
      <c r="HVA88" s="522"/>
      <c r="HVB88" s="522"/>
      <c r="HVC88" s="522"/>
      <c r="HVD88" s="522"/>
      <c r="HVE88" s="522"/>
      <c r="HVF88" s="522"/>
      <c r="HVG88" s="522"/>
      <c r="HVH88" s="522"/>
      <c r="HVI88" s="522"/>
      <c r="HVJ88" s="522"/>
      <c r="HVK88" s="522"/>
      <c r="HVL88" s="522"/>
      <c r="HVM88" s="522"/>
      <c r="HVN88" s="522"/>
      <c r="HVO88" s="522"/>
      <c r="HVP88" s="522"/>
      <c r="HVQ88" s="522"/>
      <c r="HVR88" s="522"/>
      <c r="HVS88" s="522"/>
      <c r="HVT88" s="522"/>
      <c r="HVU88" s="522"/>
      <c r="HVV88" s="522"/>
      <c r="HVW88" s="522"/>
      <c r="HVX88" s="522"/>
      <c r="HVY88" s="522"/>
      <c r="HVZ88" s="522"/>
      <c r="HWA88" s="522"/>
      <c r="HWB88" s="522"/>
      <c r="HWC88" s="522"/>
      <c r="HWD88" s="522"/>
      <c r="HWE88" s="522"/>
      <c r="HWF88" s="522"/>
      <c r="HWG88" s="522"/>
      <c r="HWH88" s="522"/>
      <c r="HWI88" s="522"/>
      <c r="HWJ88" s="522"/>
      <c r="HWK88" s="522"/>
      <c r="HWL88" s="522"/>
      <c r="HWM88" s="522"/>
      <c r="HWN88" s="522"/>
      <c r="HWO88" s="522"/>
      <c r="HWP88" s="522"/>
      <c r="HWQ88" s="522"/>
      <c r="HWR88" s="522"/>
      <c r="HWS88" s="522"/>
      <c r="HWT88" s="522"/>
      <c r="HWU88" s="522"/>
      <c r="HWV88" s="522"/>
      <c r="HWW88" s="522"/>
      <c r="HWX88" s="522"/>
      <c r="HWY88" s="522"/>
      <c r="HWZ88" s="522"/>
      <c r="HXA88" s="522"/>
      <c r="HXB88" s="522"/>
      <c r="HXC88" s="522"/>
      <c r="HXD88" s="522"/>
      <c r="HXE88" s="522"/>
      <c r="HXF88" s="522"/>
      <c r="HXG88" s="522"/>
      <c r="HXH88" s="522"/>
      <c r="HXI88" s="522"/>
      <c r="HXJ88" s="522"/>
      <c r="HXK88" s="522"/>
      <c r="HXL88" s="522"/>
      <c r="HXM88" s="522"/>
      <c r="HXN88" s="522"/>
      <c r="HXO88" s="522"/>
      <c r="HXP88" s="522"/>
      <c r="HXQ88" s="522"/>
      <c r="HXR88" s="522"/>
      <c r="HXS88" s="522"/>
      <c r="HXT88" s="522"/>
      <c r="HXU88" s="522"/>
      <c r="HXV88" s="522"/>
      <c r="HXW88" s="522"/>
      <c r="HXX88" s="522"/>
      <c r="HXY88" s="522"/>
      <c r="HXZ88" s="522"/>
      <c r="HYA88" s="522"/>
      <c r="HYB88" s="522"/>
      <c r="HYC88" s="522"/>
      <c r="HYD88" s="522"/>
      <c r="HYE88" s="522"/>
      <c r="HYF88" s="522"/>
      <c r="HYG88" s="522"/>
      <c r="HYH88" s="522"/>
      <c r="HYI88" s="522"/>
      <c r="HYJ88" s="522"/>
      <c r="HYK88" s="522"/>
      <c r="HYL88" s="522"/>
      <c r="HYM88" s="522"/>
      <c r="HYN88" s="522"/>
      <c r="HYO88" s="522"/>
      <c r="HYP88" s="522"/>
      <c r="HYQ88" s="522"/>
      <c r="HYR88" s="522"/>
      <c r="HYS88" s="522"/>
      <c r="HYT88" s="522"/>
      <c r="HYU88" s="522"/>
      <c r="HYV88" s="522"/>
      <c r="HYW88" s="522"/>
      <c r="HYX88" s="522"/>
      <c r="HYY88" s="522"/>
      <c r="HYZ88" s="522"/>
      <c r="HZA88" s="522"/>
      <c r="HZB88" s="522"/>
      <c r="HZC88" s="522"/>
      <c r="HZD88" s="522"/>
      <c r="HZE88" s="522"/>
      <c r="HZF88" s="522"/>
      <c r="HZG88" s="522"/>
      <c r="HZH88" s="522"/>
      <c r="HZI88" s="522"/>
      <c r="HZJ88" s="522"/>
      <c r="HZK88" s="522"/>
      <c r="HZL88" s="522"/>
      <c r="HZM88" s="522"/>
      <c r="HZN88" s="522"/>
      <c r="HZO88" s="522"/>
      <c r="HZP88" s="522"/>
      <c r="HZQ88" s="522"/>
      <c r="HZR88" s="522"/>
      <c r="HZS88" s="522"/>
      <c r="HZT88" s="522"/>
      <c r="HZU88" s="522"/>
      <c r="HZV88" s="522"/>
      <c r="HZW88" s="522"/>
      <c r="HZX88" s="522"/>
      <c r="HZY88" s="522"/>
      <c r="HZZ88" s="522"/>
      <c r="IAA88" s="522"/>
      <c r="IAB88" s="522"/>
      <c r="IAC88" s="522"/>
      <c r="IAD88" s="522"/>
      <c r="IAE88" s="522"/>
      <c r="IAF88" s="522"/>
      <c r="IAG88" s="522"/>
      <c r="IAH88" s="522"/>
      <c r="IAI88" s="522"/>
      <c r="IAJ88" s="522"/>
      <c r="IAK88" s="522"/>
      <c r="IAL88" s="522"/>
      <c r="IAM88" s="522"/>
      <c r="IAN88" s="522"/>
      <c r="IAO88" s="522"/>
      <c r="IAP88" s="522"/>
      <c r="IAQ88" s="522"/>
      <c r="IAR88" s="522"/>
      <c r="IAS88" s="522"/>
      <c r="IAT88" s="522"/>
      <c r="IAU88" s="522"/>
      <c r="IAV88" s="522"/>
      <c r="IAW88" s="522"/>
      <c r="IAX88" s="522"/>
      <c r="IAY88" s="522"/>
      <c r="IAZ88" s="522"/>
      <c r="IBA88" s="522"/>
      <c r="IBB88" s="522"/>
      <c r="IBC88" s="522"/>
      <c r="IBD88" s="522"/>
      <c r="IBE88" s="522"/>
      <c r="IBF88" s="522"/>
      <c r="IBG88" s="522"/>
      <c r="IBH88" s="522"/>
      <c r="IBI88" s="522"/>
      <c r="IBJ88" s="522"/>
      <c r="IBK88" s="522"/>
      <c r="IBL88" s="522"/>
      <c r="IBM88" s="522"/>
      <c r="IBN88" s="522"/>
      <c r="IBO88" s="522"/>
      <c r="IBP88" s="522"/>
      <c r="IBQ88" s="522"/>
      <c r="IBR88" s="522"/>
      <c r="IBS88" s="522"/>
      <c r="IBT88" s="522"/>
      <c r="IBU88" s="522"/>
      <c r="IBV88" s="522"/>
      <c r="IBW88" s="522"/>
      <c r="IBX88" s="522"/>
      <c r="IBY88" s="522"/>
      <c r="IBZ88" s="522"/>
      <c r="ICA88" s="522"/>
      <c r="ICB88" s="522"/>
      <c r="ICC88" s="522"/>
      <c r="ICD88" s="522"/>
      <c r="ICE88" s="522"/>
      <c r="ICF88" s="522"/>
      <c r="ICG88" s="522"/>
      <c r="ICH88" s="522"/>
      <c r="ICI88" s="522"/>
      <c r="ICJ88" s="522"/>
      <c r="ICK88" s="522"/>
      <c r="ICL88" s="522"/>
      <c r="ICM88" s="522"/>
      <c r="ICN88" s="522"/>
      <c r="ICO88" s="522"/>
      <c r="ICP88" s="522"/>
      <c r="ICQ88" s="522"/>
      <c r="ICR88" s="522"/>
      <c r="ICS88" s="522"/>
      <c r="ICT88" s="522"/>
      <c r="ICU88" s="522"/>
      <c r="ICV88" s="522"/>
      <c r="ICW88" s="522"/>
      <c r="ICX88" s="522"/>
      <c r="ICY88" s="522"/>
      <c r="ICZ88" s="522"/>
      <c r="IDA88" s="522"/>
      <c r="IDB88" s="522"/>
      <c r="IDC88" s="522"/>
      <c r="IDD88" s="522"/>
      <c r="IDE88" s="522"/>
      <c r="IDF88" s="522"/>
      <c r="IDG88" s="522"/>
      <c r="IDH88" s="522"/>
      <c r="IDI88" s="522"/>
      <c r="IDJ88" s="522"/>
      <c r="IDK88" s="522"/>
      <c r="IDL88" s="522"/>
      <c r="IDM88" s="522"/>
      <c r="IDN88" s="522"/>
      <c r="IDO88" s="522"/>
      <c r="IDP88" s="522"/>
      <c r="IDQ88" s="522"/>
      <c r="IDR88" s="522"/>
      <c r="IDS88" s="522"/>
      <c r="IDT88" s="522"/>
      <c r="IDU88" s="522"/>
      <c r="IDV88" s="522"/>
      <c r="IDW88" s="522"/>
      <c r="IDX88" s="522"/>
      <c r="IDY88" s="522"/>
      <c r="IDZ88" s="522"/>
      <c r="IEA88" s="522"/>
      <c r="IEB88" s="522"/>
      <c r="IEC88" s="522"/>
      <c r="IED88" s="522"/>
      <c r="IEE88" s="522"/>
      <c r="IEF88" s="522"/>
      <c r="IEG88" s="522"/>
      <c r="IEH88" s="522"/>
      <c r="IEI88" s="522"/>
      <c r="IEJ88" s="522"/>
      <c r="IEK88" s="522"/>
      <c r="IEL88" s="522"/>
      <c r="IEM88" s="522"/>
      <c r="IEN88" s="522"/>
      <c r="IEO88" s="522"/>
      <c r="IEP88" s="522"/>
      <c r="IEQ88" s="522"/>
      <c r="IER88" s="522"/>
      <c r="IES88" s="522"/>
      <c r="IET88" s="522"/>
      <c r="IEU88" s="522"/>
      <c r="IEV88" s="522"/>
      <c r="IEW88" s="522"/>
      <c r="IEX88" s="522"/>
      <c r="IEY88" s="522"/>
      <c r="IEZ88" s="522"/>
      <c r="IFA88" s="522"/>
      <c r="IFB88" s="522"/>
      <c r="IFC88" s="522"/>
      <c r="IFD88" s="522"/>
      <c r="IFE88" s="522"/>
      <c r="IFF88" s="522"/>
      <c r="IFG88" s="522"/>
      <c r="IFH88" s="522"/>
      <c r="IFI88" s="522"/>
      <c r="IFJ88" s="522"/>
      <c r="IFK88" s="522"/>
      <c r="IFL88" s="522"/>
      <c r="IFM88" s="522"/>
      <c r="IFN88" s="522"/>
      <c r="IFO88" s="522"/>
      <c r="IFP88" s="522"/>
      <c r="IFQ88" s="522"/>
      <c r="IFR88" s="522"/>
      <c r="IFS88" s="522"/>
      <c r="IFT88" s="522"/>
      <c r="IFU88" s="522"/>
      <c r="IFV88" s="522"/>
      <c r="IFW88" s="522"/>
      <c r="IFX88" s="522"/>
      <c r="IFY88" s="522"/>
      <c r="IFZ88" s="522"/>
      <c r="IGA88" s="522"/>
      <c r="IGB88" s="522"/>
      <c r="IGC88" s="522"/>
      <c r="IGD88" s="522"/>
      <c r="IGE88" s="522"/>
      <c r="IGF88" s="522"/>
      <c r="IGG88" s="522"/>
      <c r="IGH88" s="522"/>
      <c r="IGI88" s="522"/>
      <c r="IGJ88" s="522"/>
      <c r="IGK88" s="522"/>
      <c r="IGL88" s="522"/>
      <c r="IGM88" s="522"/>
      <c r="IGN88" s="522"/>
      <c r="IGO88" s="522"/>
      <c r="IGP88" s="522"/>
      <c r="IGQ88" s="522"/>
      <c r="IGR88" s="522"/>
      <c r="IGS88" s="522"/>
      <c r="IGT88" s="522"/>
      <c r="IGU88" s="522"/>
      <c r="IGV88" s="522"/>
      <c r="IGW88" s="522"/>
      <c r="IGX88" s="522"/>
      <c r="IGY88" s="522"/>
      <c r="IGZ88" s="522"/>
      <c r="IHA88" s="522"/>
      <c r="IHB88" s="522"/>
      <c r="IHC88" s="522"/>
      <c r="IHD88" s="522"/>
      <c r="IHE88" s="522"/>
      <c r="IHF88" s="522"/>
      <c r="IHG88" s="522"/>
      <c r="IHH88" s="522"/>
      <c r="IHI88" s="522"/>
      <c r="IHJ88" s="522"/>
      <c r="IHK88" s="522"/>
      <c r="IHL88" s="522"/>
      <c r="IHM88" s="522"/>
      <c r="IHN88" s="522"/>
      <c r="IHO88" s="522"/>
      <c r="IHP88" s="522"/>
      <c r="IHQ88" s="522"/>
      <c r="IHR88" s="522"/>
      <c r="IHS88" s="522"/>
      <c r="IHT88" s="522"/>
      <c r="IHU88" s="522"/>
      <c r="IHV88" s="522"/>
      <c r="IHW88" s="522"/>
      <c r="IHX88" s="522"/>
      <c r="IHY88" s="522"/>
      <c r="IHZ88" s="522"/>
      <c r="IIA88" s="522"/>
      <c r="IIB88" s="522"/>
      <c r="IIC88" s="522"/>
      <c r="IID88" s="522"/>
      <c r="IIE88" s="522"/>
      <c r="IIF88" s="522"/>
      <c r="IIG88" s="522"/>
      <c r="IIH88" s="522"/>
      <c r="III88" s="522"/>
      <c r="IIJ88" s="522"/>
      <c r="IIK88" s="522"/>
      <c r="IIL88" s="522"/>
      <c r="IIM88" s="522"/>
      <c r="IIN88" s="522"/>
      <c r="IIO88" s="522"/>
      <c r="IIP88" s="522"/>
      <c r="IIQ88" s="522"/>
      <c r="IIR88" s="522"/>
      <c r="IIS88" s="522"/>
      <c r="IIT88" s="522"/>
      <c r="IIU88" s="522"/>
      <c r="IIV88" s="522"/>
      <c r="IIW88" s="522"/>
      <c r="IIX88" s="522"/>
      <c r="IIY88" s="522"/>
      <c r="IIZ88" s="522"/>
      <c r="IJA88" s="522"/>
      <c r="IJB88" s="522"/>
      <c r="IJC88" s="522"/>
      <c r="IJD88" s="522"/>
      <c r="IJE88" s="522"/>
      <c r="IJF88" s="522"/>
      <c r="IJG88" s="522"/>
      <c r="IJH88" s="522"/>
      <c r="IJI88" s="522"/>
      <c r="IJJ88" s="522"/>
      <c r="IJK88" s="522"/>
      <c r="IJL88" s="522"/>
      <c r="IJM88" s="522"/>
      <c r="IJN88" s="522"/>
      <c r="IJO88" s="522"/>
      <c r="IJP88" s="522"/>
      <c r="IJQ88" s="522"/>
      <c r="IJR88" s="522"/>
      <c r="IJS88" s="522"/>
      <c r="IJT88" s="522"/>
      <c r="IJU88" s="522"/>
      <c r="IJV88" s="522"/>
      <c r="IJW88" s="522"/>
      <c r="IJX88" s="522"/>
      <c r="IJY88" s="522"/>
      <c r="IJZ88" s="522"/>
      <c r="IKA88" s="522"/>
      <c r="IKB88" s="522"/>
      <c r="IKC88" s="522"/>
      <c r="IKD88" s="522"/>
      <c r="IKE88" s="522"/>
      <c r="IKF88" s="522"/>
      <c r="IKG88" s="522"/>
      <c r="IKH88" s="522"/>
      <c r="IKI88" s="522"/>
      <c r="IKJ88" s="522"/>
      <c r="IKK88" s="522"/>
      <c r="IKL88" s="522"/>
      <c r="IKM88" s="522"/>
      <c r="IKN88" s="522"/>
      <c r="IKO88" s="522"/>
      <c r="IKP88" s="522"/>
      <c r="IKQ88" s="522"/>
      <c r="IKR88" s="522"/>
      <c r="IKS88" s="522"/>
      <c r="IKT88" s="522"/>
      <c r="IKU88" s="522"/>
      <c r="IKV88" s="522"/>
      <c r="IKW88" s="522"/>
      <c r="IKX88" s="522"/>
      <c r="IKY88" s="522"/>
      <c r="IKZ88" s="522"/>
      <c r="ILA88" s="522"/>
      <c r="ILB88" s="522"/>
      <c r="ILC88" s="522"/>
      <c r="ILD88" s="522"/>
      <c r="ILE88" s="522"/>
      <c r="ILF88" s="522"/>
      <c r="ILG88" s="522"/>
      <c r="ILH88" s="522"/>
      <c r="ILI88" s="522"/>
      <c r="ILJ88" s="522"/>
      <c r="ILK88" s="522"/>
      <c r="ILL88" s="522"/>
      <c r="ILM88" s="522"/>
      <c r="ILN88" s="522"/>
      <c r="ILO88" s="522"/>
      <c r="ILP88" s="522"/>
      <c r="ILQ88" s="522"/>
      <c r="ILR88" s="522"/>
      <c r="ILS88" s="522"/>
      <c r="ILT88" s="522"/>
      <c r="ILU88" s="522"/>
      <c r="ILV88" s="522"/>
      <c r="ILW88" s="522"/>
      <c r="ILX88" s="522"/>
      <c r="ILY88" s="522"/>
      <c r="ILZ88" s="522"/>
      <c r="IMA88" s="522"/>
      <c r="IMB88" s="522"/>
      <c r="IMC88" s="522"/>
      <c r="IMD88" s="522"/>
      <c r="IME88" s="522"/>
      <c r="IMF88" s="522"/>
      <c r="IMG88" s="522"/>
      <c r="IMH88" s="522"/>
      <c r="IMI88" s="522"/>
      <c r="IMJ88" s="522"/>
      <c r="IMK88" s="522"/>
      <c r="IML88" s="522"/>
      <c r="IMM88" s="522"/>
      <c r="IMN88" s="522"/>
      <c r="IMO88" s="522"/>
      <c r="IMP88" s="522"/>
      <c r="IMQ88" s="522"/>
      <c r="IMR88" s="522"/>
      <c r="IMS88" s="522"/>
      <c r="IMT88" s="522"/>
      <c r="IMU88" s="522"/>
      <c r="IMV88" s="522"/>
      <c r="IMW88" s="522"/>
      <c r="IMX88" s="522"/>
      <c r="IMY88" s="522"/>
      <c r="IMZ88" s="522"/>
      <c r="INA88" s="522"/>
      <c r="INB88" s="522"/>
      <c r="INC88" s="522"/>
      <c r="IND88" s="522"/>
      <c r="INE88" s="522"/>
      <c r="INF88" s="522"/>
      <c r="ING88" s="522"/>
      <c r="INH88" s="522"/>
      <c r="INI88" s="522"/>
      <c r="INJ88" s="522"/>
      <c r="INK88" s="522"/>
      <c r="INL88" s="522"/>
      <c r="INM88" s="522"/>
      <c r="INN88" s="522"/>
      <c r="INO88" s="522"/>
      <c r="INP88" s="522"/>
      <c r="INQ88" s="522"/>
      <c r="INR88" s="522"/>
      <c r="INS88" s="522"/>
      <c r="INT88" s="522"/>
      <c r="INU88" s="522"/>
      <c r="INV88" s="522"/>
      <c r="INW88" s="522"/>
      <c r="INX88" s="522"/>
      <c r="INY88" s="522"/>
      <c r="INZ88" s="522"/>
      <c r="IOA88" s="522"/>
      <c r="IOB88" s="522"/>
      <c r="IOC88" s="522"/>
      <c r="IOD88" s="522"/>
      <c r="IOE88" s="522"/>
      <c r="IOF88" s="522"/>
      <c r="IOG88" s="522"/>
      <c r="IOH88" s="522"/>
      <c r="IOI88" s="522"/>
      <c r="IOJ88" s="522"/>
      <c r="IOK88" s="522"/>
      <c r="IOL88" s="522"/>
      <c r="IOM88" s="522"/>
      <c r="ION88" s="522"/>
      <c r="IOO88" s="522"/>
      <c r="IOP88" s="522"/>
      <c r="IOQ88" s="522"/>
      <c r="IOR88" s="522"/>
      <c r="IOS88" s="522"/>
      <c r="IOT88" s="522"/>
      <c r="IOU88" s="522"/>
      <c r="IOV88" s="522"/>
      <c r="IOW88" s="522"/>
      <c r="IOX88" s="522"/>
      <c r="IOY88" s="522"/>
      <c r="IOZ88" s="522"/>
      <c r="IPA88" s="522"/>
      <c r="IPB88" s="522"/>
      <c r="IPC88" s="522"/>
      <c r="IPD88" s="522"/>
      <c r="IPE88" s="522"/>
      <c r="IPF88" s="522"/>
      <c r="IPG88" s="522"/>
      <c r="IPH88" s="522"/>
      <c r="IPI88" s="522"/>
      <c r="IPJ88" s="522"/>
      <c r="IPK88" s="522"/>
      <c r="IPL88" s="522"/>
      <c r="IPM88" s="522"/>
      <c r="IPN88" s="522"/>
      <c r="IPO88" s="522"/>
      <c r="IPP88" s="522"/>
      <c r="IPQ88" s="522"/>
      <c r="IPR88" s="522"/>
      <c r="IPS88" s="522"/>
      <c r="IPT88" s="522"/>
      <c r="IPU88" s="522"/>
      <c r="IPV88" s="522"/>
      <c r="IPW88" s="522"/>
      <c r="IPX88" s="522"/>
      <c r="IPY88" s="522"/>
      <c r="IPZ88" s="522"/>
      <c r="IQA88" s="522"/>
      <c r="IQB88" s="522"/>
      <c r="IQC88" s="522"/>
      <c r="IQD88" s="522"/>
      <c r="IQE88" s="522"/>
      <c r="IQF88" s="522"/>
      <c r="IQG88" s="522"/>
      <c r="IQH88" s="522"/>
      <c r="IQI88" s="522"/>
      <c r="IQJ88" s="522"/>
      <c r="IQK88" s="522"/>
      <c r="IQL88" s="522"/>
      <c r="IQM88" s="522"/>
      <c r="IQN88" s="522"/>
      <c r="IQO88" s="522"/>
      <c r="IQP88" s="522"/>
      <c r="IQQ88" s="522"/>
      <c r="IQR88" s="522"/>
      <c r="IQS88" s="522"/>
      <c r="IQT88" s="522"/>
      <c r="IQU88" s="522"/>
      <c r="IQV88" s="522"/>
      <c r="IQW88" s="522"/>
      <c r="IQX88" s="522"/>
      <c r="IQY88" s="522"/>
      <c r="IQZ88" s="522"/>
      <c r="IRA88" s="522"/>
      <c r="IRB88" s="522"/>
      <c r="IRC88" s="522"/>
      <c r="IRD88" s="522"/>
      <c r="IRE88" s="522"/>
      <c r="IRF88" s="522"/>
      <c r="IRG88" s="522"/>
      <c r="IRH88" s="522"/>
      <c r="IRI88" s="522"/>
      <c r="IRJ88" s="522"/>
      <c r="IRK88" s="522"/>
      <c r="IRL88" s="522"/>
      <c r="IRM88" s="522"/>
      <c r="IRN88" s="522"/>
      <c r="IRO88" s="522"/>
      <c r="IRP88" s="522"/>
      <c r="IRQ88" s="522"/>
      <c r="IRR88" s="522"/>
      <c r="IRS88" s="522"/>
      <c r="IRT88" s="522"/>
      <c r="IRU88" s="522"/>
      <c r="IRV88" s="522"/>
      <c r="IRW88" s="522"/>
      <c r="IRX88" s="522"/>
      <c r="IRY88" s="522"/>
      <c r="IRZ88" s="522"/>
      <c r="ISA88" s="522"/>
      <c r="ISB88" s="522"/>
      <c r="ISC88" s="522"/>
      <c r="ISD88" s="522"/>
      <c r="ISE88" s="522"/>
      <c r="ISF88" s="522"/>
      <c r="ISG88" s="522"/>
      <c r="ISH88" s="522"/>
      <c r="ISI88" s="522"/>
      <c r="ISJ88" s="522"/>
      <c r="ISK88" s="522"/>
      <c r="ISL88" s="522"/>
      <c r="ISM88" s="522"/>
      <c r="ISN88" s="522"/>
      <c r="ISO88" s="522"/>
      <c r="ISP88" s="522"/>
      <c r="ISQ88" s="522"/>
      <c r="ISR88" s="522"/>
      <c r="ISS88" s="522"/>
      <c r="IST88" s="522"/>
      <c r="ISU88" s="522"/>
      <c r="ISV88" s="522"/>
      <c r="ISW88" s="522"/>
      <c r="ISX88" s="522"/>
      <c r="ISY88" s="522"/>
      <c r="ISZ88" s="522"/>
      <c r="ITA88" s="522"/>
      <c r="ITB88" s="522"/>
      <c r="ITC88" s="522"/>
      <c r="ITD88" s="522"/>
      <c r="ITE88" s="522"/>
      <c r="ITF88" s="522"/>
      <c r="ITG88" s="522"/>
      <c r="ITH88" s="522"/>
      <c r="ITI88" s="522"/>
      <c r="ITJ88" s="522"/>
      <c r="ITK88" s="522"/>
      <c r="ITL88" s="522"/>
      <c r="ITM88" s="522"/>
      <c r="ITN88" s="522"/>
      <c r="ITO88" s="522"/>
      <c r="ITP88" s="522"/>
      <c r="ITQ88" s="522"/>
      <c r="ITR88" s="522"/>
      <c r="ITS88" s="522"/>
      <c r="ITT88" s="522"/>
      <c r="ITU88" s="522"/>
      <c r="ITV88" s="522"/>
      <c r="ITW88" s="522"/>
      <c r="ITX88" s="522"/>
      <c r="ITY88" s="522"/>
      <c r="ITZ88" s="522"/>
      <c r="IUA88" s="522"/>
      <c r="IUB88" s="522"/>
      <c r="IUC88" s="522"/>
      <c r="IUD88" s="522"/>
      <c r="IUE88" s="522"/>
      <c r="IUF88" s="522"/>
      <c r="IUG88" s="522"/>
      <c r="IUH88" s="522"/>
      <c r="IUI88" s="522"/>
      <c r="IUJ88" s="522"/>
      <c r="IUK88" s="522"/>
      <c r="IUL88" s="522"/>
      <c r="IUM88" s="522"/>
      <c r="IUN88" s="522"/>
      <c r="IUO88" s="522"/>
      <c r="IUP88" s="522"/>
      <c r="IUQ88" s="522"/>
      <c r="IUR88" s="522"/>
      <c r="IUS88" s="522"/>
      <c r="IUT88" s="522"/>
      <c r="IUU88" s="522"/>
      <c r="IUV88" s="522"/>
      <c r="IUW88" s="522"/>
      <c r="IUX88" s="522"/>
      <c r="IUY88" s="522"/>
      <c r="IUZ88" s="522"/>
      <c r="IVA88" s="522"/>
      <c r="IVB88" s="522"/>
      <c r="IVC88" s="522"/>
      <c r="IVD88" s="522"/>
      <c r="IVE88" s="522"/>
      <c r="IVF88" s="522"/>
      <c r="IVG88" s="522"/>
      <c r="IVH88" s="522"/>
      <c r="IVI88" s="522"/>
      <c r="IVJ88" s="522"/>
      <c r="IVK88" s="522"/>
      <c r="IVL88" s="522"/>
      <c r="IVM88" s="522"/>
      <c r="IVN88" s="522"/>
      <c r="IVO88" s="522"/>
      <c r="IVP88" s="522"/>
      <c r="IVQ88" s="522"/>
      <c r="IVR88" s="522"/>
      <c r="IVS88" s="522"/>
      <c r="IVT88" s="522"/>
      <c r="IVU88" s="522"/>
      <c r="IVV88" s="522"/>
      <c r="IVW88" s="522"/>
      <c r="IVX88" s="522"/>
      <c r="IVY88" s="522"/>
      <c r="IVZ88" s="522"/>
      <c r="IWA88" s="522"/>
      <c r="IWB88" s="522"/>
      <c r="IWC88" s="522"/>
      <c r="IWD88" s="522"/>
      <c r="IWE88" s="522"/>
      <c r="IWF88" s="522"/>
      <c r="IWG88" s="522"/>
      <c r="IWH88" s="522"/>
      <c r="IWI88" s="522"/>
      <c r="IWJ88" s="522"/>
      <c r="IWK88" s="522"/>
      <c r="IWL88" s="522"/>
      <c r="IWM88" s="522"/>
      <c r="IWN88" s="522"/>
      <c r="IWO88" s="522"/>
      <c r="IWP88" s="522"/>
      <c r="IWQ88" s="522"/>
      <c r="IWR88" s="522"/>
      <c r="IWS88" s="522"/>
      <c r="IWT88" s="522"/>
      <c r="IWU88" s="522"/>
      <c r="IWV88" s="522"/>
      <c r="IWW88" s="522"/>
      <c r="IWX88" s="522"/>
      <c r="IWY88" s="522"/>
      <c r="IWZ88" s="522"/>
      <c r="IXA88" s="522"/>
      <c r="IXB88" s="522"/>
      <c r="IXC88" s="522"/>
      <c r="IXD88" s="522"/>
      <c r="IXE88" s="522"/>
      <c r="IXF88" s="522"/>
      <c r="IXG88" s="522"/>
      <c r="IXH88" s="522"/>
      <c r="IXI88" s="522"/>
      <c r="IXJ88" s="522"/>
      <c r="IXK88" s="522"/>
      <c r="IXL88" s="522"/>
      <c r="IXM88" s="522"/>
      <c r="IXN88" s="522"/>
      <c r="IXO88" s="522"/>
      <c r="IXP88" s="522"/>
      <c r="IXQ88" s="522"/>
      <c r="IXR88" s="522"/>
      <c r="IXS88" s="522"/>
      <c r="IXT88" s="522"/>
      <c r="IXU88" s="522"/>
      <c r="IXV88" s="522"/>
      <c r="IXW88" s="522"/>
      <c r="IXX88" s="522"/>
      <c r="IXY88" s="522"/>
      <c r="IXZ88" s="522"/>
      <c r="IYA88" s="522"/>
      <c r="IYB88" s="522"/>
      <c r="IYC88" s="522"/>
      <c r="IYD88" s="522"/>
      <c r="IYE88" s="522"/>
      <c r="IYF88" s="522"/>
      <c r="IYG88" s="522"/>
      <c r="IYH88" s="522"/>
      <c r="IYI88" s="522"/>
      <c r="IYJ88" s="522"/>
      <c r="IYK88" s="522"/>
      <c r="IYL88" s="522"/>
      <c r="IYM88" s="522"/>
      <c r="IYN88" s="522"/>
      <c r="IYO88" s="522"/>
      <c r="IYP88" s="522"/>
      <c r="IYQ88" s="522"/>
      <c r="IYR88" s="522"/>
      <c r="IYS88" s="522"/>
      <c r="IYT88" s="522"/>
      <c r="IYU88" s="522"/>
      <c r="IYV88" s="522"/>
      <c r="IYW88" s="522"/>
      <c r="IYX88" s="522"/>
      <c r="IYY88" s="522"/>
      <c r="IYZ88" s="522"/>
      <c r="IZA88" s="522"/>
      <c r="IZB88" s="522"/>
      <c r="IZC88" s="522"/>
      <c r="IZD88" s="522"/>
      <c r="IZE88" s="522"/>
      <c r="IZF88" s="522"/>
      <c r="IZG88" s="522"/>
      <c r="IZH88" s="522"/>
      <c r="IZI88" s="522"/>
      <c r="IZJ88" s="522"/>
      <c r="IZK88" s="522"/>
      <c r="IZL88" s="522"/>
      <c r="IZM88" s="522"/>
      <c r="IZN88" s="522"/>
      <c r="IZO88" s="522"/>
      <c r="IZP88" s="522"/>
      <c r="IZQ88" s="522"/>
      <c r="IZR88" s="522"/>
      <c r="IZS88" s="522"/>
      <c r="IZT88" s="522"/>
      <c r="IZU88" s="522"/>
      <c r="IZV88" s="522"/>
      <c r="IZW88" s="522"/>
      <c r="IZX88" s="522"/>
      <c r="IZY88" s="522"/>
      <c r="IZZ88" s="522"/>
      <c r="JAA88" s="522"/>
      <c r="JAB88" s="522"/>
      <c r="JAC88" s="522"/>
      <c r="JAD88" s="522"/>
      <c r="JAE88" s="522"/>
      <c r="JAF88" s="522"/>
      <c r="JAG88" s="522"/>
      <c r="JAH88" s="522"/>
      <c r="JAI88" s="522"/>
      <c r="JAJ88" s="522"/>
      <c r="JAK88" s="522"/>
      <c r="JAL88" s="522"/>
      <c r="JAM88" s="522"/>
      <c r="JAN88" s="522"/>
      <c r="JAO88" s="522"/>
      <c r="JAP88" s="522"/>
      <c r="JAQ88" s="522"/>
      <c r="JAR88" s="522"/>
      <c r="JAS88" s="522"/>
      <c r="JAT88" s="522"/>
      <c r="JAU88" s="522"/>
      <c r="JAV88" s="522"/>
      <c r="JAW88" s="522"/>
      <c r="JAX88" s="522"/>
      <c r="JAY88" s="522"/>
      <c r="JAZ88" s="522"/>
      <c r="JBA88" s="522"/>
      <c r="JBB88" s="522"/>
      <c r="JBC88" s="522"/>
      <c r="JBD88" s="522"/>
      <c r="JBE88" s="522"/>
      <c r="JBF88" s="522"/>
      <c r="JBG88" s="522"/>
      <c r="JBH88" s="522"/>
      <c r="JBI88" s="522"/>
      <c r="JBJ88" s="522"/>
      <c r="JBK88" s="522"/>
      <c r="JBL88" s="522"/>
      <c r="JBM88" s="522"/>
      <c r="JBN88" s="522"/>
      <c r="JBO88" s="522"/>
      <c r="JBP88" s="522"/>
      <c r="JBQ88" s="522"/>
      <c r="JBR88" s="522"/>
      <c r="JBS88" s="522"/>
      <c r="JBT88" s="522"/>
      <c r="JBU88" s="522"/>
      <c r="JBV88" s="522"/>
      <c r="JBW88" s="522"/>
      <c r="JBX88" s="522"/>
      <c r="JBY88" s="522"/>
      <c r="JBZ88" s="522"/>
      <c r="JCA88" s="522"/>
      <c r="JCB88" s="522"/>
      <c r="JCC88" s="522"/>
      <c r="JCD88" s="522"/>
      <c r="JCE88" s="522"/>
      <c r="JCF88" s="522"/>
      <c r="JCG88" s="522"/>
      <c r="JCH88" s="522"/>
      <c r="JCI88" s="522"/>
      <c r="JCJ88" s="522"/>
      <c r="JCK88" s="522"/>
      <c r="JCL88" s="522"/>
      <c r="JCM88" s="522"/>
      <c r="JCN88" s="522"/>
      <c r="JCO88" s="522"/>
      <c r="JCP88" s="522"/>
      <c r="JCQ88" s="522"/>
      <c r="JCR88" s="522"/>
      <c r="JCS88" s="522"/>
      <c r="JCT88" s="522"/>
      <c r="JCU88" s="522"/>
      <c r="JCV88" s="522"/>
      <c r="JCW88" s="522"/>
      <c r="JCX88" s="522"/>
      <c r="JCY88" s="522"/>
      <c r="JCZ88" s="522"/>
      <c r="JDA88" s="522"/>
      <c r="JDB88" s="522"/>
      <c r="JDC88" s="522"/>
      <c r="JDD88" s="522"/>
      <c r="JDE88" s="522"/>
      <c r="JDF88" s="522"/>
      <c r="JDG88" s="522"/>
      <c r="JDH88" s="522"/>
      <c r="JDI88" s="522"/>
      <c r="JDJ88" s="522"/>
      <c r="JDK88" s="522"/>
      <c r="JDL88" s="522"/>
      <c r="JDM88" s="522"/>
      <c r="JDN88" s="522"/>
      <c r="JDO88" s="522"/>
      <c r="JDP88" s="522"/>
      <c r="JDQ88" s="522"/>
      <c r="JDR88" s="522"/>
      <c r="JDS88" s="522"/>
      <c r="JDT88" s="522"/>
      <c r="JDU88" s="522"/>
      <c r="JDV88" s="522"/>
      <c r="JDW88" s="522"/>
      <c r="JDX88" s="522"/>
      <c r="JDY88" s="522"/>
      <c r="JDZ88" s="522"/>
      <c r="JEA88" s="522"/>
      <c r="JEB88" s="522"/>
      <c r="JEC88" s="522"/>
      <c r="JED88" s="522"/>
      <c r="JEE88" s="522"/>
      <c r="JEF88" s="522"/>
      <c r="JEG88" s="522"/>
      <c r="JEH88" s="522"/>
      <c r="JEI88" s="522"/>
      <c r="JEJ88" s="522"/>
      <c r="JEK88" s="522"/>
      <c r="JEL88" s="522"/>
      <c r="JEM88" s="522"/>
      <c r="JEN88" s="522"/>
      <c r="JEO88" s="522"/>
      <c r="JEP88" s="522"/>
      <c r="JEQ88" s="522"/>
      <c r="JER88" s="522"/>
      <c r="JES88" s="522"/>
      <c r="JET88" s="522"/>
      <c r="JEU88" s="522"/>
      <c r="JEV88" s="522"/>
      <c r="JEW88" s="522"/>
      <c r="JEX88" s="522"/>
      <c r="JEY88" s="522"/>
      <c r="JEZ88" s="522"/>
      <c r="JFA88" s="522"/>
      <c r="JFB88" s="522"/>
      <c r="JFC88" s="522"/>
      <c r="JFD88" s="522"/>
      <c r="JFE88" s="522"/>
      <c r="JFF88" s="522"/>
      <c r="JFG88" s="522"/>
      <c r="JFH88" s="522"/>
      <c r="JFI88" s="522"/>
      <c r="JFJ88" s="522"/>
      <c r="JFK88" s="522"/>
      <c r="JFL88" s="522"/>
      <c r="JFM88" s="522"/>
      <c r="JFN88" s="522"/>
      <c r="JFO88" s="522"/>
      <c r="JFP88" s="522"/>
      <c r="JFQ88" s="522"/>
      <c r="JFR88" s="522"/>
      <c r="JFS88" s="522"/>
      <c r="JFT88" s="522"/>
      <c r="JFU88" s="522"/>
      <c r="JFV88" s="522"/>
      <c r="JFW88" s="522"/>
      <c r="JFX88" s="522"/>
      <c r="JFY88" s="522"/>
      <c r="JFZ88" s="522"/>
      <c r="JGA88" s="522"/>
      <c r="JGB88" s="522"/>
      <c r="JGC88" s="522"/>
      <c r="JGD88" s="522"/>
      <c r="JGE88" s="522"/>
      <c r="JGF88" s="522"/>
      <c r="JGG88" s="522"/>
      <c r="JGH88" s="522"/>
      <c r="JGI88" s="522"/>
      <c r="JGJ88" s="522"/>
      <c r="JGK88" s="522"/>
      <c r="JGL88" s="522"/>
      <c r="JGM88" s="522"/>
      <c r="JGN88" s="522"/>
      <c r="JGO88" s="522"/>
      <c r="JGP88" s="522"/>
      <c r="JGQ88" s="522"/>
      <c r="JGR88" s="522"/>
      <c r="JGS88" s="522"/>
      <c r="JGT88" s="522"/>
      <c r="JGU88" s="522"/>
      <c r="JGV88" s="522"/>
      <c r="JGW88" s="522"/>
      <c r="JGX88" s="522"/>
      <c r="JGY88" s="522"/>
      <c r="JGZ88" s="522"/>
      <c r="JHA88" s="522"/>
      <c r="JHB88" s="522"/>
      <c r="JHC88" s="522"/>
      <c r="JHD88" s="522"/>
      <c r="JHE88" s="522"/>
      <c r="JHF88" s="522"/>
      <c r="JHG88" s="522"/>
      <c r="JHH88" s="522"/>
      <c r="JHI88" s="522"/>
      <c r="JHJ88" s="522"/>
      <c r="JHK88" s="522"/>
      <c r="JHL88" s="522"/>
      <c r="JHM88" s="522"/>
      <c r="JHN88" s="522"/>
      <c r="JHO88" s="522"/>
      <c r="JHP88" s="522"/>
      <c r="JHQ88" s="522"/>
      <c r="JHR88" s="522"/>
      <c r="JHS88" s="522"/>
      <c r="JHT88" s="522"/>
      <c r="JHU88" s="522"/>
      <c r="JHV88" s="522"/>
      <c r="JHW88" s="522"/>
      <c r="JHX88" s="522"/>
      <c r="JHY88" s="522"/>
      <c r="JHZ88" s="522"/>
      <c r="JIA88" s="522"/>
      <c r="JIB88" s="522"/>
      <c r="JIC88" s="522"/>
      <c r="JID88" s="522"/>
      <c r="JIE88" s="522"/>
      <c r="JIF88" s="522"/>
      <c r="JIG88" s="522"/>
      <c r="JIH88" s="522"/>
      <c r="JII88" s="522"/>
      <c r="JIJ88" s="522"/>
      <c r="JIK88" s="522"/>
      <c r="JIL88" s="522"/>
      <c r="JIM88" s="522"/>
      <c r="JIN88" s="522"/>
      <c r="JIO88" s="522"/>
      <c r="JIP88" s="522"/>
      <c r="JIQ88" s="522"/>
      <c r="JIR88" s="522"/>
      <c r="JIS88" s="522"/>
      <c r="JIT88" s="522"/>
      <c r="JIU88" s="522"/>
      <c r="JIV88" s="522"/>
      <c r="JIW88" s="522"/>
      <c r="JIX88" s="522"/>
      <c r="JIY88" s="522"/>
      <c r="JIZ88" s="522"/>
      <c r="JJA88" s="522"/>
      <c r="JJB88" s="522"/>
      <c r="JJC88" s="522"/>
      <c r="JJD88" s="522"/>
      <c r="JJE88" s="522"/>
      <c r="JJF88" s="522"/>
      <c r="JJG88" s="522"/>
      <c r="JJH88" s="522"/>
      <c r="JJI88" s="522"/>
      <c r="JJJ88" s="522"/>
      <c r="JJK88" s="522"/>
      <c r="JJL88" s="522"/>
      <c r="JJM88" s="522"/>
      <c r="JJN88" s="522"/>
      <c r="JJO88" s="522"/>
      <c r="JJP88" s="522"/>
      <c r="JJQ88" s="522"/>
      <c r="JJR88" s="522"/>
      <c r="JJS88" s="522"/>
      <c r="JJT88" s="522"/>
      <c r="JJU88" s="522"/>
      <c r="JJV88" s="522"/>
      <c r="JJW88" s="522"/>
      <c r="JJX88" s="522"/>
      <c r="JJY88" s="522"/>
      <c r="JJZ88" s="522"/>
      <c r="JKA88" s="522"/>
      <c r="JKB88" s="522"/>
      <c r="JKC88" s="522"/>
      <c r="JKD88" s="522"/>
      <c r="JKE88" s="522"/>
      <c r="JKF88" s="522"/>
      <c r="JKG88" s="522"/>
      <c r="JKH88" s="522"/>
      <c r="JKI88" s="522"/>
      <c r="JKJ88" s="522"/>
      <c r="JKK88" s="522"/>
      <c r="JKL88" s="522"/>
      <c r="JKM88" s="522"/>
      <c r="JKN88" s="522"/>
      <c r="JKO88" s="522"/>
      <c r="JKP88" s="522"/>
      <c r="JKQ88" s="522"/>
      <c r="JKR88" s="522"/>
      <c r="JKS88" s="522"/>
      <c r="JKT88" s="522"/>
      <c r="JKU88" s="522"/>
      <c r="JKV88" s="522"/>
      <c r="JKW88" s="522"/>
      <c r="JKX88" s="522"/>
      <c r="JKY88" s="522"/>
      <c r="JKZ88" s="522"/>
      <c r="JLA88" s="522"/>
      <c r="JLB88" s="522"/>
      <c r="JLC88" s="522"/>
      <c r="JLD88" s="522"/>
      <c r="JLE88" s="522"/>
      <c r="JLF88" s="522"/>
      <c r="JLG88" s="522"/>
      <c r="JLH88" s="522"/>
      <c r="JLI88" s="522"/>
      <c r="JLJ88" s="522"/>
      <c r="JLK88" s="522"/>
      <c r="JLL88" s="522"/>
      <c r="JLM88" s="522"/>
      <c r="JLN88" s="522"/>
      <c r="JLO88" s="522"/>
      <c r="JLP88" s="522"/>
      <c r="JLQ88" s="522"/>
      <c r="JLR88" s="522"/>
      <c r="JLS88" s="522"/>
      <c r="JLT88" s="522"/>
      <c r="JLU88" s="522"/>
      <c r="JLV88" s="522"/>
      <c r="JLW88" s="522"/>
      <c r="JLX88" s="522"/>
      <c r="JLY88" s="522"/>
      <c r="JLZ88" s="522"/>
      <c r="JMA88" s="522"/>
      <c r="JMB88" s="522"/>
      <c r="JMC88" s="522"/>
      <c r="JMD88" s="522"/>
      <c r="JME88" s="522"/>
      <c r="JMF88" s="522"/>
      <c r="JMG88" s="522"/>
      <c r="JMH88" s="522"/>
      <c r="JMI88" s="522"/>
      <c r="JMJ88" s="522"/>
      <c r="JMK88" s="522"/>
      <c r="JML88" s="522"/>
      <c r="JMM88" s="522"/>
      <c r="JMN88" s="522"/>
      <c r="JMO88" s="522"/>
      <c r="JMP88" s="522"/>
      <c r="JMQ88" s="522"/>
      <c r="JMR88" s="522"/>
      <c r="JMS88" s="522"/>
      <c r="JMT88" s="522"/>
      <c r="JMU88" s="522"/>
      <c r="JMV88" s="522"/>
      <c r="JMW88" s="522"/>
      <c r="JMX88" s="522"/>
      <c r="JMY88" s="522"/>
      <c r="JMZ88" s="522"/>
      <c r="JNA88" s="522"/>
      <c r="JNB88" s="522"/>
      <c r="JNC88" s="522"/>
      <c r="JND88" s="522"/>
      <c r="JNE88" s="522"/>
      <c r="JNF88" s="522"/>
      <c r="JNG88" s="522"/>
      <c r="JNH88" s="522"/>
      <c r="JNI88" s="522"/>
      <c r="JNJ88" s="522"/>
      <c r="JNK88" s="522"/>
      <c r="JNL88" s="522"/>
      <c r="JNM88" s="522"/>
      <c r="JNN88" s="522"/>
      <c r="JNO88" s="522"/>
      <c r="JNP88" s="522"/>
      <c r="JNQ88" s="522"/>
      <c r="JNR88" s="522"/>
      <c r="JNS88" s="522"/>
      <c r="JNT88" s="522"/>
      <c r="JNU88" s="522"/>
      <c r="JNV88" s="522"/>
      <c r="JNW88" s="522"/>
      <c r="JNX88" s="522"/>
      <c r="JNY88" s="522"/>
      <c r="JNZ88" s="522"/>
      <c r="JOA88" s="522"/>
      <c r="JOB88" s="522"/>
      <c r="JOC88" s="522"/>
      <c r="JOD88" s="522"/>
      <c r="JOE88" s="522"/>
      <c r="JOF88" s="522"/>
      <c r="JOG88" s="522"/>
      <c r="JOH88" s="522"/>
      <c r="JOI88" s="522"/>
      <c r="JOJ88" s="522"/>
      <c r="JOK88" s="522"/>
      <c r="JOL88" s="522"/>
      <c r="JOM88" s="522"/>
      <c r="JON88" s="522"/>
      <c r="JOO88" s="522"/>
      <c r="JOP88" s="522"/>
      <c r="JOQ88" s="522"/>
      <c r="JOR88" s="522"/>
      <c r="JOS88" s="522"/>
      <c r="JOT88" s="522"/>
      <c r="JOU88" s="522"/>
      <c r="JOV88" s="522"/>
      <c r="JOW88" s="522"/>
      <c r="JOX88" s="522"/>
      <c r="JOY88" s="522"/>
      <c r="JOZ88" s="522"/>
      <c r="JPA88" s="522"/>
      <c r="JPB88" s="522"/>
      <c r="JPC88" s="522"/>
      <c r="JPD88" s="522"/>
      <c r="JPE88" s="522"/>
      <c r="JPF88" s="522"/>
      <c r="JPG88" s="522"/>
      <c r="JPH88" s="522"/>
      <c r="JPI88" s="522"/>
      <c r="JPJ88" s="522"/>
      <c r="JPK88" s="522"/>
      <c r="JPL88" s="522"/>
      <c r="JPM88" s="522"/>
      <c r="JPN88" s="522"/>
      <c r="JPO88" s="522"/>
      <c r="JPP88" s="522"/>
      <c r="JPQ88" s="522"/>
      <c r="JPR88" s="522"/>
      <c r="JPS88" s="522"/>
      <c r="JPT88" s="522"/>
      <c r="JPU88" s="522"/>
      <c r="JPV88" s="522"/>
      <c r="JPW88" s="522"/>
      <c r="JPX88" s="522"/>
      <c r="JPY88" s="522"/>
      <c r="JPZ88" s="522"/>
      <c r="JQA88" s="522"/>
      <c r="JQB88" s="522"/>
      <c r="JQC88" s="522"/>
      <c r="JQD88" s="522"/>
      <c r="JQE88" s="522"/>
      <c r="JQF88" s="522"/>
      <c r="JQG88" s="522"/>
      <c r="JQH88" s="522"/>
      <c r="JQI88" s="522"/>
      <c r="JQJ88" s="522"/>
      <c r="JQK88" s="522"/>
      <c r="JQL88" s="522"/>
      <c r="JQM88" s="522"/>
      <c r="JQN88" s="522"/>
      <c r="JQO88" s="522"/>
      <c r="JQP88" s="522"/>
      <c r="JQQ88" s="522"/>
      <c r="JQR88" s="522"/>
      <c r="JQS88" s="522"/>
      <c r="JQT88" s="522"/>
      <c r="JQU88" s="522"/>
      <c r="JQV88" s="522"/>
      <c r="JQW88" s="522"/>
      <c r="JQX88" s="522"/>
      <c r="JQY88" s="522"/>
      <c r="JQZ88" s="522"/>
      <c r="JRA88" s="522"/>
      <c r="JRB88" s="522"/>
      <c r="JRC88" s="522"/>
      <c r="JRD88" s="522"/>
      <c r="JRE88" s="522"/>
      <c r="JRF88" s="522"/>
      <c r="JRG88" s="522"/>
      <c r="JRH88" s="522"/>
      <c r="JRI88" s="522"/>
      <c r="JRJ88" s="522"/>
      <c r="JRK88" s="522"/>
      <c r="JRL88" s="522"/>
      <c r="JRM88" s="522"/>
      <c r="JRN88" s="522"/>
      <c r="JRO88" s="522"/>
      <c r="JRP88" s="522"/>
      <c r="JRQ88" s="522"/>
      <c r="JRR88" s="522"/>
      <c r="JRS88" s="522"/>
      <c r="JRT88" s="522"/>
      <c r="JRU88" s="522"/>
      <c r="JRV88" s="522"/>
      <c r="JRW88" s="522"/>
      <c r="JRX88" s="522"/>
      <c r="JRY88" s="522"/>
      <c r="JRZ88" s="522"/>
      <c r="JSA88" s="522"/>
      <c r="JSB88" s="522"/>
      <c r="JSC88" s="522"/>
      <c r="JSD88" s="522"/>
      <c r="JSE88" s="522"/>
      <c r="JSF88" s="522"/>
      <c r="JSG88" s="522"/>
      <c r="JSH88" s="522"/>
      <c r="JSI88" s="522"/>
      <c r="JSJ88" s="522"/>
      <c r="JSK88" s="522"/>
      <c r="JSL88" s="522"/>
      <c r="JSM88" s="522"/>
      <c r="JSN88" s="522"/>
      <c r="JSO88" s="522"/>
      <c r="JSP88" s="522"/>
      <c r="JSQ88" s="522"/>
      <c r="JSR88" s="522"/>
      <c r="JSS88" s="522"/>
      <c r="JST88" s="522"/>
      <c r="JSU88" s="522"/>
      <c r="JSV88" s="522"/>
      <c r="JSW88" s="522"/>
      <c r="JSX88" s="522"/>
      <c r="JSY88" s="522"/>
      <c r="JSZ88" s="522"/>
      <c r="JTA88" s="522"/>
      <c r="JTB88" s="522"/>
      <c r="JTC88" s="522"/>
      <c r="JTD88" s="522"/>
      <c r="JTE88" s="522"/>
      <c r="JTF88" s="522"/>
      <c r="JTG88" s="522"/>
      <c r="JTH88" s="522"/>
      <c r="JTI88" s="522"/>
      <c r="JTJ88" s="522"/>
      <c r="JTK88" s="522"/>
      <c r="JTL88" s="522"/>
      <c r="JTM88" s="522"/>
      <c r="JTN88" s="522"/>
      <c r="JTO88" s="522"/>
      <c r="JTP88" s="522"/>
      <c r="JTQ88" s="522"/>
      <c r="JTR88" s="522"/>
      <c r="JTS88" s="522"/>
      <c r="JTT88" s="522"/>
      <c r="JTU88" s="522"/>
      <c r="JTV88" s="522"/>
      <c r="JTW88" s="522"/>
      <c r="JTX88" s="522"/>
      <c r="JTY88" s="522"/>
      <c r="JTZ88" s="522"/>
      <c r="JUA88" s="522"/>
      <c r="JUB88" s="522"/>
      <c r="JUC88" s="522"/>
      <c r="JUD88" s="522"/>
      <c r="JUE88" s="522"/>
      <c r="JUF88" s="522"/>
      <c r="JUG88" s="522"/>
      <c r="JUH88" s="522"/>
      <c r="JUI88" s="522"/>
      <c r="JUJ88" s="522"/>
      <c r="JUK88" s="522"/>
      <c r="JUL88" s="522"/>
      <c r="JUM88" s="522"/>
      <c r="JUN88" s="522"/>
      <c r="JUO88" s="522"/>
      <c r="JUP88" s="522"/>
      <c r="JUQ88" s="522"/>
      <c r="JUR88" s="522"/>
      <c r="JUS88" s="522"/>
      <c r="JUT88" s="522"/>
      <c r="JUU88" s="522"/>
      <c r="JUV88" s="522"/>
      <c r="JUW88" s="522"/>
      <c r="JUX88" s="522"/>
      <c r="JUY88" s="522"/>
      <c r="JUZ88" s="522"/>
      <c r="JVA88" s="522"/>
      <c r="JVB88" s="522"/>
      <c r="JVC88" s="522"/>
      <c r="JVD88" s="522"/>
      <c r="JVE88" s="522"/>
      <c r="JVF88" s="522"/>
      <c r="JVG88" s="522"/>
      <c r="JVH88" s="522"/>
      <c r="JVI88" s="522"/>
      <c r="JVJ88" s="522"/>
      <c r="JVK88" s="522"/>
      <c r="JVL88" s="522"/>
      <c r="JVM88" s="522"/>
      <c r="JVN88" s="522"/>
      <c r="JVO88" s="522"/>
      <c r="JVP88" s="522"/>
      <c r="JVQ88" s="522"/>
      <c r="JVR88" s="522"/>
      <c r="JVS88" s="522"/>
      <c r="JVT88" s="522"/>
      <c r="JVU88" s="522"/>
      <c r="JVV88" s="522"/>
      <c r="JVW88" s="522"/>
      <c r="JVX88" s="522"/>
      <c r="JVY88" s="522"/>
      <c r="JVZ88" s="522"/>
      <c r="JWA88" s="522"/>
      <c r="JWB88" s="522"/>
      <c r="JWC88" s="522"/>
      <c r="JWD88" s="522"/>
      <c r="JWE88" s="522"/>
      <c r="JWF88" s="522"/>
      <c r="JWG88" s="522"/>
      <c r="JWH88" s="522"/>
      <c r="JWI88" s="522"/>
      <c r="JWJ88" s="522"/>
      <c r="JWK88" s="522"/>
      <c r="JWL88" s="522"/>
      <c r="JWM88" s="522"/>
      <c r="JWN88" s="522"/>
      <c r="JWO88" s="522"/>
      <c r="JWP88" s="522"/>
      <c r="JWQ88" s="522"/>
      <c r="JWR88" s="522"/>
      <c r="JWS88" s="522"/>
      <c r="JWT88" s="522"/>
      <c r="JWU88" s="522"/>
      <c r="JWV88" s="522"/>
      <c r="JWW88" s="522"/>
      <c r="JWX88" s="522"/>
      <c r="JWY88" s="522"/>
      <c r="JWZ88" s="522"/>
      <c r="JXA88" s="522"/>
      <c r="JXB88" s="522"/>
      <c r="JXC88" s="522"/>
      <c r="JXD88" s="522"/>
      <c r="JXE88" s="522"/>
      <c r="JXF88" s="522"/>
      <c r="JXG88" s="522"/>
      <c r="JXH88" s="522"/>
      <c r="JXI88" s="522"/>
      <c r="JXJ88" s="522"/>
      <c r="JXK88" s="522"/>
      <c r="JXL88" s="522"/>
      <c r="JXM88" s="522"/>
      <c r="JXN88" s="522"/>
      <c r="JXO88" s="522"/>
      <c r="JXP88" s="522"/>
      <c r="JXQ88" s="522"/>
      <c r="JXR88" s="522"/>
      <c r="JXS88" s="522"/>
      <c r="JXT88" s="522"/>
      <c r="JXU88" s="522"/>
      <c r="JXV88" s="522"/>
      <c r="JXW88" s="522"/>
      <c r="JXX88" s="522"/>
      <c r="JXY88" s="522"/>
      <c r="JXZ88" s="522"/>
      <c r="JYA88" s="522"/>
      <c r="JYB88" s="522"/>
      <c r="JYC88" s="522"/>
      <c r="JYD88" s="522"/>
      <c r="JYE88" s="522"/>
      <c r="JYF88" s="522"/>
      <c r="JYG88" s="522"/>
      <c r="JYH88" s="522"/>
      <c r="JYI88" s="522"/>
      <c r="JYJ88" s="522"/>
      <c r="JYK88" s="522"/>
      <c r="JYL88" s="522"/>
      <c r="JYM88" s="522"/>
      <c r="JYN88" s="522"/>
      <c r="JYO88" s="522"/>
      <c r="JYP88" s="522"/>
      <c r="JYQ88" s="522"/>
      <c r="JYR88" s="522"/>
      <c r="JYS88" s="522"/>
      <c r="JYT88" s="522"/>
      <c r="JYU88" s="522"/>
      <c r="JYV88" s="522"/>
      <c r="JYW88" s="522"/>
      <c r="JYX88" s="522"/>
      <c r="JYY88" s="522"/>
      <c r="JYZ88" s="522"/>
      <c r="JZA88" s="522"/>
      <c r="JZB88" s="522"/>
      <c r="JZC88" s="522"/>
      <c r="JZD88" s="522"/>
      <c r="JZE88" s="522"/>
      <c r="JZF88" s="522"/>
      <c r="JZG88" s="522"/>
      <c r="JZH88" s="522"/>
      <c r="JZI88" s="522"/>
      <c r="JZJ88" s="522"/>
      <c r="JZK88" s="522"/>
      <c r="JZL88" s="522"/>
      <c r="JZM88" s="522"/>
      <c r="JZN88" s="522"/>
      <c r="JZO88" s="522"/>
      <c r="JZP88" s="522"/>
      <c r="JZQ88" s="522"/>
      <c r="JZR88" s="522"/>
      <c r="JZS88" s="522"/>
      <c r="JZT88" s="522"/>
      <c r="JZU88" s="522"/>
      <c r="JZV88" s="522"/>
      <c r="JZW88" s="522"/>
      <c r="JZX88" s="522"/>
      <c r="JZY88" s="522"/>
      <c r="JZZ88" s="522"/>
      <c r="KAA88" s="522"/>
      <c r="KAB88" s="522"/>
      <c r="KAC88" s="522"/>
      <c r="KAD88" s="522"/>
      <c r="KAE88" s="522"/>
      <c r="KAF88" s="522"/>
      <c r="KAG88" s="522"/>
      <c r="KAH88" s="522"/>
      <c r="KAI88" s="522"/>
      <c r="KAJ88" s="522"/>
      <c r="KAK88" s="522"/>
      <c r="KAL88" s="522"/>
      <c r="KAM88" s="522"/>
      <c r="KAN88" s="522"/>
      <c r="KAO88" s="522"/>
      <c r="KAP88" s="522"/>
      <c r="KAQ88" s="522"/>
      <c r="KAR88" s="522"/>
      <c r="KAS88" s="522"/>
      <c r="KAT88" s="522"/>
      <c r="KAU88" s="522"/>
      <c r="KAV88" s="522"/>
      <c r="KAW88" s="522"/>
      <c r="KAX88" s="522"/>
      <c r="KAY88" s="522"/>
      <c r="KAZ88" s="522"/>
      <c r="KBA88" s="522"/>
      <c r="KBB88" s="522"/>
      <c r="KBC88" s="522"/>
      <c r="KBD88" s="522"/>
      <c r="KBE88" s="522"/>
      <c r="KBF88" s="522"/>
      <c r="KBG88" s="522"/>
      <c r="KBH88" s="522"/>
      <c r="KBI88" s="522"/>
      <c r="KBJ88" s="522"/>
      <c r="KBK88" s="522"/>
      <c r="KBL88" s="522"/>
      <c r="KBM88" s="522"/>
      <c r="KBN88" s="522"/>
      <c r="KBO88" s="522"/>
      <c r="KBP88" s="522"/>
      <c r="KBQ88" s="522"/>
      <c r="KBR88" s="522"/>
      <c r="KBS88" s="522"/>
      <c r="KBT88" s="522"/>
      <c r="KBU88" s="522"/>
      <c r="KBV88" s="522"/>
      <c r="KBW88" s="522"/>
      <c r="KBX88" s="522"/>
      <c r="KBY88" s="522"/>
      <c r="KBZ88" s="522"/>
      <c r="KCA88" s="522"/>
      <c r="KCB88" s="522"/>
      <c r="KCC88" s="522"/>
      <c r="KCD88" s="522"/>
      <c r="KCE88" s="522"/>
      <c r="KCF88" s="522"/>
      <c r="KCG88" s="522"/>
      <c r="KCH88" s="522"/>
      <c r="KCI88" s="522"/>
      <c r="KCJ88" s="522"/>
      <c r="KCK88" s="522"/>
      <c r="KCL88" s="522"/>
      <c r="KCM88" s="522"/>
      <c r="KCN88" s="522"/>
      <c r="KCO88" s="522"/>
      <c r="KCP88" s="522"/>
      <c r="KCQ88" s="522"/>
      <c r="KCR88" s="522"/>
      <c r="KCS88" s="522"/>
      <c r="KCT88" s="522"/>
      <c r="KCU88" s="522"/>
      <c r="KCV88" s="522"/>
      <c r="KCW88" s="522"/>
      <c r="KCX88" s="522"/>
      <c r="KCY88" s="522"/>
      <c r="KCZ88" s="522"/>
      <c r="KDA88" s="522"/>
      <c r="KDB88" s="522"/>
      <c r="KDC88" s="522"/>
      <c r="KDD88" s="522"/>
      <c r="KDE88" s="522"/>
      <c r="KDF88" s="522"/>
      <c r="KDG88" s="522"/>
      <c r="KDH88" s="522"/>
      <c r="KDI88" s="522"/>
      <c r="KDJ88" s="522"/>
      <c r="KDK88" s="522"/>
      <c r="KDL88" s="522"/>
      <c r="KDM88" s="522"/>
      <c r="KDN88" s="522"/>
      <c r="KDO88" s="522"/>
      <c r="KDP88" s="522"/>
      <c r="KDQ88" s="522"/>
      <c r="KDR88" s="522"/>
      <c r="KDS88" s="522"/>
      <c r="KDT88" s="522"/>
      <c r="KDU88" s="522"/>
      <c r="KDV88" s="522"/>
      <c r="KDW88" s="522"/>
      <c r="KDX88" s="522"/>
      <c r="KDY88" s="522"/>
      <c r="KDZ88" s="522"/>
      <c r="KEA88" s="522"/>
      <c r="KEB88" s="522"/>
      <c r="KEC88" s="522"/>
      <c r="KED88" s="522"/>
      <c r="KEE88" s="522"/>
      <c r="KEF88" s="522"/>
      <c r="KEG88" s="522"/>
      <c r="KEH88" s="522"/>
      <c r="KEI88" s="522"/>
      <c r="KEJ88" s="522"/>
      <c r="KEK88" s="522"/>
      <c r="KEL88" s="522"/>
      <c r="KEM88" s="522"/>
      <c r="KEN88" s="522"/>
      <c r="KEO88" s="522"/>
      <c r="KEP88" s="522"/>
      <c r="KEQ88" s="522"/>
      <c r="KER88" s="522"/>
      <c r="KES88" s="522"/>
      <c r="KET88" s="522"/>
      <c r="KEU88" s="522"/>
      <c r="KEV88" s="522"/>
      <c r="KEW88" s="522"/>
      <c r="KEX88" s="522"/>
      <c r="KEY88" s="522"/>
      <c r="KEZ88" s="522"/>
      <c r="KFA88" s="522"/>
      <c r="KFB88" s="522"/>
      <c r="KFC88" s="522"/>
      <c r="KFD88" s="522"/>
      <c r="KFE88" s="522"/>
      <c r="KFF88" s="522"/>
      <c r="KFG88" s="522"/>
      <c r="KFH88" s="522"/>
      <c r="KFI88" s="522"/>
      <c r="KFJ88" s="522"/>
      <c r="KFK88" s="522"/>
      <c r="KFL88" s="522"/>
      <c r="KFM88" s="522"/>
      <c r="KFN88" s="522"/>
      <c r="KFO88" s="522"/>
      <c r="KFP88" s="522"/>
      <c r="KFQ88" s="522"/>
      <c r="KFR88" s="522"/>
      <c r="KFS88" s="522"/>
      <c r="KFT88" s="522"/>
      <c r="KFU88" s="522"/>
      <c r="KFV88" s="522"/>
      <c r="KFW88" s="522"/>
      <c r="KFX88" s="522"/>
      <c r="KFY88" s="522"/>
      <c r="KFZ88" s="522"/>
      <c r="KGA88" s="522"/>
      <c r="KGB88" s="522"/>
      <c r="KGC88" s="522"/>
      <c r="KGD88" s="522"/>
      <c r="KGE88" s="522"/>
      <c r="KGF88" s="522"/>
      <c r="KGG88" s="522"/>
      <c r="KGH88" s="522"/>
      <c r="KGI88" s="522"/>
      <c r="KGJ88" s="522"/>
      <c r="KGK88" s="522"/>
      <c r="KGL88" s="522"/>
      <c r="KGM88" s="522"/>
      <c r="KGN88" s="522"/>
      <c r="KGO88" s="522"/>
      <c r="KGP88" s="522"/>
      <c r="KGQ88" s="522"/>
      <c r="KGR88" s="522"/>
      <c r="KGS88" s="522"/>
      <c r="KGT88" s="522"/>
      <c r="KGU88" s="522"/>
      <c r="KGV88" s="522"/>
      <c r="KGW88" s="522"/>
      <c r="KGX88" s="522"/>
      <c r="KGY88" s="522"/>
      <c r="KGZ88" s="522"/>
      <c r="KHA88" s="522"/>
      <c r="KHB88" s="522"/>
      <c r="KHC88" s="522"/>
      <c r="KHD88" s="522"/>
      <c r="KHE88" s="522"/>
      <c r="KHF88" s="522"/>
      <c r="KHG88" s="522"/>
      <c r="KHH88" s="522"/>
      <c r="KHI88" s="522"/>
      <c r="KHJ88" s="522"/>
      <c r="KHK88" s="522"/>
      <c r="KHL88" s="522"/>
      <c r="KHM88" s="522"/>
      <c r="KHN88" s="522"/>
      <c r="KHO88" s="522"/>
      <c r="KHP88" s="522"/>
      <c r="KHQ88" s="522"/>
      <c r="KHR88" s="522"/>
      <c r="KHS88" s="522"/>
      <c r="KHT88" s="522"/>
      <c r="KHU88" s="522"/>
      <c r="KHV88" s="522"/>
      <c r="KHW88" s="522"/>
      <c r="KHX88" s="522"/>
      <c r="KHY88" s="522"/>
      <c r="KHZ88" s="522"/>
      <c r="KIA88" s="522"/>
      <c r="KIB88" s="522"/>
      <c r="KIC88" s="522"/>
      <c r="KID88" s="522"/>
      <c r="KIE88" s="522"/>
      <c r="KIF88" s="522"/>
      <c r="KIG88" s="522"/>
      <c r="KIH88" s="522"/>
      <c r="KII88" s="522"/>
      <c r="KIJ88" s="522"/>
      <c r="KIK88" s="522"/>
      <c r="KIL88" s="522"/>
      <c r="KIM88" s="522"/>
      <c r="KIN88" s="522"/>
      <c r="KIO88" s="522"/>
      <c r="KIP88" s="522"/>
      <c r="KIQ88" s="522"/>
      <c r="KIR88" s="522"/>
      <c r="KIS88" s="522"/>
      <c r="KIT88" s="522"/>
      <c r="KIU88" s="522"/>
      <c r="KIV88" s="522"/>
      <c r="KIW88" s="522"/>
      <c r="KIX88" s="522"/>
      <c r="KIY88" s="522"/>
      <c r="KIZ88" s="522"/>
      <c r="KJA88" s="522"/>
      <c r="KJB88" s="522"/>
      <c r="KJC88" s="522"/>
      <c r="KJD88" s="522"/>
      <c r="KJE88" s="522"/>
      <c r="KJF88" s="522"/>
      <c r="KJG88" s="522"/>
      <c r="KJH88" s="522"/>
      <c r="KJI88" s="522"/>
      <c r="KJJ88" s="522"/>
      <c r="KJK88" s="522"/>
      <c r="KJL88" s="522"/>
      <c r="KJM88" s="522"/>
      <c r="KJN88" s="522"/>
      <c r="KJO88" s="522"/>
      <c r="KJP88" s="522"/>
      <c r="KJQ88" s="522"/>
      <c r="KJR88" s="522"/>
      <c r="KJS88" s="522"/>
      <c r="KJT88" s="522"/>
      <c r="KJU88" s="522"/>
      <c r="KJV88" s="522"/>
      <c r="KJW88" s="522"/>
      <c r="KJX88" s="522"/>
      <c r="KJY88" s="522"/>
      <c r="KJZ88" s="522"/>
      <c r="KKA88" s="522"/>
      <c r="KKB88" s="522"/>
      <c r="KKC88" s="522"/>
      <c r="KKD88" s="522"/>
      <c r="KKE88" s="522"/>
      <c r="KKF88" s="522"/>
      <c r="KKG88" s="522"/>
      <c r="KKH88" s="522"/>
      <c r="KKI88" s="522"/>
      <c r="KKJ88" s="522"/>
      <c r="KKK88" s="522"/>
      <c r="KKL88" s="522"/>
      <c r="KKM88" s="522"/>
      <c r="KKN88" s="522"/>
      <c r="KKO88" s="522"/>
      <c r="KKP88" s="522"/>
      <c r="KKQ88" s="522"/>
      <c r="KKR88" s="522"/>
      <c r="KKS88" s="522"/>
      <c r="KKT88" s="522"/>
      <c r="KKU88" s="522"/>
      <c r="KKV88" s="522"/>
      <c r="KKW88" s="522"/>
      <c r="KKX88" s="522"/>
      <c r="KKY88" s="522"/>
      <c r="KKZ88" s="522"/>
      <c r="KLA88" s="522"/>
      <c r="KLB88" s="522"/>
      <c r="KLC88" s="522"/>
      <c r="KLD88" s="522"/>
      <c r="KLE88" s="522"/>
      <c r="KLF88" s="522"/>
      <c r="KLG88" s="522"/>
      <c r="KLH88" s="522"/>
      <c r="KLI88" s="522"/>
      <c r="KLJ88" s="522"/>
      <c r="KLK88" s="522"/>
      <c r="KLL88" s="522"/>
      <c r="KLM88" s="522"/>
      <c r="KLN88" s="522"/>
      <c r="KLO88" s="522"/>
      <c r="KLP88" s="522"/>
      <c r="KLQ88" s="522"/>
      <c r="KLR88" s="522"/>
      <c r="KLS88" s="522"/>
      <c r="KLT88" s="522"/>
      <c r="KLU88" s="522"/>
      <c r="KLV88" s="522"/>
      <c r="KLW88" s="522"/>
      <c r="KLX88" s="522"/>
      <c r="KLY88" s="522"/>
      <c r="KLZ88" s="522"/>
      <c r="KMA88" s="522"/>
      <c r="KMB88" s="522"/>
      <c r="KMC88" s="522"/>
      <c r="KMD88" s="522"/>
      <c r="KME88" s="522"/>
      <c r="KMF88" s="522"/>
      <c r="KMG88" s="522"/>
      <c r="KMH88" s="522"/>
      <c r="KMI88" s="522"/>
      <c r="KMJ88" s="522"/>
      <c r="KMK88" s="522"/>
      <c r="KML88" s="522"/>
      <c r="KMM88" s="522"/>
      <c r="KMN88" s="522"/>
      <c r="KMO88" s="522"/>
      <c r="KMP88" s="522"/>
      <c r="KMQ88" s="522"/>
      <c r="KMR88" s="522"/>
      <c r="KMS88" s="522"/>
      <c r="KMT88" s="522"/>
      <c r="KMU88" s="522"/>
      <c r="KMV88" s="522"/>
      <c r="KMW88" s="522"/>
      <c r="KMX88" s="522"/>
      <c r="KMY88" s="522"/>
      <c r="KMZ88" s="522"/>
      <c r="KNA88" s="522"/>
      <c r="KNB88" s="522"/>
      <c r="KNC88" s="522"/>
      <c r="KND88" s="522"/>
      <c r="KNE88" s="522"/>
      <c r="KNF88" s="522"/>
      <c r="KNG88" s="522"/>
      <c r="KNH88" s="522"/>
      <c r="KNI88" s="522"/>
      <c r="KNJ88" s="522"/>
      <c r="KNK88" s="522"/>
      <c r="KNL88" s="522"/>
      <c r="KNM88" s="522"/>
      <c r="KNN88" s="522"/>
      <c r="KNO88" s="522"/>
      <c r="KNP88" s="522"/>
      <c r="KNQ88" s="522"/>
      <c r="KNR88" s="522"/>
      <c r="KNS88" s="522"/>
      <c r="KNT88" s="522"/>
      <c r="KNU88" s="522"/>
      <c r="KNV88" s="522"/>
      <c r="KNW88" s="522"/>
      <c r="KNX88" s="522"/>
      <c r="KNY88" s="522"/>
      <c r="KNZ88" s="522"/>
      <c r="KOA88" s="522"/>
      <c r="KOB88" s="522"/>
      <c r="KOC88" s="522"/>
      <c r="KOD88" s="522"/>
      <c r="KOE88" s="522"/>
      <c r="KOF88" s="522"/>
      <c r="KOG88" s="522"/>
      <c r="KOH88" s="522"/>
      <c r="KOI88" s="522"/>
      <c r="KOJ88" s="522"/>
      <c r="KOK88" s="522"/>
      <c r="KOL88" s="522"/>
      <c r="KOM88" s="522"/>
      <c r="KON88" s="522"/>
      <c r="KOO88" s="522"/>
      <c r="KOP88" s="522"/>
      <c r="KOQ88" s="522"/>
      <c r="KOR88" s="522"/>
      <c r="KOS88" s="522"/>
      <c r="KOT88" s="522"/>
      <c r="KOU88" s="522"/>
      <c r="KOV88" s="522"/>
      <c r="KOW88" s="522"/>
      <c r="KOX88" s="522"/>
      <c r="KOY88" s="522"/>
      <c r="KOZ88" s="522"/>
      <c r="KPA88" s="522"/>
      <c r="KPB88" s="522"/>
      <c r="KPC88" s="522"/>
      <c r="KPD88" s="522"/>
      <c r="KPE88" s="522"/>
      <c r="KPF88" s="522"/>
      <c r="KPG88" s="522"/>
      <c r="KPH88" s="522"/>
      <c r="KPI88" s="522"/>
      <c r="KPJ88" s="522"/>
      <c r="KPK88" s="522"/>
      <c r="KPL88" s="522"/>
      <c r="KPM88" s="522"/>
      <c r="KPN88" s="522"/>
      <c r="KPO88" s="522"/>
      <c r="KPP88" s="522"/>
      <c r="KPQ88" s="522"/>
      <c r="KPR88" s="522"/>
      <c r="KPS88" s="522"/>
      <c r="KPT88" s="522"/>
      <c r="KPU88" s="522"/>
      <c r="KPV88" s="522"/>
      <c r="KPW88" s="522"/>
      <c r="KPX88" s="522"/>
      <c r="KPY88" s="522"/>
      <c r="KPZ88" s="522"/>
      <c r="KQA88" s="522"/>
      <c r="KQB88" s="522"/>
      <c r="KQC88" s="522"/>
      <c r="KQD88" s="522"/>
      <c r="KQE88" s="522"/>
      <c r="KQF88" s="522"/>
      <c r="KQG88" s="522"/>
      <c r="KQH88" s="522"/>
      <c r="KQI88" s="522"/>
      <c r="KQJ88" s="522"/>
      <c r="KQK88" s="522"/>
      <c r="KQL88" s="522"/>
      <c r="KQM88" s="522"/>
      <c r="KQN88" s="522"/>
      <c r="KQO88" s="522"/>
      <c r="KQP88" s="522"/>
      <c r="KQQ88" s="522"/>
      <c r="KQR88" s="522"/>
      <c r="KQS88" s="522"/>
      <c r="KQT88" s="522"/>
      <c r="KQU88" s="522"/>
      <c r="KQV88" s="522"/>
      <c r="KQW88" s="522"/>
      <c r="KQX88" s="522"/>
      <c r="KQY88" s="522"/>
      <c r="KQZ88" s="522"/>
      <c r="KRA88" s="522"/>
      <c r="KRB88" s="522"/>
      <c r="KRC88" s="522"/>
      <c r="KRD88" s="522"/>
      <c r="KRE88" s="522"/>
      <c r="KRF88" s="522"/>
      <c r="KRG88" s="522"/>
      <c r="KRH88" s="522"/>
      <c r="KRI88" s="522"/>
      <c r="KRJ88" s="522"/>
      <c r="KRK88" s="522"/>
      <c r="KRL88" s="522"/>
      <c r="KRM88" s="522"/>
      <c r="KRN88" s="522"/>
      <c r="KRO88" s="522"/>
      <c r="KRP88" s="522"/>
      <c r="KRQ88" s="522"/>
      <c r="KRR88" s="522"/>
      <c r="KRS88" s="522"/>
      <c r="KRT88" s="522"/>
      <c r="KRU88" s="522"/>
      <c r="KRV88" s="522"/>
      <c r="KRW88" s="522"/>
      <c r="KRX88" s="522"/>
      <c r="KRY88" s="522"/>
      <c r="KRZ88" s="522"/>
      <c r="KSA88" s="522"/>
      <c r="KSB88" s="522"/>
      <c r="KSC88" s="522"/>
      <c r="KSD88" s="522"/>
      <c r="KSE88" s="522"/>
      <c r="KSF88" s="522"/>
      <c r="KSG88" s="522"/>
      <c r="KSH88" s="522"/>
      <c r="KSI88" s="522"/>
      <c r="KSJ88" s="522"/>
      <c r="KSK88" s="522"/>
      <c r="KSL88" s="522"/>
      <c r="KSM88" s="522"/>
      <c r="KSN88" s="522"/>
      <c r="KSO88" s="522"/>
      <c r="KSP88" s="522"/>
      <c r="KSQ88" s="522"/>
      <c r="KSR88" s="522"/>
      <c r="KSS88" s="522"/>
      <c r="KST88" s="522"/>
      <c r="KSU88" s="522"/>
      <c r="KSV88" s="522"/>
      <c r="KSW88" s="522"/>
      <c r="KSX88" s="522"/>
      <c r="KSY88" s="522"/>
      <c r="KSZ88" s="522"/>
      <c r="KTA88" s="522"/>
      <c r="KTB88" s="522"/>
      <c r="KTC88" s="522"/>
      <c r="KTD88" s="522"/>
      <c r="KTE88" s="522"/>
      <c r="KTF88" s="522"/>
      <c r="KTG88" s="522"/>
      <c r="KTH88" s="522"/>
      <c r="KTI88" s="522"/>
      <c r="KTJ88" s="522"/>
      <c r="KTK88" s="522"/>
      <c r="KTL88" s="522"/>
      <c r="KTM88" s="522"/>
      <c r="KTN88" s="522"/>
      <c r="KTO88" s="522"/>
      <c r="KTP88" s="522"/>
      <c r="KTQ88" s="522"/>
      <c r="KTR88" s="522"/>
      <c r="KTS88" s="522"/>
      <c r="KTT88" s="522"/>
      <c r="KTU88" s="522"/>
      <c r="KTV88" s="522"/>
      <c r="KTW88" s="522"/>
      <c r="KTX88" s="522"/>
      <c r="KTY88" s="522"/>
      <c r="KTZ88" s="522"/>
      <c r="KUA88" s="522"/>
      <c r="KUB88" s="522"/>
      <c r="KUC88" s="522"/>
      <c r="KUD88" s="522"/>
      <c r="KUE88" s="522"/>
      <c r="KUF88" s="522"/>
      <c r="KUG88" s="522"/>
      <c r="KUH88" s="522"/>
      <c r="KUI88" s="522"/>
      <c r="KUJ88" s="522"/>
      <c r="KUK88" s="522"/>
      <c r="KUL88" s="522"/>
      <c r="KUM88" s="522"/>
      <c r="KUN88" s="522"/>
      <c r="KUO88" s="522"/>
      <c r="KUP88" s="522"/>
      <c r="KUQ88" s="522"/>
      <c r="KUR88" s="522"/>
      <c r="KUS88" s="522"/>
      <c r="KUT88" s="522"/>
      <c r="KUU88" s="522"/>
      <c r="KUV88" s="522"/>
      <c r="KUW88" s="522"/>
      <c r="KUX88" s="522"/>
      <c r="KUY88" s="522"/>
      <c r="KUZ88" s="522"/>
      <c r="KVA88" s="522"/>
      <c r="KVB88" s="522"/>
      <c r="KVC88" s="522"/>
      <c r="KVD88" s="522"/>
      <c r="KVE88" s="522"/>
      <c r="KVF88" s="522"/>
      <c r="KVG88" s="522"/>
      <c r="KVH88" s="522"/>
      <c r="KVI88" s="522"/>
      <c r="KVJ88" s="522"/>
      <c r="KVK88" s="522"/>
      <c r="KVL88" s="522"/>
      <c r="KVM88" s="522"/>
      <c r="KVN88" s="522"/>
      <c r="KVO88" s="522"/>
      <c r="KVP88" s="522"/>
      <c r="KVQ88" s="522"/>
      <c r="KVR88" s="522"/>
      <c r="KVS88" s="522"/>
      <c r="KVT88" s="522"/>
      <c r="KVU88" s="522"/>
      <c r="KVV88" s="522"/>
      <c r="KVW88" s="522"/>
      <c r="KVX88" s="522"/>
      <c r="KVY88" s="522"/>
      <c r="KVZ88" s="522"/>
      <c r="KWA88" s="522"/>
      <c r="KWB88" s="522"/>
      <c r="KWC88" s="522"/>
      <c r="KWD88" s="522"/>
      <c r="KWE88" s="522"/>
      <c r="KWF88" s="522"/>
      <c r="KWG88" s="522"/>
      <c r="KWH88" s="522"/>
      <c r="KWI88" s="522"/>
      <c r="KWJ88" s="522"/>
      <c r="KWK88" s="522"/>
      <c r="KWL88" s="522"/>
      <c r="KWM88" s="522"/>
      <c r="KWN88" s="522"/>
      <c r="KWO88" s="522"/>
      <c r="KWP88" s="522"/>
      <c r="KWQ88" s="522"/>
      <c r="KWR88" s="522"/>
      <c r="KWS88" s="522"/>
      <c r="KWT88" s="522"/>
      <c r="KWU88" s="522"/>
      <c r="KWV88" s="522"/>
      <c r="KWW88" s="522"/>
      <c r="KWX88" s="522"/>
      <c r="KWY88" s="522"/>
      <c r="KWZ88" s="522"/>
      <c r="KXA88" s="522"/>
      <c r="KXB88" s="522"/>
      <c r="KXC88" s="522"/>
      <c r="KXD88" s="522"/>
      <c r="KXE88" s="522"/>
      <c r="KXF88" s="522"/>
      <c r="KXG88" s="522"/>
      <c r="KXH88" s="522"/>
      <c r="KXI88" s="522"/>
      <c r="KXJ88" s="522"/>
      <c r="KXK88" s="522"/>
      <c r="KXL88" s="522"/>
      <c r="KXM88" s="522"/>
      <c r="KXN88" s="522"/>
      <c r="KXO88" s="522"/>
      <c r="KXP88" s="522"/>
      <c r="KXQ88" s="522"/>
      <c r="KXR88" s="522"/>
      <c r="KXS88" s="522"/>
      <c r="KXT88" s="522"/>
      <c r="KXU88" s="522"/>
      <c r="KXV88" s="522"/>
      <c r="KXW88" s="522"/>
      <c r="KXX88" s="522"/>
      <c r="KXY88" s="522"/>
      <c r="KXZ88" s="522"/>
      <c r="KYA88" s="522"/>
      <c r="KYB88" s="522"/>
      <c r="KYC88" s="522"/>
      <c r="KYD88" s="522"/>
      <c r="KYE88" s="522"/>
      <c r="KYF88" s="522"/>
      <c r="KYG88" s="522"/>
      <c r="KYH88" s="522"/>
      <c r="KYI88" s="522"/>
      <c r="KYJ88" s="522"/>
      <c r="KYK88" s="522"/>
      <c r="KYL88" s="522"/>
      <c r="KYM88" s="522"/>
      <c r="KYN88" s="522"/>
      <c r="KYO88" s="522"/>
      <c r="KYP88" s="522"/>
      <c r="KYQ88" s="522"/>
      <c r="KYR88" s="522"/>
      <c r="KYS88" s="522"/>
      <c r="KYT88" s="522"/>
      <c r="KYU88" s="522"/>
      <c r="KYV88" s="522"/>
      <c r="KYW88" s="522"/>
      <c r="KYX88" s="522"/>
      <c r="KYY88" s="522"/>
      <c r="KYZ88" s="522"/>
      <c r="KZA88" s="522"/>
      <c r="KZB88" s="522"/>
      <c r="KZC88" s="522"/>
      <c r="KZD88" s="522"/>
      <c r="KZE88" s="522"/>
      <c r="KZF88" s="522"/>
      <c r="KZG88" s="522"/>
      <c r="KZH88" s="522"/>
      <c r="KZI88" s="522"/>
      <c r="KZJ88" s="522"/>
      <c r="KZK88" s="522"/>
      <c r="KZL88" s="522"/>
      <c r="KZM88" s="522"/>
      <c r="KZN88" s="522"/>
      <c r="KZO88" s="522"/>
      <c r="KZP88" s="522"/>
      <c r="KZQ88" s="522"/>
      <c r="KZR88" s="522"/>
      <c r="KZS88" s="522"/>
      <c r="KZT88" s="522"/>
      <c r="KZU88" s="522"/>
      <c r="KZV88" s="522"/>
      <c r="KZW88" s="522"/>
      <c r="KZX88" s="522"/>
      <c r="KZY88" s="522"/>
      <c r="KZZ88" s="522"/>
      <c r="LAA88" s="522"/>
      <c r="LAB88" s="522"/>
      <c r="LAC88" s="522"/>
      <c r="LAD88" s="522"/>
      <c r="LAE88" s="522"/>
      <c r="LAF88" s="522"/>
      <c r="LAG88" s="522"/>
      <c r="LAH88" s="522"/>
      <c r="LAI88" s="522"/>
      <c r="LAJ88" s="522"/>
      <c r="LAK88" s="522"/>
      <c r="LAL88" s="522"/>
      <c r="LAM88" s="522"/>
      <c r="LAN88" s="522"/>
      <c r="LAO88" s="522"/>
      <c r="LAP88" s="522"/>
      <c r="LAQ88" s="522"/>
      <c r="LAR88" s="522"/>
      <c r="LAS88" s="522"/>
      <c r="LAT88" s="522"/>
      <c r="LAU88" s="522"/>
      <c r="LAV88" s="522"/>
      <c r="LAW88" s="522"/>
      <c r="LAX88" s="522"/>
      <c r="LAY88" s="522"/>
      <c r="LAZ88" s="522"/>
      <c r="LBA88" s="522"/>
      <c r="LBB88" s="522"/>
      <c r="LBC88" s="522"/>
      <c r="LBD88" s="522"/>
      <c r="LBE88" s="522"/>
      <c r="LBF88" s="522"/>
      <c r="LBG88" s="522"/>
      <c r="LBH88" s="522"/>
      <c r="LBI88" s="522"/>
      <c r="LBJ88" s="522"/>
      <c r="LBK88" s="522"/>
      <c r="LBL88" s="522"/>
      <c r="LBM88" s="522"/>
      <c r="LBN88" s="522"/>
      <c r="LBO88" s="522"/>
      <c r="LBP88" s="522"/>
      <c r="LBQ88" s="522"/>
      <c r="LBR88" s="522"/>
      <c r="LBS88" s="522"/>
      <c r="LBT88" s="522"/>
      <c r="LBU88" s="522"/>
      <c r="LBV88" s="522"/>
      <c r="LBW88" s="522"/>
      <c r="LBX88" s="522"/>
      <c r="LBY88" s="522"/>
      <c r="LBZ88" s="522"/>
      <c r="LCA88" s="522"/>
      <c r="LCB88" s="522"/>
      <c r="LCC88" s="522"/>
      <c r="LCD88" s="522"/>
      <c r="LCE88" s="522"/>
      <c r="LCF88" s="522"/>
      <c r="LCG88" s="522"/>
      <c r="LCH88" s="522"/>
      <c r="LCI88" s="522"/>
      <c r="LCJ88" s="522"/>
      <c r="LCK88" s="522"/>
      <c r="LCL88" s="522"/>
      <c r="LCM88" s="522"/>
      <c r="LCN88" s="522"/>
      <c r="LCO88" s="522"/>
      <c r="LCP88" s="522"/>
      <c r="LCQ88" s="522"/>
      <c r="LCR88" s="522"/>
      <c r="LCS88" s="522"/>
      <c r="LCT88" s="522"/>
      <c r="LCU88" s="522"/>
      <c r="LCV88" s="522"/>
      <c r="LCW88" s="522"/>
      <c r="LCX88" s="522"/>
      <c r="LCY88" s="522"/>
      <c r="LCZ88" s="522"/>
      <c r="LDA88" s="522"/>
      <c r="LDB88" s="522"/>
      <c r="LDC88" s="522"/>
      <c r="LDD88" s="522"/>
      <c r="LDE88" s="522"/>
      <c r="LDF88" s="522"/>
      <c r="LDG88" s="522"/>
      <c r="LDH88" s="522"/>
      <c r="LDI88" s="522"/>
      <c r="LDJ88" s="522"/>
      <c r="LDK88" s="522"/>
      <c r="LDL88" s="522"/>
      <c r="LDM88" s="522"/>
      <c r="LDN88" s="522"/>
      <c r="LDO88" s="522"/>
      <c r="LDP88" s="522"/>
      <c r="LDQ88" s="522"/>
      <c r="LDR88" s="522"/>
      <c r="LDS88" s="522"/>
      <c r="LDT88" s="522"/>
      <c r="LDU88" s="522"/>
      <c r="LDV88" s="522"/>
      <c r="LDW88" s="522"/>
      <c r="LDX88" s="522"/>
      <c r="LDY88" s="522"/>
      <c r="LDZ88" s="522"/>
      <c r="LEA88" s="522"/>
      <c r="LEB88" s="522"/>
      <c r="LEC88" s="522"/>
      <c r="LED88" s="522"/>
      <c r="LEE88" s="522"/>
      <c r="LEF88" s="522"/>
      <c r="LEG88" s="522"/>
      <c r="LEH88" s="522"/>
      <c r="LEI88" s="522"/>
      <c r="LEJ88" s="522"/>
      <c r="LEK88" s="522"/>
      <c r="LEL88" s="522"/>
      <c r="LEM88" s="522"/>
      <c r="LEN88" s="522"/>
      <c r="LEO88" s="522"/>
      <c r="LEP88" s="522"/>
      <c r="LEQ88" s="522"/>
      <c r="LER88" s="522"/>
      <c r="LES88" s="522"/>
      <c r="LET88" s="522"/>
      <c r="LEU88" s="522"/>
      <c r="LEV88" s="522"/>
      <c r="LEW88" s="522"/>
      <c r="LEX88" s="522"/>
      <c r="LEY88" s="522"/>
      <c r="LEZ88" s="522"/>
      <c r="LFA88" s="522"/>
      <c r="LFB88" s="522"/>
      <c r="LFC88" s="522"/>
      <c r="LFD88" s="522"/>
      <c r="LFE88" s="522"/>
      <c r="LFF88" s="522"/>
      <c r="LFG88" s="522"/>
      <c r="LFH88" s="522"/>
      <c r="LFI88" s="522"/>
      <c r="LFJ88" s="522"/>
      <c r="LFK88" s="522"/>
      <c r="LFL88" s="522"/>
      <c r="LFM88" s="522"/>
      <c r="LFN88" s="522"/>
      <c r="LFO88" s="522"/>
      <c r="LFP88" s="522"/>
      <c r="LFQ88" s="522"/>
      <c r="LFR88" s="522"/>
      <c r="LFS88" s="522"/>
      <c r="LFT88" s="522"/>
      <c r="LFU88" s="522"/>
      <c r="LFV88" s="522"/>
      <c r="LFW88" s="522"/>
      <c r="LFX88" s="522"/>
      <c r="LFY88" s="522"/>
      <c r="LFZ88" s="522"/>
      <c r="LGA88" s="522"/>
      <c r="LGB88" s="522"/>
      <c r="LGC88" s="522"/>
      <c r="LGD88" s="522"/>
      <c r="LGE88" s="522"/>
      <c r="LGF88" s="522"/>
      <c r="LGG88" s="522"/>
      <c r="LGH88" s="522"/>
      <c r="LGI88" s="522"/>
      <c r="LGJ88" s="522"/>
      <c r="LGK88" s="522"/>
      <c r="LGL88" s="522"/>
      <c r="LGM88" s="522"/>
      <c r="LGN88" s="522"/>
      <c r="LGO88" s="522"/>
      <c r="LGP88" s="522"/>
      <c r="LGQ88" s="522"/>
      <c r="LGR88" s="522"/>
      <c r="LGS88" s="522"/>
      <c r="LGT88" s="522"/>
      <c r="LGU88" s="522"/>
      <c r="LGV88" s="522"/>
      <c r="LGW88" s="522"/>
      <c r="LGX88" s="522"/>
      <c r="LGY88" s="522"/>
      <c r="LGZ88" s="522"/>
      <c r="LHA88" s="522"/>
      <c r="LHB88" s="522"/>
      <c r="LHC88" s="522"/>
      <c r="LHD88" s="522"/>
      <c r="LHE88" s="522"/>
      <c r="LHF88" s="522"/>
      <c r="LHG88" s="522"/>
      <c r="LHH88" s="522"/>
      <c r="LHI88" s="522"/>
      <c r="LHJ88" s="522"/>
      <c r="LHK88" s="522"/>
      <c r="LHL88" s="522"/>
      <c r="LHM88" s="522"/>
      <c r="LHN88" s="522"/>
      <c r="LHO88" s="522"/>
      <c r="LHP88" s="522"/>
      <c r="LHQ88" s="522"/>
      <c r="LHR88" s="522"/>
      <c r="LHS88" s="522"/>
      <c r="LHT88" s="522"/>
      <c r="LHU88" s="522"/>
      <c r="LHV88" s="522"/>
      <c r="LHW88" s="522"/>
      <c r="LHX88" s="522"/>
      <c r="LHY88" s="522"/>
      <c r="LHZ88" s="522"/>
      <c r="LIA88" s="522"/>
      <c r="LIB88" s="522"/>
      <c r="LIC88" s="522"/>
      <c r="LID88" s="522"/>
      <c r="LIE88" s="522"/>
      <c r="LIF88" s="522"/>
      <c r="LIG88" s="522"/>
      <c r="LIH88" s="522"/>
      <c r="LII88" s="522"/>
      <c r="LIJ88" s="522"/>
      <c r="LIK88" s="522"/>
      <c r="LIL88" s="522"/>
      <c r="LIM88" s="522"/>
      <c r="LIN88" s="522"/>
      <c r="LIO88" s="522"/>
      <c r="LIP88" s="522"/>
      <c r="LIQ88" s="522"/>
      <c r="LIR88" s="522"/>
      <c r="LIS88" s="522"/>
      <c r="LIT88" s="522"/>
      <c r="LIU88" s="522"/>
      <c r="LIV88" s="522"/>
      <c r="LIW88" s="522"/>
      <c r="LIX88" s="522"/>
      <c r="LIY88" s="522"/>
      <c r="LIZ88" s="522"/>
      <c r="LJA88" s="522"/>
      <c r="LJB88" s="522"/>
      <c r="LJC88" s="522"/>
      <c r="LJD88" s="522"/>
      <c r="LJE88" s="522"/>
      <c r="LJF88" s="522"/>
      <c r="LJG88" s="522"/>
      <c r="LJH88" s="522"/>
      <c r="LJI88" s="522"/>
      <c r="LJJ88" s="522"/>
      <c r="LJK88" s="522"/>
      <c r="LJL88" s="522"/>
      <c r="LJM88" s="522"/>
      <c r="LJN88" s="522"/>
      <c r="LJO88" s="522"/>
      <c r="LJP88" s="522"/>
      <c r="LJQ88" s="522"/>
      <c r="LJR88" s="522"/>
      <c r="LJS88" s="522"/>
      <c r="LJT88" s="522"/>
      <c r="LJU88" s="522"/>
      <c r="LJV88" s="522"/>
      <c r="LJW88" s="522"/>
      <c r="LJX88" s="522"/>
      <c r="LJY88" s="522"/>
      <c r="LJZ88" s="522"/>
      <c r="LKA88" s="522"/>
      <c r="LKB88" s="522"/>
      <c r="LKC88" s="522"/>
      <c r="LKD88" s="522"/>
      <c r="LKE88" s="522"/>
      <c r="LKF88" s="522"/>
      <c r="LKG88" s="522"/>
      <c r="LKH88" s="522"/>
      <c r="LKI88" s="522"/>
      <c r="LKJ88" s="522"/>
      <c r="LKK88" s="522"/>
      <c r="LKL88" s="522"/>
      <c r="LKM88" s="522"/>
      <c r="LKN88" s="522"/>
      <c r="LKO88" s="522"/>
      <c r="LKP88" s="522"/>
      <c r="LKQ88" s="522"/>
      <c r="LKR88" s="522"/>
      <c r="LKS88" s="522"/>
      <c r="LKT88" s="522"/>
      <c r="LKU88" s="522"/>
      <c r="LKV88" s="522"/>
      <c r="LKW88" s="522"/>
      <c r="LKX88" s="522"/>
      <c r="LKY88" s="522"/>
      <c r="LKZ88" s="522"/>
      <c r="LLA88" s="522"/>
      <c r="LLB88" s="522"/>
      <c r="LLC88" s="522"/>
      <c r="LLD88" s="522"/>
      <c r="LLE88" s="522"/>
      <c r="LLF88" s="522"/>
      <c r="LLG88" s="522"/>
      <c r="LLH88" s="522"/>
      <c r="LLI88" s="522"/>
      <c r="LLJ88" s="522"/>
      <c r="LLK88" s="522"/>
      <c r="LLL88" s="522"/>
      <c r="LLM88" s="522"/>
      <c r="LLN88" s="522"/>
      <c r="LLO88" s="522"/>
      <c r="LLP88" s="522"/>
      <c r="LLQ88" s="522"/>
      <c r="LLR88" s="522"/>
      <c r="LLS88" s="522"/>
      <c r="LLT88" s="522"/>
      <c r="LLU88" s="522"/>
      <c r="LLV88" s="522"/>
      <c r="LLW88" s="522"/>
      <c r="LLX88" s="522"/>
      <c r="LLY88" s="522"/>
      <c r="LLZ88" s="522"/>
      <c r="LMA88" s="522"/>
      <c r="LMB88" s="522"/>
      <c r="LMC88" s="522"/>
      <c r="LMD88" s="522"/>
      <c r="LME88" s="522"/>
      <c r="LMF88" s="522"/>
      <c r="LMG88" s="522"/>
      <c r="LMH88" s="522"/>
      <c r="LMI88" s="522"/>
      <c r="LMJ88" s="522"/>
      <c r="LMK88" s="522"/>
      <c r="LML88" s="522"/>
      <c r="LMM88" s="522"/>
      <c r="LMN88" s="522"/>
      <c r="LMO88" s="522"/>
      <c r="LMP88" s="522"/>
      <c r="LMQ88" s="522"/>
      <c r="LMR88" s="522"/>
      <c r="LMS88" s="522"/>
      <c r="LMT88" s="522"/>
      <c r="LMU88" s="522"/>
      <c r="LMV88" s="522"/>
      <c r="LMW88" s="522"/>
      <c r="LMX88" s="522"/>
      <c r="LMY88" s="522"/>
      <c r="LMZ88" s="522"/>
      <c r="LNA88" s="522"/>
      <c r="LNB88" s="522"/>
      <c r="LNC88" s="522"/>
      <c r="LND88" s="522"/>
      <c r="LNE88" s="522"/>
      <c r="LNF88" s="522"/>
      <c r="LNG88" s="522"/>
      <c r="LNH88" s="522"/>
      <c r="LNI88" s="522"/>
      <c r="LNJ88" s="522"/>
      <c r="LNK88" s="522"/>
      <c r="LNL88" s="522"/>
      <c r="LNM88" s="522"/>
      <c r="LNN88" s="522"/>
      <c r="LNO88" s="522"/>
      <c r="LNP88" s="522"/>
      <c r="LNQ88" s="522"/>
      <c r="LNR88" s="522"/>
      <c r="LNS88" s="522"/>
      <c r="LNT88" s="522"/>
      <c r="LNU88" s="522"/>
      <c r="LNV88" s="522"/>
      <c r="LNW88" s="522"/>
      <c r="LNX88" s="522"/>
      <c r="LNY88" s="522"/>
      <c r="LNZ88" s="522"/>
      <c r="LOA88" s="522"/>
      <c r="LOB88" s="522"/>
      <c r="LOC88" s="522"/>
      <c r="LOD88" s="522"/>
      <c r="LOE88" s="522"/>
      <c r="LOF88" s="522"/>
      <c r="LOG88" s="522"/>
      <c r="LOH88" s="522"/>
      <c r="LOI88" s="522"/>
      <c r="LOJ88" s="522"/>
      <c r="LOK88" s="522"/>
      <c r="LOL88" s="522"/>
      <c r="LOM88" s="522"/>
      <c r="LON88" s="522"/>
      <c r="LOO88" s="522"/>
      <c r="LOP88" s="522"/>
      <c r="LOQ88" s="522"/>
      <c r="LOR88" s="522"/>
      <c r="LOS88" s="522"/>
      <c r="LOT88" s="522"/>
      <c r="LOU88" s="522"/>
      <c r="LOV88" s="522"/>
      <c r="LOW88" s="522"/>
      <c r="LOX88" s="522"/>
      <c r="LOY88" s="522"/>
      <c r="LOZ88" s="522"/>
      <c r="LPA88" s="522"/>
      <c r="LPB88" s="522"/>
      <c r="LPC88" s="522"/>
      <c r="LPD88" s="522"/>
      <c r="LPE88" s="522"/>
      <c r="LPF88" s="522"/>
      <c r="LPG88" s="522"/>
      <c r="LPH88" s="522"/>
      <c r="LPI88" s="522"/>
      <c r="LPJ88" s="522"/>
      <c r="LPK88" s="522"/>
      <c r="LPL88" s="522"/>
      <c r="LPM88" s="522"/>
      <c r="LPN88" s="522"/>
      <c r="LPO88" s="522"/>
      <c r="LPP88" s="522"/>
      <c r="LPQ88" s="522"/>
      <c r="LPR88" s="522"/>
      <c r="LPS88" s="522"/>
      <c r="LPT88" s="522"/>
      <c r="LPU88" s="522"/>
      <c r="LPV88" s="522"/>
      <c r="LPW88" s="522"/>
      <c r="LPX88" s="522"/>
      <c r="LPY88" s="522"/>
      <c r="LPZ88" s="522"/>
      <c r="LQA88" s="522"/>
      <c r="LQB88" s="522"/>
      <c r="LQC88" s="522"/>
      <c r="LQD88" s="522"/>
      <c r="LQE88" s="522"/>
      <c r="LQF88" s="522"/>
      <c r="LQG88" s="522"/>
      <c r="LQH88" s="522"/>
      <c r="LQI88" s="522"/>
      <c r="LQJ88" s="522"/>
      <c r="LQK88" s="522"/>
      <c r="LQL88" s="522"/>
      <c r="LQM88" s="522"/>
      <c r="LQN88" s="522"/>
      <c r="LQO88" s="522"/>
      <c r="LQP88" s="522"/>
      <c r="LQQ88" s="522"/>
      <c r="LQR88" s="522"/>
      <c r="LQS88" s="522"/>
      <c r="LQT88" s="522"/>
      <c r="LQU88" s="522"/>
      <c r="LQV88" s="522"/>
      <c r="LQW88" s="522"/>
      <c r="LQX88" s="522"/>
      <c r="LQY88" s="522"/>
      <c r="LQZ88" s="522"/>
      <c r="LRA88" s="522"/>
      <c r="LRB88" s="522"/>
      <c r="LRC88" s="522"/>
      <c r="LRD88" s="522"/>
      <c r="LRE88" s="522"/>
      <c r="LRF88" s="522"/>
      <c r="LRG88" s="522"/>
      <c r="LRH88" s="522"/>
      <c r="LRI88" s="522"/>
      <c r="LRJ88" s="522"/>
      <c r="LRK88" s="522"/>
      <c r="LRL88" s="522"/>
      <c r="LRM88" s="522"/>
      <c r="LRN88" s="522"/>
      <c r="LRO88" s="522"/>
      <c r="LRP88" s="522"/>
      <c r="LRQ88" s="522"/>
      <c r="LRR88" s="522"/>
      <c r="LRS88" s="522"/>
      <c r="LRT88" s="522"/>
      <c r="LRU88" s="522"/>
      <c r="LRV88" s="522"/>
      <c r="LRW88" s="522"/>
      <c r="LRX88" s="522"/>
      <c r="LRY88" s="522"/>
      <c r="LRZ88" s="522"/>
      <c r="LSA88" s="522"/>
      <c r="LSB88" s="522"/>
      <c r="LSC88" s="522"/>
      <c r="LSD88" s="522"/>
      <c r="LSE88" s="522"/>
      <c r="LSF88" s="522"/>
      <c r="LSG88" s="522"/>
      <c r="LSH88" s="522"/>
      <c r="LSI88" s="522"/>
      <c r="LSJ88" s="522"/>
      <c r="LSK88" s="522"/>
      <c r="LSL88" s="522"/>
      <c r="LSM88" s="522"/>
      <c r="LSN88" s="522"/>
      <c r="LSO88" s="522"/>
      <c r="LSP88" s="522"/>
      <c r="LSQ88" s="522"/>
      <c r="LSR88" s="522"/>
      <c r="LSS88" s="522"/>
      <c r="LST88" s="522"/>
      <c r="LSU88" s="522"/>
      <c r="LSV88" s="522"/>
      <c r="LSW88" s="522"/>
      <c r="LSX88" s="522"/>
      <c r="LSY88" s="522"/>
      <c r="LSZ88" s="522"/>
      <c r="LTA88" s="522"/>
      <c r="LTB88" s="522"/>
      <c r="LTC88" s="522"/>
      <c r="LTD88" s="522"/>
      <c r="LTE88" s="522"/>
      <c r="LTF88" s="522"/>
      <c r="LTG88" s="522"/>
      <c r="LTH88" s="522"/>
      <c r="LTI88" s="522"/>
      <c r="LTJ88" s="522"/>
      <c r="LTK88" s="522"/>
      <c r="LTL88" s="522"/>
      <c r="LTM88" s="522"/>
      <c r="LTN88" s="522"/>
      <c r="LTO88" s="522"/>
      <c r="LTP88" s="522"/>
      <c r="LTQ88" s="522"/>
      <c r="LTR88" s="522"/>
      <c r="LTS88" s="522"/>
      <c r="LTT88" s="522"/>
      <c r="LTU88" s="522"/>
      <c r="LTV88" s="522"/>
      <c r="LTW88" s="522"/>
      <c r="LTX88" s="522"/>
      <c r="LTY88" s="522"/>
      <c r="LTZ88" s="522"/>
      <c r="LUA88" s="522"/>
      <c r="LUB88" s="522"/>
      <c r="LUC88" s="522"/>
      <c r="LUD88" s="522"/>
      <c r="LUE88" s="522"/>
      <c r="LUF88" s="522"/>
      <c r="LUG88" s="522"/>
      <c r="LUH88" s="522"/>
      <c r="LUI88" s="522"/>
      <c r="LUJ88" s="522"/>
      <c r="LUK88" s="522"/>
      <c r="LUL88" s="522"/>
      <c r="LUM88" s="522"/>
      <c r="LUN88" s="522"/>
      <c r="LUO88" s="522"/>
      <c r="LUP88" s="522"/>
      <c r="LUQ88" s="522"/>
      <c r="LUR88" s="522"/>
      <c r="LUS88" s="522"/>
      <c r="LUT88" s="522"/>
      <c r="LUU88" s="522"/>
      <c r="LUV88" s="522"/>
      <c r="LUW88" s="522"/>
      <c r="LUX88" s="522"/>
      <c r="LUY88" s="522"/>
      <c r="LUZ88" s="522"/>
      <c r="LVA88" s="522"/>
      <c r="LVB88" s="522"/>
      <c r="LVC88" s="522"/>
      <c r="LVD88" s="522"/>
      <c r="LVE88" s="522"/>
      <c r="LVF88" s="522"/>
      <c r="LVG88" s="522"/>
      <c r="LVH88" s="522"/>
      <c r="LVI88" s="522"/>
      <c r="LVJ88" s="522"/>
      <c r="LVK88" s="522"/>
      <c r="LVL88" s="522"/>
      <c r="LVM88" s="522"/>
      <c r="LVN88" s="522"/>
      <c r="LVO88" s="522"/>
      <c r="LVP88" s="522"/>
      <c r="LVQ88" s="522"/>
      <c r="LVR88" s="522"/>
      <c r="LVS88" s="522"/>
      <c r="LVT88" s="522"/>
      <c r="LVU88" s="522"/>
      <c r="LVV88" s="522"/>
      <c r="LVW88" s="522"/>
      <c r="LVX88" s="522"/>
      <c r="LVY88" s="522"/>
      <c r="LVZ88" s="522"/>
      <c r="LWA88" s="522"/>
      <c r="LWB88" s="522"/>
      <c r="LWC88" s="522"/>
      <c r="LWD88" s="522"/>
      <c r="LWE88" s="522"/>
      <c r="LWF88" s="522"/>
      <c r="LWG88" s="522"/>
      <c r="LWH88" s="522"/>
      <c r="LWI88" s="522"/>
      <c r="LWJ88" s="522"/>
      <c r="LWK88" s="522"/>
      <c r="LWL88" s="522"/>
      <c r="LWM88" s="522"/>
      <c r="LWN88" s="522"/>
      <c r="LWO88" s="522"/>
      <c r="LWP88" s="522"/>
      <c r="LWQ88" s="522"/>
      <c r="LWR88" s="522"/>
      <c r="LWS88" s="522"/>
      <c r="LWT88" s="522"/>
      <c r="LWU88" s="522"/>
      <c r="LWV88" s="522"/>
      <c r="LWW88" s="522"/>
      <c r="LWX88" s="522"/>
      <c r="LWY88" s="522"/>
      <c r="LWZ88" s="522"/>
      <c r="LXA88" s="522"/>
      <c r="LXB88" s="522"/>
      <c r="LXC88" s="522"/>
      <c r="LXD88" s="522"/>
      <c r="LXE88" s="522"/>
      <c r="LXF88" s="522"/>
      <c r="LXG88" s="522"/>
      <c r="LXH88" s="522"/>
      <c r="LXI88" s="522"/>
      <c r="LXJ88" s="522"/>
      <c r="LXK88" s="522"/>
      <c r="LXL88" s="522"/>
      <c r="LXM88" s="522"/>
      <c r="LXN88" s="522"/>
      <c r="LXO88" s="522"/>
      <c r="LXP88" s="522"/>
      <c r="LXQ88" s="522"/>
      <c r="LXR88" s="522"/>
      <c r="LXS88" s="522"/>
      <c r="LXT88" s="522"/>
      <c r="LXU88" s="522"/>
      <c r="LXV88" s="522"/>
      <c r="LXW88" s="522"/>
      <c r="LXX88" s="522"/>
      <c r="LXY88" s="522"/>
      <c r="LXZ88" s="522"/>
      <c r="LYA88" s="522"/>
      <c r="LYB88" s="522"/>
      <c r="LYC88" s="522"/>
      <c r="LYD88" s="522"/>
      <c r="LYE88" s="522"/>
      <c r="LYF88" s="522"/>
      <c r="LYG88" s="522"/>
      <c r="LYH88" s="522"/>
      <c r="LYI88" s="522"/>
      <c r="LYJ88" s="522"/>
      <c r="LYK88" s="522"/>
      <c r="LYL88" s="522"/>
      <c r="LYM88" s="522"/>
      <c r="LYN88" s="522"/>
      <c r="LYO88" s="522"/>
      <c r="LYP88" s="522"/>
      <c r="LYQ88" s="522"/>
      <c r="LYR88" s="522"/>
      <c r="LYS88" s="522"/>
      <c r="LYT88" s="522"/>
      <c r="LYU88" s="522"/>
      <c r="LYV88" s="522"/>
      <c r="LYW88" s="522"/>
      <c r="LYX88" s="522"/>
      <c r="LYY88" s="522"/>
      <c r="LYZ88" s="522"/>
      <c r="LZA88" s="522"/>
      <c r="LZB88" s="522"/>
      <c r="LZC88" s="522"/>
      <c r="LZD88" s="522"/>
      <c r="LZE88" s="522"/>
      <c r="LZF88" s="522"/>
      <c r="LZG88" s="522"/>
      <c r="LZH88" s="522"/>
      <c r="LZI88" s="522"/>
      <c r="LZJ88" s="522"/>
      <c r="LZK88" s="522"/>
      <c r="LZL88" s="522"/>
      <c r="LZM88" s="522"/>
      <c r="LZN88" s="522"/>
      <c r="LZO88" s="522"/>
      <c r="LZP88" s="522"/>
      <c r="LZQ88" s="522"/>
      <c r="LZR88" s="522"/>
      <c r="LZS88" s="522"/>
      <c r="LZT88" s="522"/>
      <c r="LZU88" s="522"/>
      <c r="LZV88" s="522"/>
      <c r="LZW88" s="522"/>
      <c r="LZX88" s="522"/>
      <c r="LZY88" s="522"/>
      <c r="LZZ88" s="522"/>
      <c r="MAA88" s="522"/>
      <c r="MAB88" s="522"/>
      <c r="MAC88" s="522"/>
      <c r="MAD88" s="522"/>
      <c r="MAE88" s="522"/>
      <c r="MAF88" s="522"/>
      <c r="MAG88" s="522"/>
      <c r="MAH88" s="522"/>
      <c r="MAI88" s="522"/>
      <c r="MAJ88" s="522"/>
      <c r="MAK88" s="522"/>
      <c r="MAL88" s="522"/>
      <c r="MAM88" s="522"/>
      <c r="MAN88" s="522"/>
      <c r="MAO88" s="522"/>
      <c r="MAP88" s="522"/>
      <c r="MAQ88" s="522"/>
      <c r="MAR88" s="522"/>
      <c r="MAS88" s="522"/>
      <c r="MAT88" s="522"/>
      <c r="MAU88" s="522"/>
      <c r="MAV88" s="522"/>
      <c r="MAW88" s="522"/>
      <c r="MAX88" s="522"/>
      <c r="MAY88" s="522"/>
      <c r="MAZ88" s="522"/>
      <c r="MBA88" s="522"/>
      <c r="MBB88" s="522"/>
      <c r="MBC88" s="522"/>
      <c r="MBD88" s="522"/>
      <c r="MBE88" s="522"/>
      <c r="MBF88" s="522"/>
      <c r="MBG88" s="522"/>
      <c r="MBH88" s="522"/>
      <c r="MBI88" s="522"/>
      <c r="MBJ88" s="522"/>
      <c r="MBK88" s="522"/>
      <c r="MBL88" s="522"/>
      <c r="MBM88" s="522"/>
      <c r="MBN88" s="522"/>
      <c r="MBO88" s="522"/>
      <c r="MBP88" s="522"/>
      <c r="MBQ88" s="522"/>
      <c r="MBR88" s="522"/>
      <c r="MBS88" s="522"/>
      <c r="MBT88" s="522"/>
      <c r="MBU88" s="522"/>
      <c r="MBV88" s="522"/>
      <c r="MBW88" s="522"/>
      <c r="MBX88" s="522"/>
      <c r="MBY88" s="522"/>
      <c r="MBZ88" s="522"/>
      <c r="MCA88" s="522"/>
      <c r="MCB88" s="522"/>
      <c r="MCC88" s="522"/>
      <c r="MCD88" s="522"/>
      <c r="MCE88" s="522"/>
      <c r="MCF88" s="522"/>
      <c r="MCG88" s="522"/>
      <c r="MCH88" s="522"/>
      <c r="MCI88" s="522"/>
      <c r="MCJ88" s="522"/>
      <c r="MCK88" s="522"/>
      <c r="MCL88" s="522"/>
      <c r="MCM88" s="522"/>
      <c r="MCN88" s="522"/>
      <c r="MCO88" s="522"/>
      <c r="MCP88" s="522"/>
      <c r="MCQ88" s="522"/>
      <c r="MCR88" s="522"/>
      <c r="MCS88" s="522"/>
      <c r="MCT88" s="522"/>
      <c r="MCU88" s="522"/>
      <c r="MCV88" s="522"/>
      <c r="MCW88" s="522"/>
      <c r="MCX88" s="522"/>
      <c r="MCY88" s="522"/>
      <c r="MCZ88" s="522"/>
      <c r="MDA88" s="522"/>
      <c r="MDB88" s="522"/>
      <c r="MDC88" s="522"/>
      <c r="MDD88" s="522"/>
      <c r="MDE88" s="522"/>
      <c r="MDF88" s="522"/>
      <c r="MDG88" s="522"/>
      <c r="MDH88" s="522"/>
      <c r="MDI88" s="522"/>
      <c r="MDJ88" s="522"/>
      <c r="MDK88" s="522"/>
      <c r="MDL88" s="522"/>
      <c r="MDM88" s="522"/>
      <c r="MDN88" s="522"/>
      <c r="MDO88" s="522"/>
      <c r="MDP88" s="522"/>
      <c r="MDQ88" s="522"/>
      <c r="MDR88" s="522"/>
      <c r="MDS88" s="522"/>
      <c r="MDT88" s="522"/>
      <c r="MDU88" s="522"/>
      <c r="MDV88" s="522"/>
      <c r="MDW88" s="522"/>
      <c r="MDX88" s="522"/>
      <c r="MDY88" s="522"/>
      <c r="MDZ88" s="522"/>
      <c r="MEA88" s="522"/>
      <c r="MEB88" s="522"/>
      <c r="MEC88" s="522"/>
      <c r="MED88" s="522"/>
      <c r="MEE88" s="522"/>
      <c r="MEF88" s="522"/>
      <c r="MEG88" s="522"/>
      <c r="MEH88" s="522"/>
      <c r="MEI88" s="522"/>
      <c r="MEJ88" s="522"/>
      <c r="MEK88" s="522"/>
      <c r="MEL88" s="522"/>
      <c r="MEM88" s="522"/>
      <c r="MEN88" s="522"/>
      <c r="MEO88" s="522"/>
      <c r="MEP88" s="522"/>
      <c r="MEQ88" s="522"/>
      <c r="MER88" s="522"/>
      <c r="MES88" s="522"/>
      <c r="MET88" s="522"/>
      <c r="MEU88" s="522"/>
      <c r="MEV88" s="522"/>
      <c r="MEW88" s="522"/>
      <c r="MEX88" s="522"/>
      <c r="MEY88" s="522"/>
      <c r="MEZ88" s="522"/>
      <c r="MFA88" s="522"/>
      <c r="MFB88" s="522"/>
      <c r="MFC88" s="522"/>
      <c r="MFD88" s="522"/>
      <c r="MFE88" s="522"/>
      <c r="MFF88" s="522"/>
      <c r="MFG88" s="522"/>
      <c r="MFH88" s="522"/>
      <c r="MFI88" s="522"/>
      <c r="MFJ88" s="522"/>
      <c r="MFK88" s="522"/>
      <c r="MFL88" s="522"/>
      <c r="MFM88" s="522"/>
      <c r="MFN88" s="522"/>
      <c r="MFO88" s="522"/>
      <c r="MFP88" s="522"/>
      <c r="MFQ88" s="522"/>
      <c r="MFR88" s="522"/>
      <c r="MFS88" s="522"/>
      <c r="MFT88" s="522"/>
      <c r="MFU88" s="522"/>
      <c r="MFV88" s="522"/>
      <c r="MFW88" s="522"/>
      <c r="MFX88" s="522"/>
      <c r="MFY88" s="522"/>
      <c r="MFZ88" s="522"/>
      <c r="MGA88" s="522"/>
      <c r="MGB88" s="522"/>
      <c r="MGC88" s="522"/>
      <c r="MGD88" s="522"/>
      <c r="MGE88" s="522"/>
      <c r="MGF88" s="522"/>
      <c r="MGG88" s="522"/>
      <c r="MGH88" s="522"/>
      <c r="MGI88" s="522"/>
      <c r="MGJ88" s="522"/>
      <c r="MGK88" s="522"/>
      <c r="MGL88" s="522"/>
      <c r="MGM88" s="522"/>
      <c r="MGN88" s="522"/>
      <c r="MGO88" s="522"/>
      <c r="MGP88" s="522"/>
      <c r="MGQ88" s="522"/>
      <c r="MGR88" s="522"/>
      <c r="MGS88" s="522"/>
      <c r="MGT88" s="522"/>
      <c r="MGU88" s="522"/>
      <c r="MGV88" s="522"/>
      <c r="MGW88" s="522"/>
      <c r="MGX88" s="522"/>
      <c r="MGY88" s="522"/>
      <c r="MGZ88" s="522"/>
      <c r="MHA88" s="522"/>
      <c r="MHB88" s="522"/>
      <c r="MHC88" s="522"/>
      <c r="MHD88" s="522"/>
      <c r="MHE88" s="522"/>
      <c r="MHF88" s="522"/>
      <c r="MHG88" s="522"/>
      <c r="MHH88" s="522"/>
      <c r="MHI88" s="522"/>
      <c r="MHJ88" s="522"/>
      <c r="MHK88" s="522"/>
      <c r="MHL88" s="522"/>
      <c r="MHM88" s="522"/>
      <c r="MHN88" s="522"/>
      <c r="MHO88" s="522"/>
      <c r="MHP88" s="522"/>
      <c r="MHQ88" s="522"/>
      <c r="MHR88" s="522"/>
      <c r="MHS88" s="522"/>
      <c r="MHT88" s="522"/>
      <c r="MHU88" s="522"/>
      <c r="MHV88" s="522"/>
      <c r="MHW88" s="522"/>
      <c r="MHX88" s="522"/>
      <c r="MHY88" s="522"/>
      <c r="MHZ88" s="522"/>
      <c r="MIA88" s="522"/>
      <c r="MIB88" s="522"/>
      <c r="MIC88" s="522"/>
      <c r="MID88" s="522"/>
      <c r="MIE88" s="522"/>
      <c r="MIF88" s="522"/>
      <c r="MIG88" s="522"/>
      <c r="MIH88" s="522"/>
      <c r="MII88" s="522"/>
      <c r="MIJ88" s="522"/>
      <c r="MIK88" s="522"/>
      <c r="MIL88" s="522"/>
      <c r="MIM88" s="522"/>
      <c r="MIN88" s="522"/>
      <c r="MIO88" s="522"/>
      <c r="MIP88" s="522"/>
      <c r="MIQ88" s="522"/>
      <c r="MIR88" s="522"/>
      <c r="MIS88" s="522"/>
      <c r="MIT88" s="522"/>
      <c r="MIU88" s="522"/>
      <c r="MIV88" s="522"/>
      <c r="MIW88" s="522"/>
      <c r="MIX88" s="522"/>
      <c r="MIY88" s="522"/>
      <c r="MIZ88" s="522"/>
      <c r="MJA88" s="522"/>
      <c r="MJB88" s="522"/>
      <c r="MJC88" s="522"/>
      <c r="MJD88" s="522"/>
      <c r="MJE88" s="522"/>
      <c r="MJF88" s="522"/>
      <c r="MJG88" s="522"/>
      <c r="MJH88" s="522"/>
      <c r="MJI88" s="522"/>
      <c r="MJJ88" s="522"/>
      <c r="MJK88" s="522"/>
      <c r="MJL88" s="522"/>
      <c r="MJM88" s="522"/>
      <c r="MJN88" s="522"/>
      <c r="MJO88" s="522"/>
      <c r="MJP88" s="522"/>
      <c r="MJQ88" s="522"/>
      <c r="MJR88" s="522"/>
      <c r="MJS88" s="522"/>
      <c r="MJT88" s="522"/>
      <c r="MJU88" s="522"/>
      <c r="MJV88" s="522"/>
      <c r="MJW88" s="522"/>
      <c r="MJX88" s="522"/>
      <c r="MJY88" s="522"/>
      <c r="MJZ88" s="522"/>
      <c r="MKA88" s="522"/>
      <c r="MKB88" s="522"/>
      <c r="MKC88" s="522"/>
      <c r="MKD88" s="522"/>
      <c r="MKE88" s="522"/>
      <c r="MKF88" s="522"/>
      <c r="MKG88" s="522"/>
      <c r="MKH88" s="522"/>
      <c r="MKI88" s="522"/>
      <c r="MKJ88" s="522"/>
      <c r="MKK88" s="522"/>
      <c r="MKL88" s="522"/>
      <c r="MKM88" s="522"/>
      <c r="MKN88" s="522"/>
      <c r="MKO88" s="522"/>
      <c r="MKP88" s="522"/>
      <c r="MKQ88" s="522"/>
      <c r="MKR88" s="522"/>
      <c r="MKS88" s="522"/>
      <c r="MKT88" s="522"/>
      <c r="MKU88" s="522"/>
      <c r="MKV88" s="522"/>
      <c r="MKW88" s="522"/>
      <c r="MKX88" s="522"/>
      <c r="MKY88" s="522"/>
      <c r="MKZ88" s="522"/>
      <c r="MLA88" s="522"/>
      <c r="MLB88" s="522"/>
      <c r="MLC88" s="522"/>
      <c r="MLD88" s="522"/>
      <c r="MLE88" s="522"/>
      <c r="MLF88" s="522"/>
      <c r="MLG88" s="522"/>
      <c r="MLH88" s="522"/>
      <c r="MLI88" s="522"/>
      <c r="MLJ88" s="522"/>
      <c r="MLK88" s="522"/>
      <c r="MLL88" s="522"/>
      <c r="MLM88" s="522"/>
      <c r="MLN88" s="522"/>
      <c r="MLO88" s="522"/>
      <c r="MLP88" s="522"/>
      <c r="MLQ88" s="522"/>
      <c r="MLR88" s="522"/>
      <c r="MLS88" s="522"/>
      <c r="MLT88" s="522"/>
      <c r="MLU88" s="522"/>
      <c r="MLV88" s="522"/>
      <c r="MLW88" s="522"/>
      <c r="MLX88" s="522"/>
      <c r="MLY88" s="522"/>
      <c r="MLZ88" s="522"/>
      <c r="MMA88" s="522"/>
      <c r="MMB88" s="522"/>
      <c r="MMC88" s="522"/>
      <c r="MMD88" s="522"/>
      <c r="MME88" s="522"/>
      <c r="MMF88" s="522"/>
      <c r="MMG88" s="522"/>
      <c r="MMH88" s="522"/>
      <c r="MMI88" s="522"/>
      <c r="MMJ88" s="522"/>
      <c r="MMK88" s="522"/>
      <c r="MML88" s="522"/>
      <c r="MMM88" s="522"/>
      <c r="MMN88" s="522"/>
      <c r="MMO88" s="522"/>
      <c r="MMP88" s="522"/>
      <c r="MMQ88" s="522"/>
      <c r="MMR88" s="522"/>
      <c r="MMS88" s="522"/>
      <c r="MMT88" s="522"/>
      <c r="MMU88" s="522"/>
      <c r="MMV88" s="522"/>
      <c r="MMW88" s="522"/>
      <c r="MMX88" s="522"/>
      <c r="MMY88" s="522"/>
      <c r="MMZ88" s="522"/>
      <c r="MNA88" s="522"/>
      <c r="MNB88" s="522"/>
      <c r="MNC88" s="522"/>
      <c r="MND88" s="522"/>
      <c r="MNE88" s="522"/>
      <c r="MNF88" s="522"/>
      <c r="MNG88" s="522"/>
      <c r="MNH88" s="522"/>
      <c r="MNI88" s="522"/>
      <c r="MNJ88" s="522"/>
      <c r="MNK88" s="522"/>
      <c r="MNL88" s="522"/>
      <c r="MNM88" s="522"/>
      <c r="MNN88" s="522"/>
      <c r="MNO88" s="522"/>
      <c r="MNP88" s="522"/>
      <c r="MNQ88" s="522"/>
      <c r="MNR88" s="522"/>
      <c r="MNS88" s="522"/>
      <c r="MNT88" s="522"/>
      <c r="MNU88" s="522"/>
      <c r="MNV88" s="522"/>
      <c r="MNW88" s="522"/>
      <c r="MNX88" s="522"/>
      <c r="MNY88" s="522"/>
      <c r="MNZ88" s="522"/>
      <c r="MOA88" s="522"/>
      <c r="MOB88" s="522"/>
      <c r="MOC88" s="522"/>
      <c r="MOD88" s="522"/>
      <c r="MOE88" s="522"/>
      <c r="MOF88" s="522"/>
      <c r="MOG88" s="522"/>
      <c r="MOH88" s="522"/>
      <c r="MOI88" s="522"/>
      <c r="MOJ88" s="522"/>
      <c r="MOK88" s="522"/>
      <c r="MOL88" s="522"/>
      <c r="MOM88" s="522"/>
      <c r="MON88" s="522"/>
      <c r="MOO88" s="522"/>
      <c r="MOP88" s="522"/>
      <c r="MOQ88" s="522"/>
      <c r="MOR88" s="522"/>
      <c r="MOS88" s="522"/>
      <c r="MOT88" s="522"/>
      <c r="MOU88" s="522"/>
      <c r="MOV88" s="522"/>
      <c r="MOW88" s="522"/>
      <c r="MOX88" s="522"/>
      <c r="MOY88" s="522"/>
      <c r="MOZ88" s="522"/>
      <c r="MPA88" s="522"/>
      <c r="MPB88" s="522"/>
      <c r="MPC88" s="522"/>
      <c r="MPD88" s="522"/>
      <c r="MPE88" s="522"/>
      <c r="MPF88" s="522"/>
      <c r="MPG88" s="522"/>
      <c r="MPH88" s="522"/>
      <c r="MPI88" s="522"/>
      <c r="MPJ88" s="522"/>
      <c r="MPK88" s="522"/>
      <c r="MPL88" s="522"/>
      <c r="MPM88" s="522"/>
      <c r="MPN88" s="522"/>
      <c r="MPO88" s="522"/>
      <c r="MPP88" s="522"/>
      <c r="MPQ88" s="522"/>
      <c r="MPR88" s="522"/>
      <c r="MPS88" s="522"/>
      <c r="MPT88" s="522"/>
      <c r="MPU88" s="522"/>
      <c r="MPV88" s="522"/>
      <c r="MPW88" s="522"/>
      <c r="MPX88" s="522"/>
      <c r="MPY88" s="522"/>
      <c r="MPZ88" s="522"/>
      <c r="MQA88" s="522"/>
      <c r="MQB88" s="522"/>
      <c r="MQC88" s="522"/>
      <c r="MQD88" s="522"/>
      <c r="MQE88" s="522"/>
      <c r="MQF88" s="522"/>
      <c r="MQG88" s="522"/>
      <c r="MQH88" s="522"/>
      <c r="MQI88" s="522"/>
      <c r="MQJ88" s="522"/>
      <c r="MQK88" s="522"/>
      <c r="MQL88" s="522"/>
      <c r="MQM88" s="522"/>
      <c r="MQN88" s="522"/>
      <c r="MQO88" s="522"/>
      <c r="MQP88" s="522"/>
      <c r="MQQ88" s="522"/>
      <c r="MQR88" s="522"/>
      <c r="MQS88" s="522"/>
      <c r="MQT88" s="522"/>
      <c r="MQU88" s="522"/>
      <c r="MQV88" s="522"/>
      <c r="MQW88" s="522"/>
      <c r="MQX88" s="522"/>
      <c r="MQY88" s="522"/>
      <c r="MQZ88" s="522"/>
      <c r="MRA88" s="522"/>
      <c r="MRB88" s="522"/>
      <c r="MRC88" s="522"/>
      <c r="MRD88" s="522"/>
      <c r="MRE88" s="522"/>
      <c r="MRF88" s="522"/>
      <c r="MRG88" s="522"/>
      <c r="MRH88" s="522"/>
      <c r="MRI88" s="522"/>
      <c r="MRJ88" s="522"/>
      <c r="MRK88" s="522"/>
      <c r="MRL88" s="522"/>
      <c r="MRM88" s="522"/>
      <c r="MRN88" s="522"/>
      <c r="MRO88" s="522"/>
      <c r="MRP88" s="522"/>
      <c r="MRQ88" s="522"/>
      <c r="MRR88" s="522"/>
      <c r="MRS88" s="522"/>
      <c r="MRT88" s="522"/>
      <c r="MRU88" s="522"/>
      <c r="MRV88" s="522"/>
      <c r="MRW88" s="522"/>
      <c r="MRX88" s="522"/>
      <c r="MRY88" s="522"/>
      <c r="MRZ88" s="522"/>
      <c r="MSA88" s="522"/>
      <c r="MSB88" s="522"/>
      <c r="MSC88" s="522"/>
      <c r="MSD88" s="522"/>
      <c r="MSE88" s="522"/>
      <c r="MSF88" s="522"/>
      <c r="MSG88" s="522"/>
      <c r="MSH88" s="522"/>
      <c r="MSI88" s="522"/>
      <c r="MSJ88" s="522"/>
      <c r="MSK88" s="522"/>
      <c r="MSL88" s="522"/>
      <c r="MSM88" s="522"/>
      <c r="MSN88" s="522"/>
      <c r="MSO88" s="522"/>
      <c r="MSP88" s="522"/>
      <c r="MSQ88" s="522"/>
      <c r="MSR88" s="522"/>
      <c r="MSS88" s="522"/>
      <c r="MST88" s="522"/>
      <c r="MSU88" s="522"/>
      <c r="MSV88" s="522"/>
      <c r="MSW88" s="522"/>
      <c r="MSX88" s="522"/>
      <c r="MSY88" s="522"/>
      <c r="MSZ88" s="522"/>
      <c r="MTA88" s="522"/>
      <c r="MTB88" s="522"/>
      <c r="MTC88" s="522"/>
      <c r="MTD88" s="522"/>
      <c r="MTE88" s="522"/>
      <c r="MTF88" s="522"/>
      <c r="MTG88" s="522"/>
      <c r="MTH88" s="522"/>
      <c r="MTI88" s="522"/>
      <c r="MTJ88" s="522"/>
      <c r="MTK88" s="522"/>
      <c r="MTL88" s="522"/>
      <c r="MTM88" s="522"/>
      <c r="MTN88" s="522"/>
      <c r="MTO88" s="522"/>
      <c r="MTP88" s="522"/>
      <c r="MTQ88" s="522"/>
      <c r="MTR88" s="522"/>
      <c r="MTS88" s="522"/>
      <c r="MTT88" s="522"/>
      <c r="MTU88" s="522"/>
      <c r="MTV88" s="522"/>
      <c r="MTW88" s="522"/>
      <c r="MTX88" s="522"/>
      <c r="MTY88" s="522"/>
      <c r="MTZ88" s="522"/>
      <c r="MUA88" s="522"/>
      <c r="MUB88" s="522"/>
      <c r="MUC88" s="522"/>
      <c r="MUD88" s="522"/>
      <c r="MUE88" s="522"/>
      <c r="MUF88" s="522"/>
      <c r="MUG88" s="522"/>
      <c r="MUH88" s="522"/>
      <c r="MUI88" s="522"/>
      <c r="MUJ88" s="522"/>
      <c r="MUK88" s="522"/>
      <c r="MUL88" s="522"/>
      <c r="MUM88" s="522"/>
      <c r="MUN88" s="522"/>
      <c r="MUO88" s="522"/>
      <c r="MUP88" s="522"/>
      <c r="MUQ88" s="522"/>
      <c r="MUR88" s="522"/>
      <c r="MUS88" s="522"/>
      <c r="MUT88" s="522"/>
      <c r="MUU88" s="522"/>
      <c r="MUV88" s="522"/>
      <c r="MUW88" s="522"/>
      <c r="MUX88" s="522"/>
      <c r="MUY88" s="522"/>
      <c r="MUZ88" s="522"/>
      <c r="MVA88" s="522"/>
      <c r="MVB88" s="522"/>
      <c r="MVC88" s="522"/>
      <c r="MVD88" s="522"/>
      <c r="MVE88" s="522"/>
      <c r="MVF88" s="522"/>
      <c r="MVG88" s="522"/>
      <c r="MVH88" s="522"/>
      <c r="MVI88" s="522"/>
      <c r="MVJ88" s="522"/>
      <c r="MVK88" s="522"/>
      <c r="MVL88" s="522"/>
      <c r="MVM88" s="522"/>
      <c r="MVN88" s="522"/>
      <c r="MVO88" s="522"/>
      <c r="MVP88" s="522"/>
      <c r="MVQ88" s="522"/>
      <c r="MVR88" s="522"/>
      <c r="MVS88" s="522"/>
      <c r="MVT88" s="522"/>
      <c r="MVU88" s="522"/>
      <c r="MVV88" s="522"/>
      <c r="MVW88" s="522"/>
      <c r="MVX88" s="522"/>
      <c r="MVY88" s="522"/>
      <c r="MVZ88" s="522"/>
      <c r="MWA88" s="522"/>
      <c r="MWB88" s="522"/>
      <c r="MWC88" s="522"/>
      <c r="MWD88" s="522"/>
      <c r="MWE88" s="522"/>
      <c r="MWF88" s="522"/>
      <c r="MWG88" s="522"/>
      <c r="MWH88" s="522"/>
      <c r="MWI88" s="522"/>
      <c r="MWJ88" s="522"/>
      <c r="MWK88" s="522"/>
      <c r="MWL88" s="522"/>
      <c r="MWM88" s="522"/>
      <c r="MWN88" s="522"/>
      <c r="MWO88" s="522"/>
      <c r="MWP88" s="522"/>
      <c r="MWQ88" s="522"/>
      <c r="MWR88" s="522"/>
      <c r="MWS88" s="522"/>
      <c r="MWT88" s="522"/>
      <c r="MWU88" s="522"/>
      <c r="MWV88" s="522"/>
      <c r="MWW88" s="522"/>
      <c r="MWX88" s="522"/>
      <c r="MWY88" s="522"/>
      <c r="MWZ88" s="522"/>
      <c r="MXA88" s="522"/>
      <c r="MXB88" s="522"/>
      <c r="MXC88" s="522"/>
      <c r="MXD88" s="522"/>
      <c r="MXE88" s="522"/>
      <c r="MXF88" s="522"/>
      <c r="MXG88" s="522"/>
      <c r="MXH88" s="522"/>
      <c r="MXI88" s="522"/>
      <c r="MXJ88" s="522"/>
      <c r="MXK88" s="522"/>
      <c r="MXL88" s="522"/>
      <c r="MXM88" s="522"/>
      <c r="MXN88" s="522"/>
      <c r="MXO88" s="522"/>
      <c r="MXP88" s="522"/>
      <c r="MXQ88" s="522"/>
      <c r="MXR88" s="522"/>
      <c r="MXS88" s="522"/>
      <c r="MXT88" s="522"/>
      <c r="MXU88" s="522"/>
      <c r="MXV88" s="522"/>
      <c r="MXW88" s="522"/>
      <c r="MXX88" s="522"/>
      <c r="MXY88" s="522"/>
      <c r="MXZ88" s="522"/>
      <c r="MYA88" s="522"/>
      <c r="MYB88" s="522"/>
      <c r="MYC88" s="522"/>
      <c r="MYD88" s="522"/>
      <c r="MYE88" s="522"/>
      <c r="MYF88" s="522"/>
      <c r="MYG88" s="522"/>
      <c r="MYH88" s="522"/>
      <c r="MYI88" s="522"/>
      <c r="MYJ88" s="522"/>
      <c r="MYK88" s="522"/>
      <c r="MYL88" s="522"/>
      <c r="MYM88" s="522"/>
      <c r="MYN88" s="522"/>
      <c r="MYO88" s="522"/>
      <c r="MYP88" s="522"/>
      <c r="MYQ88" s="522"/>
      <c r="MYR88" s="522"/>
      <c r="MYS88" s="522"/>
      <c r="MYT88" s="522"/>
      <c r="MYU88" s="522"/>
      <c r="MYV88" s="522"/>
      <c r="MYW88" s="522"/>
      <c r="MYX88" s="522"/>
      <c r="MYY88" s="522"/>
      <c r="MYZ88" s="522"/>
      <c r="MZA88" s="522"/>
      <c r="MZB88" s="522"/>
      <c r="MZC88" s="522"/>
      <c r="MZD88" s="522"/>
      <c r="MZE88" s="522"/>
      <c r="MZF88" s="522"/>
      <c r="MZG88" s="522"/>
      <c r="MZH88" s="522"/>
      <c r="MZI88" s="522"/>
      <c r="MZJ88" s="522"/>
      <c r="MZK88" s="522"/>
      <c r="MZL88" s="522"/>
      <c r="MZM88" s="522"/>
      <c r="MZN88" s="522"/>
      <c r="MZO88" s="522"/>
      <c r="MZP88" s="522"/>
      <c r="MZQ88" s="522"/>
      <c r="MZR88" s="522"/>
      <c r="MZS88" s="522"/>
      <c r="MZT88" s="522"/>
      <c r="MZU88" s="522"/>
      <c r="MZV88" s="522"/>
      <c r="MZW88" s="522"/>
      <c r="MZX88" s="522"/>
      <c r="MZY88" s="522"/>
      <c r="MZZ88" s="522"/>
      <c r="NAA88" s="522"/>
      <c r="NAB88" s="522"/>
      <c r="NAC88" s="522"/>
      <c r="NAD88" s="522"/>
      <c r="NAE88" s="522"/>
      <c r="NAF88" s="522"/>
      <c r="NAG88" s="522"/>
      <c r="NAH88" s="522"/>
      <c r="NAI88" s="522"/>
      <c r="NAJ88" s="522"/>
      <c r="NAK88" s="522"/>
      <c r="NAL88" s="522"/>
      <c r="NAM88" s="522"/>
      <c r="NAN88" s="522"/>
      <c r="NAO88" s="522"/>
      <c r="NAP88" s="522"/>
      <c r="NAQ88" s="522"/>
      <c r="NAR88" s="522"/>
      <c r="NAS88" s="522"/>
      <c r="NAT88" s="522"/>
      <c r="NAU88" s="522"/>
      <c r="NAV88" s="522"/>
      <c r="NAW88" s="522"/>
      <c r="NAX88" s="522"/>
      <c r="NAY88" s="522"/>
      <c r="NAZ88" s="522"/>
      <c r="NBA88" s="522"/>
      <c r="NBB88" s="522"/>
      <c r="NBC88" s="522"/>
      <c r="NBD88" s="522"/>
      <c r="NBE88" s="522"/>
      <c r="NBF88" s="522"/>
      <c r="NBG88" s="522"/>
      <c r="NBH88" s="522"/>
      <c r="NBI88" s="522"/>
      <c r="NBJ88" s="522"/>
      <c r="NBK88" s="522"/>
      <c r="NBL88" s="522"/>
      <c r="NBM88" s="522"/>
      <c r="NBN88" s="522"/>
      <c r="NBO88" s="522"/>
      <c r="NBP88" s="522"/>
      <c r="NBQ88" s="522"/>
      <c r="NBR88" s="522"/>
      <c r="NBS88" s="522"/>
      <c r="NBT88" s="522"/>
      <c r="NBU88" s="522"/>
      <c r="NBV88" s="522"/>
      <c r="NBW88" s="522"/>
      <c r="NBX88" s="522"/>
      <c r="NBY88" s="522"/>
      <c r="NBZ88" s="522"/>
      <c r="NCA88" s="522"/>
      <c r="NCB88" s="522"/>
      <c r="NCC88" s="522"/>
      <c r="NCD88" s="522"/>
      <c r="NCE88" s="522"/>
      <c r="NCF88" s="522"/>
      <c r="NCG88" s="522"/>
      <c r="NCH88" s="522"/>
      <c r="NCI88" s="522"/>
      <c r="NCJ88" s="522"/>
      <c r="NCK88" s="522"/>
      <c r="NCL88" s="522"/>
      <c r="NCM88" s="522"/>
      <c r="NCN88" s="522"/>
      <c r="NCO88" s="522"/>
      <c r="NCP88" s="522"/>
      <c r="NCQ88" s="522"/>
      <c r="NCR88" s="522"/>
      <c r="NCS88" s="522"/>
      <c r="NCT88" s="522"/>
      <c r="NCU88" s="522"/>
      <c r="NCV88" s="522"/>
      <c r="NCW88" s="522"/>
      <c r="NCX88" s="522"/>
      <c r="NCY88" s="522"/>
      <c r="NCZ88" s="522"/>
      <c r="NDA88" s="522"/>
      <c r="NDB88" s="522"/>
      <c r="NDC88" s="522"/>
      <c r="NDD88" s="522"/>
      <c r="NDE88" s="522"/>
      <c r="NDF88" s="522"/>
      <c r="NDG88" s="522"/>
      <c r="NDH88" s="522"/>
      <c r="NDI88" s="522"/>
      <c r="NDJ88" s="522"/>
      <c r="NDK88" s="522"/>
      <c r="NDL88" s="522"/>
      <c r="NDM88" s="522"/>
      <c r="NDN88" s="522"/>
      <c r="NDO88" s="522"/>
      <c r="NDP88" s="522"/>
      <c r="NDQ88" s="522"/>
      <c r="NDR88" s="522"/>
      <c r="NDS88" s="522"/>
      <c r="NDT88" s="522"/>
      <c r="NDU88" s="522"/>
      <c r="NDV88" s="522"/>
      <c r="NDW88" s="522"/>
      <c r="NDX88" s="522"/>
      <c r="NDY88" s="522"/>
      <c r="NDZ88" s="522"/>
      <c r="NEA88" s="522"/>
      <c r="NEB88" s="522"/>
      <c r="NEC88" s="522"/>
      <c r="NED88" s="522"/>
      <c r="NEE88" s="522"/>
      <c r="NEF88" s="522"/>
      <c r="NEG88" s="522"/>
      <c r="NEH88" s="522"/>
      <c r="NEI88" s="522"/>
      <c r="NEJ88" s="522"/>
      <c r="NEK88" s="522"/>
      <c r="NEL88" s="522"/>
      <c r="NEM88" s="522"/>
      <c r="NEN88" s="522"/>
      <c r="NEO88" s="522"/>
      <c r="NEP88" s="522"/>
      <c r="NEQ88" s="522"/>
      <c r="NER88" s="522"/>
      <c r="NES88" s="522"/>
      <c r="NET88" s="522"/>
      <c r="NEU88" s="522"/>
      <c r="NEV88" s="522"/>
      <c r="NEW88" s="522"/>
      <c r="NEX88" s="522"/>
      <c r="NEY88" s="522"/>
      <c r="NEZ88" s="522"/>
      <c r="NFA88" s="522"/>
      <c r="NFB88" s="522"/>
      <c r="NFC88" s="522"/>
      <c r="NFD88" s="522"/>
      <c r="NFE88" s="522"/>
      <c r="NFF88" s="522"/>
      <c r="NFG88" s="522"/>
      <c r="NFH88" s="522"/>
      <c r="NFI88" s="522"/>
      <c r="NFJ88" s="522"/>
      <c r="NFK88" s="522"/>
      <c r="NFL88" s="522"/>
      <c r="NFM88" s="522"/>
      <c r="NFN88" s="522"/>
      <c r="NFO88" s="522"/>
      <c r="NFP88" s="522"/>
      <c r="NFQ88" s="522"/>
      <c r="NFR88" s="522"/>
      <c r="NFS88" s="522"/>
      <c r="NFT88" s="522"/>
      <c r="NFU88" s="522"/>
      <c r="NFV88" s="522"/>
      <c r="NFW88" s="522"/>
      <c r="NFX88" s="522"/>
      <c r="NFY88" s="522"/>
      <c r="NFZ88" s="522"/>
      <c r="NGA88" s="522"/>
      <c r="NGB88" s="522"/>
      <c r="NGC88" s="522"/>
      <c r="NGD88" s="522"/>
      <c r="NGE88" s="522"/>
      <c r="NGF88" s="522"/>
      <c r="NGG88" s="522"/>
      <c r="NGH88" s="522"/>
      <c r="NGI88" s="522"/>
      <c r="NGJ88" s="522"/>
      <c r="NGK88" s="522"/>
      <c r="NGL88" s="522"/>
      <c r="NGM88" s="522"/>
      <c r="NGN88" s="522"/>
      <c r="NGO88" s="522"/>
      <c r="NGP88" s="522"/>
      <c r="NGQ88" s="522"/>
      <c r="NGR88" s="522"/>
      <c r="NGS88" s="522"/>
      <c r="NGT88" s="522"/>
      <c r="NGU88" s="522"/>
      <c r="NGV88" s="522"/>
      <c r="NGW88" s="522"/>
      <c r="NGX88" s="522"/>
      <c r="NGY88" s="522"/>
      <c r="NGZ88" s="522"/>
      <c r="NHA88" s="522"/>
      <c r="NHB88" s="522"/>
      <c r="NHC88" s="522"/>
      <c r="NHD88" s="522"/>
      <c r="NHE88" s="522"/>
      <c r="NHF88" s="522"/>
      <c r="NHG88" s="522"/>
      <c r="NHH88" s="522"/>
      <c r="NHI88" s="522"/>
      <c r="NHJ88" s="522"/>
      <c r="NHK88" s="522"/>
      <c r="NHL88" s="522"/>
      <c r="NHM88" s="522"/>
      <c r="NHN88" s="522"/>
      <c r="NHO88" s="522"/>
      <c r="NHP88" s="522"/>
      <c r="NHQ88" s="522"/>
      <c r="NHR88" s="522"/>
      <c r="NHS88" s="522"/>
      <c r="NHT88" s="522"/>
      <c r="NHU88" s="522"/>
      <c r="NHV88" s="522"/>
      <c r="NHW88" s="522"/>
      <c r="NHX88" s="522"/>
      <c r="NHY88" s="522"/>
      <c r="NHZ88" s="522"/>
      <c r="NIA88" s="522"/>
      <c r="NIB88" s="522"/>
      <c r="NIC88" s="522"/>
      <c r="NID88" s="522"/>
      <c r="NIE88" s="522"/>
      <c r="NIF88" s="522"/>
      <c r="NIG88" s="522"/>
      <c r="NIH88" s="522"/>
      <c r="NII88" s="522"/>
      <c r="NIJ88" s="522"/>
      <c r="NIK88" s="522"/>
      <c r="NIL88" s="522"/>
      <c r="NIM88" s="522"/>
      <c r="NIN88" s="522"/>
      <c r="NIO88" s="522"/>
      <c r="NIP88" s="522"/>
      <c r="NIQ88" s="522"/>
      <c r="NIR88" s="522"/>
      <c r="NIS88" s="522"/>
      <c r="NIT88" s="522"/>
      <c r="NIU88" s="522"/>
      <c r="NIV88" s="522"/>
      <c r="NIW88" s="522"/>
      <c r="NIX88" s="522"/>
      <c r="NIY88" s="522"/>
      <c r="NIZ88" s="522"/>
      <c r="NJA88" s="522"/>
      <c r="NJB88" s="522"/>
      <c r="NJC88" s="522"/>
      <c r="NJD88" s="522"/>
      <c r="NJE88" s="522"/>
      <c r="NJF88" s="522"/>
      <c r="NJG88" s="522"/>
      <c r="NJH88" s="522"/>
      <c r="NJI88" s="522"/>
      <c r="NJJ88" s="522"/>
      <c r="NJK88" s="522"/>
      <c r="NJL88" s="522"/>
      <c r="NJM88" s="522"/>
      <c r="NJN88" s="522"/>
      <c r="NJO88" s="522"/>
      <c r="NJP88" s="522"/>
      <c r="NJQ88" s="522"/>
      <c r="NJR88" s="522"/>
      <c r="NJS88" s="522"/>
      <c r="NJT88" s="522"/>
      <c r="NJU88" s="522"/>
      <c r="NJV88" s="522"/>
      <c r="NJW88" s="522"/>
      <c r="NJX88" s="522"/>
      <c r="NJY88" s="522"/>
      <c r="NJZ88" s="522"/>
      <c r="NKA88" s="522"/>
      <c r="NKB88" s="522"/>
      <c r="NKC88" s="522"/>
      <c r="NKD88" s="522"/>
      <c r="NKE88" s="522"/>
      <c r="NKF88" s="522"/>
      <c r="NKG88" s="522"/>
      <c r="NKH88" s="522"/>
      <c r="NKI88" s="522"/>
      <c r="NKJ88" s="522"/>
      <c r="NKK88" s="522"/>
      <c r="NKL88" s="522"/>
      <c r="NKM88" s="522"/>
      <c r="NKN88" s="522"/>
      <c r="NKO88" s="522"/>
      <c r="NKP88" s="522"/>
      <c r="NKQ88" s="522"/>
      <c r="NKR88" s="522"/>
      <c r="NKS88" s="522"/>
      <c r="NKT88" s="522"/>
      <c r="NKU88" s="522"/>
      <c r="NKV88" s="522"/>
      <c r="NKW88" s="522"/>
      <c r="NKX88" s="522"/>
      <c r="NKY88" s="522"/>
      <c r="NKZ88" s="522"/>
      <c r="NLA88" s="522"/>
      <c r="NLB88" s="522"/>
      <c r="NLC88" s="522"/>
      <c r="NLD88" s="522"/>
      <c r="NLE88" s="522"/>
      <c r="NLF88" s="522"/>
      <c r="NLG88" s="522"/>
      <c r="NLH88" s="522"/>
      <c r="NLI88" s="522"/>
      <c r="NLJ88" s="522"/>
      <c r="NLK88" s="522"/>
      <c r="NLL88" s="522"/>
      <c r="NLM88" s="522"/>
      <c r="NLN88" s="522"/>
      <c r="NLO88" s="522"/>
      <c r="NLP88" s="522"/>
      <c r="NLQ88" s="522"/>
      <c r="NLR88" s="522"/>
      <c r="NLS88" s="522"/>
      <c r="NLT88" s="522"/>
      <c r="NLU88" s="522"/>
      <c r="NLV88" s="522"/>
      <c r="NLW88" s="522"/>
      <c r="NLX88" s="522"/>
      <c r="NLY88" s="522"/>
      <c r="NLZ88" s="522"/>
      <c r="NMA88" s="522"/>
      <c r="NMB88" s="522"/>
      <c r="NMC88" s="522"/>
      <c r="NMD88" s="522"/>
      <c r="NME88" s="522"/>
      <c r="NMF88" s="522"/>
      <c r="NMG88" s="522"/>
      <c r="NMH88" s="522"/>
      <c r="NMI88" s="522"/>
      <c r="NMJ88" s="522"/>
      <c r="NMK88" s="522"/>
      <c r="NML88" s="522"/>
      <c r="NMM88" s="522"/>
      <c r="NMN88" s="522"/>
      <c r="NMO88" s="522"/>
      <c r="NMP88" s="522"/>
      <c r="NMQ88" s="522"/>
      <c r="NMR88" s="522"/>
      <c r="NMS88" s="522"/>
      <c r="NMT88" s="522"/>
      <c r="NMU88" s="522"/>
      <c r="NMV88" s="522"/>
      <c r="NMW88" s="522"/>
      <c r="NMX88" s="522"/>
      <c r="NMY88" s="522"/>
      <c r="NMZ88" s="522"/>
      <c r="NNA88" s="522"/>
      <c r="NNB88" s="522"/>
      <c r="NNC88" s="522"/>
      <c r="NND88" s="522"/>
      <c r="NNE88" s="522"/>
      <c r="NNF88" s="522"/>
      <c r="NNG88" s="522"/>
      <c r="NNH88" s="522"/>
      <c r="NNI88" s="522"/>
      <c r="NNJ88" s="522"/>
      <c r="NNK88" s="522"/>
      <c r="NNL88" s="522"/>
      <c r="NNM88" s="522"/>
      <c r="NNN88" s="522"/>
      <c r="NNO88" s="522"/>
      <c r="NNP88" s="522"/>
      <c r="NNQ88" s="522"/>
      <c r="NNR88" s="522"/>
      <c r="NNS88" s="522"/>
      <c r="NNT88" s="522"/>
      <c r="NNU88" s="522"/>
      <c r="NNV88" s="522"/>
      <c r="NNW88" s="522"/>
      <c r="NNX88" s="522"/>
      <c r="NNY88" s="522"/>
      <c r="NNZ88" s="522"/>
      <c r="NOA88" s="522"/>
      <c r="NOB88" s="522"/>
      <c r="NOC88" s="522"/>
      <c r="NOD88" s="522"/>
      <c r="NOE88" s="522"/>
      <c r="NOF88" s="522"/>
      <c r="NOG88" s="522"/>
      <c r="NOH88" s="522"/>
      <c r="NOI88" s="522"/>
      <c r="NOJ88" s="522"/>
      <c r="NOK88" s="522"/>
      <c r="NOL88" s="522"/>
      <c r="NOM88" s="522"/>
      <c r="NON88" s="522"/>
      <c r="NOO88" s="522"/>
      <c r="NOP88" s="522"/>
      <c r="NOQ88" s="522"/>
      <c r="NOR88" s="522"/>
      <c r="NOS88" s="522"/>
      <c r="NOT88" s="522"/>
      <c r="NOU88" s="522"/>
      <c r="NOV88" s="522"/>
      <c r="NOW88" s="522"/>
      <c r="NOX88" s="522"/>
      <c r="NOY88" s="522"/>
      <c r="NOZ88" s="522"/>
      <c r="NPA88" s="522"/>
      <c r="NPB88" s="522"/>
      <c r="NPC88" s="522"/>
      <c r="NPD88" s="522"/>
      <c r="NPE88" s="522"/>
      <c r="NPF88" s="522"/>
      <c r="NPG88" s="522"/>
      <c r="NPH88" s="522"/>
      <c r="NPI88" s="522"/>
      <c r="NPJ88" s="522"/>
      <c r="NPK88" s="522"/>
      <c r="NPL88" s="522"/>
      <c r="NPM88" s="522"/>
      <c r="NPN88" s="522"/>
      <c r="NPO88" s="522"/>
      <c r="NPP88" s="522"/>
      <c r="NPQ88" s="522"/>
      <c r="NPR88" s="522"/>
      <c r="NPS88" s="522"/>
      <c r="NPT88" s="522"/>
      <c r="NPU88" s="522"/>
      <c r="NPV88" s="522"/>
      <c r="NPW88" s="522"/>
      <c r="NPX88" s="522"/>
      <c r="NPY88" s="522"/>
      <c r="NPZ88" s="522"/>
      <c r="NQA88" s="522"/>
      <c r="NQB88" s="522"/>
      <c r="NQC88" s="522"/>
      <c r="NQD88" s="522"/>
      <c r="NQE88" s="522"/>
      <c r="NQF88" s="522"/>
      <c r="NQG88" s="522"/>
      <c r="NQH88" s="522"/>
      <c r="NQI88" s="522"/>
      <c r="NQJ88" s="522"/>
      <c r="NQK88" s="522"/>
      <c r="NQL88" s="522"/>
      <c r="NQM88" s="522"/>
      <c r="NQN88" s="522"/>
      <c r="NQO88" s="522"/>
      <c r="NQP88" s="522"/>
      <c r="NQQ88" s="522"/>
      <c r="NQR88" s="522"/>
      <c r="NQS88" s="522"/>
      <c r="NQT88" s="522"/>
      <c r="NQU88" s="522"/>
      <c r="NQV88" s="522"/>
      <c r="NQW88" s="522"/>
      <c r="NQX88" s="522"/>
      <c r="NQY88" s="522"/>
      <c r="NQZ88" s="522"/>
      <c r="NRA88" s="522"/>
      <c r="NRB88" s="522"/>
      <c r="NRC88" s="522"/>
      <c r="NRD88" s="522"/>
      <c r="NRE88" s="522"/>
      <c r="NRF88" s="522"/>
      <c r="NRG88" s="522"/>
      <c r="NRH88" s="522"/>
      <c r="NRI88" s="522"/>
      <c r="NRJ88" s="522"/>
      <c r="NRK88" s="522"/>
      <c r="NRL88" s="522"/>
      <c r="NRM88" s="522"/>
      <c r="NRN88" s="522"/>
      <c r="NRO88" s="522"/>
      <c r="NRP88" s="522"/>
      <c r="NRQ88" s="522"/>
      <c r="NRR88" s="522"/>
      <c r="NRS88" s="522"/>
      <c r="NRT88" s="522"/>
      <c r="NRU88" s="522"/>
      <c r="NRV88" s="522"/>
      <c r="NRW88" s="522"/>
      <c r="NRX88" s="522"/>
      <c r="NRY88" s="522"/>
      <c r="NRZ88" s="522"/>
      <c r="NSA88" s="522"/>
      <c r="NSB88" s="522"/>
      <c r="NSC88" s="522"/>
      <c r="NSD88" s="522"/>
      <c r="NSE88" s="522"/>
      <c r="NSF88" s="522"/>
      <c r="NSG88" s="522"/>
      <c r="NSH88" s="522"/>
      <c r="NSI88" s="522"/>
      <c r="NSJ88" s="522"/>
      <c r="NSK88" s="522"/>
      <c r="NSL88" s="522"/>
      <c r="NSM88" s="522"/>
      <c r="NSN88" s="522"/>
      <c r="NSO88" s="522"/>
      <c r="NSP88" s="522"/>
      <c r="NSQ88" s="522"/>
      <c r="NSR88" s="522"/>
      <c r="NSS88" s="522"/>
      <c r="NST88" s="522"/>
      <c r="NSU88" s="522"/>
      <c r="NSV88" s="522"/>
      <c r="NSW88" s="522"/>
      <c r="NSX88" s="522"/>
      <c r="NSY88" s="522"/>
      <c r="NSZ88" s="522"/>
      <c r="NTA88" s="522"/>
      <c r="NTB88" s="522"/>
      <c r="NTC88" s="522"/>
      <c r="NTD88" s="522"/>
      <c r="NTE88" s="522"/>
      <c r="NTF88" s="522"/>
      <c r="NTG88" s="522"/>
      <c r="NTH88" s="522"/>
      <c r="NTI88" s="522"/>
      <c r="NTJ88" s="522"/>
      <c r="NTK88" s="522"/>
      <c r="NTL88" s="522"/>
      <c r="NTM88" s="522"/>
      <c r="NTN88" s="522"/>
      <c r="NTO88" s="522"/>
      <c r="NTP88" s="522"/>
      <c r="NTQ88" s="522"/>
      <c r="NTR88" s="522"/>
      <c r="NTS88" s="522"/>
      <c r="NTT88" s="522"/>
      <c r="NTU88" s="522"/>
      <c r="NTV88" s="522"/>
      <c r="NTW88" s="522"/>
      <c r="NTX88" s="522"/>
      <c r="NTY88" s="522"/>
      <c r="NTZ88" s="522"/>
      <c r="NUA88" s="522"/>
      <c r="NUB88" s="522"/>
      <c r="NUC88" s="522"/>
      <c r="NUD88" s="522"/>
      <c r="NUE88" s="522"/>
      <c r="NUF88" s="522"/>
      <c r="NUG88" s="522"/>
      <c r="NUH88" s="522"/>
      <c r="NUI88" s="522"/>
      <c r="NUJ88" s="522"/>
      <c r="NUK88" s="522"/>
      <c r="NUL88" s="522"/>
      <c r="NUM88" s="522"/>
      <c r="NUN88" s="522"/>
      <c r="NUO88" s="522"/>
      <c r="NUP88" s="522"/>
      <c r="NUQ88" s="522"/>
      <c r="NUR88" s="522"/>
      <c r="NUS88" s="522"/>
      <c r="NUT88" s="522"/>
      <c r="NUU88" s="522"/>
      <c r="NUV88" s="522"/>
      <c r="NUW88" s="522"/>
      <c r="NUX88" s="522"/>
      <c r="NUY88" s="522"/>
      <c r="NUZ88" s="522"/>
      <c r="NVA88" s="522"/>
      <c r="NVB88" s="522"/>
      <c r="NVC88" s="522"/>
      <c r="NVD88" s="522"/>
      <c r="NVE88" s="522"/>
      <c r="NVF88" s="522"/>
      <c r="NVG88" s="522"/>
      <c r="NVH88" s="522"/>
      <c r="NVI88" s="522"/>
      <c r="NVJ88" s="522"/>
      <c r="NVK88" s="522"/>
      <c r="NVL88" s="522"/>
      <c r="NVM88" s="522"/>
      <c r="NVN88" s="522"/>
      <c r="NVO88" s="522"/>
      <c r="NVP88" s="522"/>
      <c r="NVQ88" s="522"/>
      <c r="NVR88" s="522"/>
      <c r="NVS88" s="522"/>
      <c r="NVT88" s="522"/>
      <c r="NVU88" s="522"/>
      <c r="NVV88" s="522"/>
      <c r="NVW88" s="522"/>
      <c r="NVX88" s="522"/>
      <c r="NVY88" s="522"/>
      <c r="NVZ88" s="522"/>
      <c r="NWA88" s="522"/>
      <c r="NWB88" s="522"/>
      <c r="NWC88" s="522"/>
      <c r="NWD88" s="522"/>
      <c r="NWE88" s="522"/>
      <c r="NWF88" s="522"/>
      <c r="NWG88" s="522"/>
      <c r="NWH88" s="522"/>
      <c r="NWI88" s="522"/>
      <c r="NWJ88" s="522"/>
      <c r="NWK88" s="522"/>
      <c r="NWL88" s="522"/>
      <c r="NWM88" s="522"/>
      <c r="NWN88" s="522"/>
      <c r="NWO88" s="522"/>
      <c r="NWP88" s="522"/>
      <c r="NWQ88" s="522"/>
      <c r="NWR88" s="522"/>
      <c r="NWS88" s="522"/>
      <c r="NWT88" s="522"/>
      <c r="NWU88" s="522"/>
      <c r="NWV88" s="522"/>
      <c r="NWW88" s="522"/>
      <c r="NWX88" s="522"/>
      <c r="NWY88" s="522"/>
      <c r="NWZ88" s="522"/>
      <c r="NXA88" s="522"/>
      <c r="NXB88" s="522"/>
      <c r="NXC88" s="522"/>
      <c r="NXD88" s="522"/>
      <c r="NXE88" s="522"/>
      <c r="NXF88" s="522"/>
      <c r="NXG88" s="522"/>
      <c r="NXH88" s="522"/>
      <c r="NXI88" s="522"/>
      <c r="NXJ88" s="522"/>
      <c r="NXK88" s="522"/>
      <c r="NXL88" s="522"/>
      <c r="NXM88" s="522"/>
      <c r="NXN88" s="522"/>
      <c r="NXO88" s="522"/>
      <c r="NXP88" s="522"/>
      <c r="NXQ88" s="522"/>
      <c r="NXR88" s="522"/>
      <c r="NXS88" s="522"/>
      <c r="NXT88" s="522"/>
      <c r="NXU88" s="522"/>
      <c r="NXV88" s="522"/>
      <c r="NXW88" s="522"/>
      <c r="NXX88" s="522"/>
      <c r="NXY88" s="522"/>
      <c r="NXZ88" s="522"/>
      <c r="NYA88" s="522"/>
      <c r="NYB88" s="522"/>
      <c r="NYC88" s="522"/>
      <c r="NYD88" s="522"/>
      <c r="NYE88" s="522"/>
      <c r="NYF88" s="522"/>
      <c r="NYG88" s="522"/>
      <c r="NYH88" s="522"/>
      <c r="NYI88" s="522"/>
      <c r="NYJ88" s="522"/>
      <c r="NYK88" s="522"/>
      <c r="NYL88" s="522"/>
      <c r="NYM88" s="522"/>
      <c r="NYN88" s="522"/>
      <c r="NYO88" s="522"/>
      <c r="NYP88" s="522"/>
      <c r="NYQ88" s="522"/>
      <c r="NYR88" s="522"/>
      <c r="NYS88" s="522"/>
      <c r="NYT88" s="522"/>
      <c r="NYU88" s="522"/>
      <c r="NYV88" s="522"/>
      <c r="NYW88" s="522"/>
      <c r="NYX88" s="522"/>
      <c r="NYY88" s="522"/>
      <c r="NYZ88" s="522"/>
      <c r="NZA88" s="522"/>
      <c r="NZB88" s="522"/>
      <c r="NZC88" s="522"/>
      <c r="NZD88" s="522"/>
      <c r="NZE88" s="522"/>
      <c r="NZF88" s="522"/>
      <c r="NZG88" s="522"/>
      <c r="NZH88" s="522"/>
      <c r="NZI88" s="522"/>
      <c r="NZJ88" s="522"/>
      <c r="NZK88" s="522"/>
      <c r="NZL88" s="522"/>
      <c r="NZM88" s="522"/>
      <c r="NZN88" s="522"/>
      <c r="NZO88" s="522"/>
      <c r="NZP88" s="522"/>
      <c r="NZQ88" s="522"/>
      <c r="NZR88" s="522"/>
      <c r="NZS88" s="522"/>
      <c r="NZT88" s="522"/>
      <c r="NZU88" s="522"/>
      <c r="NZV88" s="522"/>
      <c r="NZW88" s="522"/>
      <c r="NZX88" s="522"/>
      <c r="NZY88" s="522"/>
      <c r="NZZ88" s="522"/>
      <c r="OAA88" s="522"/>
      <c r="OAB88" s="522"/>
      <c r="OAC88" s="522"/>
      <c r="OAD88" s="522"/>
      <c r="OAE88" s="522"/>
      <c r="OAF88" s="522"/>
      <c r="OAG88" s="522"/>
      <c r="OAH88" s="522"/>
      <c r="OAI88" s="522"/>
      <c r="OAJ88" s="522"/>
      <c r="OAK88" s="522"/>
      <c r="OAL88" s="522"/>
      <c r="OAM88" s="522"/>
      <c r="OAN88" s="522"/>
      <c r="OAO88" s="522"/>
      <c r="OAP88" s="522"/>
      <c r="OAQ88" s="522"/>
      <c r="OAR88" s="522"/>
      <c r="OAS88" s="522"/>
      <c r="OAT88" s="522"/>
      <c r="OAU88" s="522"/>
      <c r="OAV88" s="522"/>
      <c r="OAW88" s="522"/>
      <c r="OAX88" s="522"/>
      <c r="OAY88" s="522"/>
      <c r="OAZ88" s="522"/>
      <c r="OBA88" s="522"/>
      <c r="OBB88" s="522"/>
      <c r="OBC88" s="522"/>
      <c r="OBD88" s="522"/>
      <c r="OBE88" s="522"/>
      <c r="OBF88" s="522"/>
      <c r="OBG88" s="522"/>
      <c r="OBH88" s="522"/>
      <c r="OBI88" s="522"/>
      <c r="OBJ88" s="522"/>
      <c r="OBK88" s="522"/>
      <c r="OBL88" s="522"/>
      <c r="OBM88" s="522"/>
      <c r="OBN88" s="522"/>
      <c r="OBO88" s="522"/>
      <c r="OBP88" s="522"/>
      <c r="OBQ88" s="522"/>
      <c r="OBR88" s="522"/>
      <c r="OBS88" s="522"/>
      <c r="OBT88" s="522"/>
      <c r="OBU88" s="522"/>
      <c r="OBV88" s="522"/>
      <c r="OBW88" s="522"/>
      <c r="OBX88" s="522"/>
      <c r="OBY88" s="522"/>
      <c r="OBZ88" s="522"/>
      <c r="OCA88" s="522"/>
      <c r="OCB88" s="522"/>
      <c r="OCC88" s="522"/>
      <c r="OCD88" s="522"/>
      <c r="OCE88" s="522"/>
      <c r="OCF88" s="522"/>
      <c r="OCG88" s="522"/>
      <c r="OCH88" s="522"/>
      <c r="OCI88" s="522"/>
      <c r="OCJ88" s="522"/>
      <c r="OCK88" s="522"/>
      <c r="OCL88" s="522"/>
      <c r="OCM88" s="522"/>
      <c r="OCN88" s="522"/>
      <c r="OCO88" s="522"/>
      <c r="OCP88" s="522"/>
      <c r="OCQ88" s="522"/>
      <c r="OCR88" s="522"/>
      <c r="OCS88" s="522"/>
      <c r="OCT88" s="522"/>
      <c r="OCU88" s="522"/>
      <c r="OCV88" s="522"/>
      <c r="OCW88" s="522"/>
      <c r="OCX88" s="522"/>
      <c r="OCY88" s="522"/>
      <c r="OCZ88" s="522"/>
      <c r="ODA88" s="522"/>
      <c r="ODB88" s="522"/>
      <c r="ODC88" s="522"/>
      <c r="ODD88" s="522"/>
      <c r="ODE88" s="522"/>
      <c r="ODF88" s="522"/>
      <c r="ODG88" s="522"/>
      <c r="ODH88" s="522"/>
      <c r="ODI88" s="522"/>
      <c r="ODJ88" s="522"/>
      <c r="ODK88" s="522"/>
      <c r="ODL88" s="522"/>
      <c r="ODM88" s="522"/>
      <c r="ODN88" s="522"/>
      <c r="ODO88" s="522"/>
      <c r="ODP88" s="522"/>
      <c r="ODQ88" s="522"/>
      <c r="ODR88" s="522"/>
      <c r="ODS88" s="522"/>
      <c r="ODT88" s="522"/>
      <c r="ODU88" s="522"/>
      <c r="ODV88" s="522"/>
      <c r="ODW88" s="522"/>
      <c r="ODX88" s="522"/>
      <c r="ODY88" s="522"/>
      <c r="ODZ88" s="522"/>
      <c r="OEA88" s="522"/>
      <c r="OEB88" s="522"/>
      <c r="OEC88" s="522"/>
      <c r="OED88" s="522"/>
      <c r="OEE88" s="522"/>
      <c r="OEF88" s="522"/>
      <c r="OEG88" s="522"/>
      <c r="OEH88" s="522"/>
      <c r="OEI88" s="522"/>
      <c r="OEJ88" s="522"/>
      <c r="OEK88" s="522"/>
      <c r="OEL88" s="522"/>
      <c r="OEM88" s="522"/>
      <c r="OEN88" s="522"/>
      <c r="OEO88" s="522"/>
      <c r="OEP88" s="522"/>
      <c r="OEQ88" s="522"/>
      <c r="OER88" s="522"/>
      <c r="OES88" s="522"/>
      <c r="OET88" s="522"/>
      <c r="OEU88" s="522"/>
      <c r="OEV88" s="522"/>
      <c r="OEW88" s="522"/>
      <c r="OEX88" s="522"/>
      <c r="OEY88" s="522"/>
      <c r="OEZ88" s="522"/>
      <c r="OFA88" s="522"/>
      <c r="OFB88" s="522"/>
      <c r="OFC88" s="522"/>
      <c r="OFD88" s="522"/>
      <c r="OFE88" s="522"/>
      <c r="OFF88" s="522"/>
      <c r="OFG88" s="522"/>
      <c r="OFH88" s="522"/>
      <c r="OFI88" s="522"/>
      <c r="OFJ88" s="522"/>
      <c r="OFK88" s="522"/>
      <c r="OFL88" s="522"/>
      <c r="OFM88" s="522"/>
      <c r="OFN88" s="522"/>
      <c r="OFO88" s="522"/>
      <c r="OFP88" s="522"/>
      <c r="OFQ88" s="522"/>
      <c r="OFR88" s="522"/>
      <c r="OFS88" s="522"/>
      <c r="OFT88" s="522"/>
      <c r="OFU88" s="522"/>
      <c r="OFV88" s="522"/>
      <c r="OFW88" s="522"/>
      <c r="OFX88" s="522"/>
      <c r="OFY88" s="522"/>
      <c r="OFZ88" s="522"/>
      <c r="OGA88" s="522"/>
      <c r="OGB88" s="522"/>
      <c r="OGC88" s="522"/>
      <c r="OGD88" s="522"/>
      <c r="OGE88" s="522"/>
      <c r="OGF88" s="522"/>
      <c r="OGG88" s="522"/>
      <c r="OGH88" s="522"/>
      <c r="OGI88" s="522"/>
      <c r="OGJ88" s="522"/>
      <c r="OGK88" s="522"/>
      <c r="OGL88" s="522"/>
      <c r="OGM88" s="522"/>
      <c r="OGN88" s="522"/>
      <c r="OGO88" s="522"/>
      <c r="OGP88" s="522"/>
      <c r="OGQ88" s="522"/>
      <c r="OGR88" s="522"/>
      <c r="OGS88" s="522"/>
      <c r="OGT88" s="522"/>
      <c r="OGU88" s="522"/>
      <c r="OGV88" s="522"/>
      <c r="OGW88" s="522"/>
      <c r="OGX88" s="522"/>
      <c r="OGY88" s="522"/>
      <c r="OGZ88" s="522"/>
      <c r="OHA88" s="522"/>
      <c r="OHB88" s="522"/>
      <c r="OHC88" s="522"/>
      <c r="OHD88" s="522"/>
      <c r="OHE88" s="522"/>
      <c r="OHF88" s="522"/>
      <c r="OHG88" s="522"/>
      <c r="OHH88" s="522"/>
      <c r="OHI88" s="522"/>
      <c r="OHJ88" s="522"/>
      <c r="OHK88" s="522"/>
      <c r="OHL88" s="522"/>
      <c r="OHM88" s="522"/>
      <c r="OHN88" s="522"/>
      <c r="OHO88" s="522"/>
      <c r="OHP88" s="522"/>
      <c r="OHQ88" s="522"/>
      <c r="OHR88" s="522"/>
      <c r="OHS88" s="522"/>
      <c r="OHT88" s="522"/>
      <c r="OHU88" s="522"/>
      <c r="OHV88" s="522"/>
      <c r="OHW88" s="522"/>
      <c r="OHX88" s="522"/>
      <c r="OHY88" s="522"/>
      <c r="OHZ88" s="522"/>
      <c r="OIA88" s="522"/>
      <c r="OIB88" s="522"/>
      <c r="OIC88" s="522"/>
      <c r="OID88" s="522"/>
      <c r="OIE88" s="522"/>
      <c r="OIF88" s="522"/>
      <c r="OIG88" s="522"/>
      <c r="OIH88" s="522"/>
      <c r="OII88" s="522"/>
      <c r="OIJ88" s="522"/>
      <c r="OIK88" s="522"/>
      <c r="OIL88" s="522"/>
      <c r="OIM88" s="522"/>
      <c r="OIN88" s="522"/>
      <c r="OIO88" s="522"/>
      <c r="OIP88" s="522"/>
      <c r="OIQ88" s="522"/>
      <c r="OIR88" s="522"/>
      <c r="OIS88" s="522"/>
      <c r="OIT88" s="522"/>
      <c r="OIU88" s="522"/>
      <c r="OIV88" s="522"/>
      <c r="OIW88" s="522"/>
      <c r="OIX88" s="522"/>
      <c r="OIY88" s="522"/>
      <c r="OIZ88" s="522"/>
      <c r="OJA88" s="522"/>
      <c r="OJB88" s="522"/>
      <c r="OJC88" s="522"/>
      <c r="OJD88" s="522"/>
      <c r="OJE88" s="522"/>
      <c r="OJF88" s="522"/>
      <c r="OJG88" s="522"/>
      <c r="OJH88" s="522"/>
      <c r="OJI88" s="522"/>
      <c r="OJJ88" s="522"/>
      <c r="OJK88" s="522"/>
      <c r="OJL88" s="522"/>
      <c r="OJM88" s="522"/>
      <c r="OJN88" s="522"/>
      <c r="OJO88" s="522"/>
      <c r="OJP88" s="522"/>
      <c r="OJQ88" s="522"/>
      <c r="OJR88" s="522"/>
      <c r="OJS88" s="522"/>
      <c r="OJT88" s="522"/>
      <c r="OJU88" s="522"/>
      <c r="OJV88" s="522"/>
      <c r="OJW88" s="522"/>
      <c r="OJX88" s="522"/>
      <c r="OJY88" s="522"/>
      <c r="OJZ88" s="522"/>
      <c r="OKA88" s="522"/>
      <c r="OKB88" s="522"/>
      <c r="OKC88" s="522"/>
      <c r="OKD88" s="522"/>
      <c r="OKE88" s="522"/>
      <c r="OKF88" s="522"/>
      <c r="OKG88" s="522"/>
      <c r="OKH88" s="522"/>
      <c r="OKI88" s="522"/>
      <c r="OKJ88" s="522"/>
      <c r="OKK88" s="522"/>
      <c r="OKL88" s="522"/>
      <c r="OKM88" s="522"/>
      <c r="OKN88" s="522"/>
      <c r="OKO88" s="522"/>
      <c r="OKP88" s="522"/>
      <c r="OKQ88" s="522"/>
      <c r="OKR88" s="522"/>
      <c r="OKS88" s="522"/>
      <c r="OKT88" s="522"/>
      <c r="OKU88" s="522"/>
      <c r="OKV88" s="522"/>
      <c r="OKW88" s="522"/>
      <c r="OKX88" s="522"/>
      <c r="OKY88" s="522"/>
      <c r="OKZ88" s="522"/>
      <c r="OLA88" s="522"/>
      <c r="OLB88" s="522"/>
      <c r="OLC88" s="522"/>
      <c r="OLD88" s="522"/>
      <c r="OLE88" s="522"/>
      <c r="OLF88" s="522"/>
      <c r="OLG88" s="522"/>
      <c r="OLH88" s="522"/>
      <c r="OLI88" s="522"/>
      <c r="OLJ88" s="522"/>
      <c r="OLK88" s="522"/>
      <c r="OLL88" s="522"/>
      <c r="OLM88" s="522"/>
      <c r="OLN88" s="522"/>
      <c r="OLO88" s="522"/>
      <c r="OLP88" s="522"/>
      <c r="OLQ88" s="522"/>
      <c r="OLR88" s="522"/>
      <c r="OLS88" s="522"/>
      <c r="OLT88" s="522"/>
      <c r="OLU88" s="522"/>
      <c r="OLV88" s="522"/>
      <c r="OLW88" s="522"/>
      <c r="OLX88" s="522"/>
      <c r="OLY88" s="522"/>
      <c r="OLZ88" s="522"/>
      <c r="OMA88" s="522"/>
      <c r="OMB88" s="522"/>
      <c r="OMC88" s="522"/>
      <c r="OMD88" s="522"/>
      <c r="OME88" s="522"/>
      <c r="OMF88" s="522"/>
      <c r="OMG88" s="522"/>
      <c r="OMH88" s="522"/>
      <c r="OMI88" s="522"/>
      <c r="OMJ88" s="522"/>
      <c r="OMK88" s="522"/>
      <c r="OML88" s="522"/>
      <c r="OMM88" s="522"/>
      <c r="OMN88" s="522"/>
      <c r="OMO88" s="522"/>
      <c r="OMP88" s="522"/>
      <c r="OMQ88" s="522"/>
      <c r="OMR88" s="522"/>
      <c r="OMS88" s="522"/>
      <c r="OMT88" s="522"/>
      <c r="OMU88" s="522"/>
      <c r="OMV88" s="522"/>
      <c r="OMW88" s="522"/>
      <c r="OMX88" s="522"/>
      <c r="OMY88" s="522"/>
      <c r="OMZ88" s="522"/>
      <c r="ONA88" s="522"/>
      <c r="ONB88" s="522"/>
      <c r="ONC88" s="522"/>
      <c r="OND88" s="522"/>
      <c r="ONE88" s="522"/>
      <c r="ONF88" s="522"/>
      <c r="ONG88" s="522"/>
      <c r="ONH88" s="522"/>
      <c r="ONI88" s="522"/>
      <c r="ONJ88" s="522"/>
      <c r="ONK88" s="522"/>
      <c r="ONL88" s="522"/>
      <c r="ONM88" s="522"/>
      <c r="ONN88" s="522"/>
      <c r="ONO88" s="522"/>
      <c r="ONP88" s="522"/>
      <c r="ONQ88" s="522"/>
      <c r="ONR88" s="522"/>
      <c r="ONS88" s="522"/>
      <c r="ONT88" s="522"/>
      <c r="ONU88" s="522"/>
      <c r="ONV88" s="522"/>
      <c r="ONW88" s="522"/>
      <c r="ONX88" s="522"/>
      <c r="ONY88" s="522"/>
      <c r="ONZ88" s="522"/>
      <c r="OOA88" s="522"/>
      <c r="OOB88" s="522"/>
      <c r="OOC88" s="522"/>
      <c r="OOD88" s="522"/>
      <c r="OOE88" s="522"/>
      <c r="OOF88" s="522"/>
      <c r="OOG88" s="522"/>
      <c r="OOH88" s="522"/>
      <c r="OOI88" s="522"/>
      <c r="OOJ88" s="522"/>
      <c r="OOK88" s="522"/>
      <c r="OOL88" s="522"/>
      <c r="OOM88" s="522"/>
      <c r="OON88" s="522"/>
      <c r="OOO88" s="522"/>
      <c r="OOP88" s="522"/>
      <c r="OOQ88" s="522"/>
      <c r="OOR88" s="522"/>
      <c r="OOS88" s="522"/>
      <c r="OOT88" s="522"/>
      <c r="OOU88" s="522"/>
      <c r="OOV88" s="522"/>
      <c r="OOW88" s="522"/>
      <c r="OOX88" s="522"/>
      <c r="OOY88" s="522"/>
      <c r="OOZ88" s="522"/>
      <c r="OPA88" s="522"/>
      <c r="OPB88" s="522"/>
      <c r="OPC88" s="522"/>
      <c r="OPD88" s="522"/>
      <c r="OPE88" s="522"/>
      <c r="OPF88" s="522"/>
      <c r="OPG88" s="522"/>
      <c r="OPH88" s="522"/>
      <c r="OPI88" s="522"/>
      <c r="OPJ88" s="522"/>
      <c r="OPK88" s="522"/>
      <c r="OPL88" s="522"/>
      <c r="OPM88" s="522"/>
      <c r="OPN88" s="522"/>
      <c r="OPO88" s="522"/>
      <c r="OPP88" s="522"/>
      <c r="OPQ88" s="522"/>
      <c r="OPR88" s="522"/>
      <c r="OPS88" s="522"/>
      <c r="OPT88" s="522"/>
      <c r="OPU88" s="522"/>
      <c r="OPV88" s="522"/>
      <c r="OPW88" s="522"/>
      <c r="OPX88" s="522"/>
      <c r="OPY88" s="522"/>
      <c r="OPZ88" s="522"/>
      <c r="OQA88" s="522"/>
      <c r="OQB88" s="522"/>
      <c r="OQC88" s="522"/>
      <c r="OQD88" s="522"/>
      <c r="OQE88" s="522"/>
      <c r="OQF88" s="522"/>
      <c r="OQG88" s="522"/>
      <c r="OQH88" s="522"/>
      <c r="OQI88" s="522"/>
      <c r="OQJ88" s="522"/>
      <c r="OQK88" s="522"/>
      <c r="OQL88" s="522"/>
      <c r="OQM88" s="522"/>
      <c r="OQN88" s="522"/>
      <c r="OQO88" s="522"/>
      <c r="OQP88" s="522"/>
      <c r="OQQ88" s="522"/>
      <c r="OQR88" s="522"/>
      <c r="OQS88" s="522"/>
      <c r="OQT88" s="522"/>
      <c r="OQU88" s="522"/>
      <c r="OQV88" s="522"/>
      <c r="OQW88" s="522"/>
      <c r="OQX88" s="522"/>
      <c r="OQY88" s="522"/>
      <c r="OQZ88" s="522"/>
      <c r="ORA88" s="522"/>
      <c r="ORB88" s="522"/>
      <c r="ORC88" s="522"/>
      <c r="ORD88" s="522"/>
      <c r="ORE88" s="522"/>
      <c r="ORF88" s="522"/>
      <c r="ORG88" s="522"/>
      <c r="ORH88" s="522"/>
      <c r="ORI88" s="522"/>
      <c r="ORJ88" s="522"/>
      <c r="ORK88" s="522"/>
      <c r="ORL88" s="522"/>
      <c r="ORM88" s="522"/>
      <c r="ORN88" s="522"/>
      <c r="ORO88" s="522"/>
      <c r="ORP88" s="522"/>
      <c r="ORQ88" s="522"/>
      <c r="ORR88" s="522"/>
      <c r="ORS88" s="522"/>
      <c r="ORT88" s="522"/>
      <c r="ORU88" s="522"/>
      <c r="ORV88" s="522"/>
      <c r="ORW88" s="522"/>
      <c r="ORX88" s="522"/>
      <c r="ORY88" s="522"/>
      <c r="ORZ88" s="522"/>
      <c r="OSA88" s="522"/>
      <c r="OSB88" s="522"/>
      <c r="OSC88" s="522"/>
      <c r="OSD88" s="522"/>
      <c r="OSE88" s="522"/>
      <c r="OSF88" s="522"/>
      <c r="OSG88" s="522"/>
      <c r="OSH88" s="522"/>
      <c r="OSI88" s="522"/>
      <c r="OSJ88" s="522"/>
      <c r="OSK88" s="522"/>
      <c r="OSL88" s="522"/>
      <c r="OSM88" s="522"/>
      <c r="OSN88" s="522"/>
      <c r="OSO88" s="522"/>
      <c r="OSP88" s="522"/>
      <c r="OSQ88" s="522"/>
      <c r="OSR88" s="522"/>
      <c r="OSS88" s="522"/>
      <c r="OST88" s="522"/>
      <c r="OSU88" s="522"/>
      <c r="OSV88" s="522"/>
      <c r="OSW88" s="522"/>
      <c r="OSX88" s="522"/>
      <c r="OSY88" s="522"/>
      <c r="OSZ88" s="522"/>
      <c r="OTA88" s="522"/>
      <c r="OTB88" s="522"/>
      <c r="OTC88" s="522"/>
      <c r="OTD88" s="522"/>
      <c r="OTE88" s="522"/>
      <c r="OTF88" s="522"/>
      <c r="OTG88" s="522"/>
      <c r="OTH88" s="522"/>
      <c r="OTI88" s="522"/>
      <c r="OTJ88" s="522"/>
      <c r="OTK88" s="522"/>
      <c r="OTL88" s="522"/>
      <c r="OTM88" s="522"/>
      <c r="OTN88" s="522"/>
      <c r="OTO88" s="522"/>
      <c r="OTP88" s="522"/>
      <c r="OTQ88" s="522"/>
      <c r="OTR88" s="522"/>
      <c r="OTS88" s="522"/>
      <c r="OTT88" s="522"/>
      <c r="OTU88" s="522"/>
      <c r="OTV88" s="522"/>
      <c r="OTW88" s="522"/>
      <c r="OTX88" s="522"/>
      <c r="OTY88" s="522"/>
      <c r="OTZ88" s="522"/>
      <c r="OUA88" s="522"/>
      <c r="OUB88" s="522"/>
      <c r="OUC88" s="522"/>
      <c r="OUD88" s="522"/>
      <c r="OUE88" s="522"/>
      <c r="OUF88" s="522"/>
      <c r="OUG88" s="522"/>
      <c r="OUH88" s="522"/>
      <c r="OUI88" s="522"/>
      <c r="OUJ88" s="522"/>
      <c r="OUK88" s="522"/>
      <c r="OUL88" s="522"/>
      <c r="OUM88" s="522"/>
      <c r="OUN88" s="522"/>
      <c r="OUO88" s="522"/>
      <c r="OUP88" s="522"/>
      <c r="OUQ88" s="522"/>
      <c r="OUR88" s="522"/>
      <c r="OUS88" s="522"/>
      <c r="OUT88" s="522"/>
      <c r="OUU88" s="522"/>
      <c r="OUV88" s="522"/>
      <c r="OUW88" s="522"/>
      <c r="OUX88" s="522"/>
      <c r="OUY88" s="522"/>
      <c r="OUZ88" s="522"/>
      <c r="OVA88" s="522"/>
      <c r="OVB88" s="522"/>
      <c r="OVC88" s="522"/>
      <c r="OVD88" s="522"/>
      <c r="OVE88" s="522"/>
      <c r="OVF88" s="522"/>
      <c r="OVG88" s="522"/>
      <c r="OVH88" s="522"/>
      <c r="OVI88" s="522"/>
      <c r="OVJ88" s="522"/>
      <c r="OVK88" s="522"/>
      <c r="OVL88" s="522"/>
      <c r="OVM88" s="522"/>
      <c r="OVN88" s="522"/>
      <c r="OVO88" s="522"/>
      <c r="OVP88" s="522"/>
      <c r="OVQ88" s="522"/>
      <c r="OVR88" s="522"/>
      <c r="OVS88" s="522"/>
      <c r="OVT88" s="522"/>
      <c r="OVU88" s="522"/>
      <c r="OVV88" s="522"/>
      <c r="OVW88" s="522"/>
      <c r="OVX88" s="522"/>
      <c r="OVY88" s="522"/>
      <c r="OVZ88" s="522"/>
      <c r="OWA88" s="522"/>
      <c r="OWB88" s="522"/>
      <c r="OWC88" s="522"/>
      <c r="OWD88" s="522"/>
      <c r="OWE88" s="522"/>
      <c r="OWF88" s="522"/>
      <c r="OWG88" s="522"/>
      <c r="OWH88" s="522"/>
      <c r="OWI88" s="522"/>
      <c r="OWJ88" s="522"/>
      <c r="OWK88" s="522"/>
      <c r="OWL88" s="522"/>
      <c r="OWM88" s="522"/>
      <c r="OWN88" s="522"/>
      <c r="OWO88" s="522"/>
      <c r="OWP88" s="522"/>
      <c r="OWQ88" s="522"/>
      <c r="OWR88" s="522"/>
      <c r="OWS88" s="522"/>
      <c r="OWT88" s="522"/>
      <c r="OWU88" s="522"/>
      <c r="OWV88" s="522"/>
      <c r="OWW88" s="522"/>
      <c r="OWX88" s="522"/>
      <c r="OWY88" s="522"/>
      <c r="OWZ88" s="522"/>
      <c r="OXA88" s="522"/>
      <c r="OXB88" s="522"/>
      <c r="OXC88" s="522"/>
      <c r="OXD88" s="522"/>
      <c r="OXE88" s="522"/>
      <c r="OXF88" s="522"/>
      <c r="OXG88" s="522"/>
      <c r="OXH88" s="522"/>
      <c r="OXI88" s="522"/>
      <c r="OXJ88" s="522"/>
      <c r="OXK88" s="522"/>
      <c r="OXL88" s="522"/>
      <c r="OXM88" s="522"/>
      <c r="OXN88" s="522"/>
      <c r="OXO88" s="522"/>
      <c r="OXP88" s="522"/>
      <c r="OXQ88" s="522"/>
      <c r="OXR88" s="522"/>
      <c r="OXS88" s="522"/>
      <c r="OXT88" s="522"/>
      <c r="OXU88" s="522"/>
      <c r="OXV88" s="522"/>
      <c r="OXW88" s="522"/>
      <c r="OXX88" s="522"/>
      <c r="OXY88" s="522"/>
      <c r="OXZ88" s="522"/>
      <c r="OYA88" s="522"/>
      <c r="OYB88" s="522"/>
      <c r="OYC88" s="522"/>
      <c r="OYD88" s="522"/>
      <c r="OYE88" s="522"/>
      <c r="OYF88" s="522"/>
      <c r="OYG88" s="522"/>
      <c r="OYH88" s="522"/>
      <c r="OYI88" s="522"/>
      <c r="OYJ88" s="522"/>
      <c r="OYK88" s="522"/>
      <c r="OYL88" s="522"/>
      <c r="OYM88" s="522"/>
      <c r="OYN88" s="522"/>
      <c r="OYO88" s="522"/>
      <c r="OYP88" s="522"/>
      <c r="OYQ88" s="522"/>
      <c r="OYR88" s="522"/>
      <c r="OYS88" s="522"/>
      <c r="OYT88" s="522"/>
      <c r="OYU88" s="522"/>
      <c r="OYV88" s="522"/>
      <c r="OYW88" s="522"/>
      <c r="OYX88" s="522"/>
      <c r="OYY88" s="522"/>
      <c r="OYZ88" s="522"/>
      <c r="OZA88" s="522"/>
      <c r="OZB88" s="522"/>
      <c r="OZC88" s="522"/>
      <c r="OZD88" s="522"/>
      <c r="OZE88" s="522"/>
      <c r="OZF88" s="522"/>
      <c r="OZG88" s="522"/>
      <c r="OZH88" s="522"/>
      <c r="OZI88" s="522"/>
      <c r="OZJ88" s="522"/>
      <c r="OZK88" s="522"/>
      <c r="OZL88" s="522"/>
      <c r="OZM88" s="522"/>
      <c r="OZN88" s="522"/>
      <c r="OZO88" s="522"/>
      <c r="OZP88" s="522"/>
      <c r="OZQ88" s="522"/>
      <c r="OZR88" s="522"/>
      <c r="OZS88" s="522"/>
      <c r="OZT88" s="522"/>
      <c r="OZU88" s="522"/>
      <c r="OZV88" s="522"/>
      <c r="OZW88" s="522"/>
      <c r="OZX88" s="522"/>
      <c r="OZY88" s="522"/>
      <c r="OZZ88" s="522"/>
      <c r="PAA88" s="522"/>
      <c r="PAB88" s="522"/>
      <c r="PAC88" s="522"/>
      <c r="PAD88" s="522"/>
      <c r="PAE88" s="522"/>
      <c r="PAF88" s="522"/>
      <c r="PAG88" s="522"/>
      <c r="PAH88" s="522"/>
      <c r="PAI88" s="522"/>
      <c r="PAJ88" s="522"/>
      <c r="PAK88" s="522"/>
      <c r="PAL88" s="522"/>
      <c r="PAM88" s="522"/>
      <c r="PAN88" s="522"/>
      <c r="PAO88" s="522"/>
      <c r="PAP88" s="522"/>
      <c r="PAQ88" s="522"/>
      <c r="PAR88" s="522"/>
      <c r="PAS88" s="522"/>
      <c r="PAT88" s="522"/>
      <c r="PAU88" s="522"/>
      <c r="PAV88" s="522"/>
      <c r="PAW88" s="522"/>
      <c r="PAX88" s="522"/>
      <c r="PAY88" s="522"/>
      <c r="PAZ88" s="522"/>
      <c r="PBA88" s="522"/>
      <c r="PBB88" s="522"/>
      <c r="PBC88" s="522"/>
      <c r="PBD88" s="522"/>
      <c r="PBE88" s="522"/>
      <c r="PBF88" s="522"/>
      <c r="PBG88" s="522"/>
      <c r="PBH88" s="522"/>
      <c r="PBI88" s="522"/>
      <c r="PBJ88" s="522"/>
      <c r="PBK88" s="522"/>
      <c r="PBL88" s="522"/>
      <c r="PBM88" s="522"/>
      <c r="PBN88" s="522"/>
      <c r="PBO88" s="522"/>
      <c r="PBP88" s="522"/>
      <c r="PBQ88" s="522"/>
      <c r="PBR88" s="522"/>
      <c r="PBS88" s="522"/>
      <c r="PBT88" s="522"/>
      <c r="PBU88" s="522"/>
      <c r="PBV88" s="522"/>
      <c r="PBW88" s="522"/>
      <c r="PBX88" s="522"/>
      <c r="PBY88" s="522"/>
      <c r="PBZ88" s="522"/>
      <c r="PCA88" s="522"/>
      <c r="PCB88" s="522"/>
      <c r="PCC88" s="522"/>
      <c r="PCD88" s="522"/>
      <c r="PCE88" s="522"/>
      <c r="PCF88" s="522"/>
      <c r="PCG88" s="522"/>
      <c r="PCH88" s="522"/>
      <c r="PCI88" s="522"/>
      <c r="PCJ88" s="522"/>
      <c r="PCK88" s="522"/>
      <c r="PCL88" s="522"/>
      <c r="PCM88" s="522"/>
      <c r="PCN88" s="522"/>
      <c r="PCO88" s="522"/>
      <c r="PCP88" s="522"/>
      <c r="PCQ88" s="522"/>
      <c r="PCR88" s="522"/>
      <c r="PCS88" s="522"/>
      <c r="PCT88" s="522"/>
      <c r="PCU88" s="522"/>
      <c r="PCV88" s="522"/>
      <c r="PCW88" s="522"/>
      <c r="PCX88" s="522"/>
      <c r="PCY88" s="522"/>
      <c r="PCZ88" s="522"/>
      <c r="PDA88" s="522"/>
      <c r="PDB88" s="522"/>
      <c r="PDC88" s="522"/>
      <c r="PDD88" s="522"/>
      <c r="PDE88" s="522"/>
      <c r="PDF88" s="522"/>
      <c r="PDG88" s="522"/>
      <c r="PDH88" s="522"/>
      <c r="PDI88" s="522"/>
      <c r="PDJ88" s="522"/>
      <c r="PDK88" s="522"/>
      <c r="PDL88" s="522"/>
      <c r="PDM88" s="522"/>
      <c r="PDN88" s="522"/>
      <c r="PDO88" s="522"/>
      <c r="PDP88" s="522"/>
      <c r="PDQ88" s="522"/>
      <c r="PDR88" s="522"/>
      <c r="PDS88" s="522"/>
      <c r="PDT88" s="522"/>
      <c r="PDU88" s="522"/>
      <c r="PDV88" s="522"/>
      <c r="PDW88" s="522"/>
      <c r="PDX88" s="522"/>
      <c r="PDY88" s="522"/>
      <c r="PDZ88" s="522"/>
      <c r="PEA88" s="522"/>
      <c r="PEB88" s="522"/>
      <c r="PEC88" s="522"/>
      <c r="PED88" s="522"/>
      <c r="PEE88" s="522"/>
      <c r="PEF88" s="522"/>
      <c r="PEG88" s="522"/>
      <c r="PEH88" s="522"/>
      <c r="PEI88" s="522"/>
      <c r="PEJ88" s="522"/>
      <c r="PEK88" s="522"/>
      <c r="PEL88" s="522"/>
      <c r="PEM88" s="522"/>
      <c r="PEN88" s="522"/>
      <c r="PEO88" s="522"/>
      <c r="PEP88" s="522"/>
      <c r="PEQ88" s="522"/>
      <c r="PER88" s="522"/>
      <c r="PES88" s="522"/>
      <c r="PET88" s="522"/>
      <c r="PEU88" s="522"/>
      <c r="PEV88" s="522"/>
      <c r="PEW88" s="522"/>
      <c r="PEX88" s="522"/>
      <c r="PEY88" s="522"/>
      <c r="PEZ88" s="522"/>
      <c r="PFA88" s="522"/>
      <c r="PFB88" s="522"/>
      <c r="PFC88" s="522"/>
      <c r="PFD88" s="522"/>
      <c r="PFE88" s="522"/>
      <c r="PFF88" s="522"/>
      <c r="PFG88" s="522"/>
      <c r="PFH88" s="522"/>
      <c r="PFI88" s="522"/>
      <c r="PFJ88" s="522"/>
      <c r="PFK88" s="522"/>
      <c r="PFL88" s="522"/>
      <c r="PFM88" s="522"/>
      <c r="PFN88" s="522"/>
      <c r="PFO88" s="522"/>
      <c r="PFP88" s="522"/>
      <c r="PFQ88" s="522"/>
      <c r="PFR88" s="522"/>
      <c r="PFS88" s="522"/>
      <c r="PFT88" s="522"/>
      <c r="PFU88" s="522"/>
      <c r="PFV88" s="522"/>
      <c r="PFW88" s="522"/>
      <c r="PFX88" s="522"/>
      <c r="PFY88" s="522"/>
      <c r="PFZ88" s="522"/>
      <c r="PGA88" s="522"/>
      <c r="PGB88" s="522"/>
      <c r="PGC88" s="522"/>
      <c r="PGD88" s="522"/>
      <c r="PGE88" s="522"/>
      <c r="PGF88" s="522"/>
      <c r="PGG88" s="522"/>
      <c r="PGH88" s="522"/>
      <c r="PGI88" s="522"/>
      <c r="PGJ88" s="522"/>
      <c r="PGK88" s="522"/>
      <c r="PGL88" s="522"/>
      <c r="PGM88" s="522"/>
      <c r="PGN88" s="522"/>
      <c r="PGO88" s="522"/>
      <c r="PGP88" s="522"/>
      <c r="PGQ88" s="522"/>
      <c r="PGR88" s="522"/>
      <c r="PGS88" s="522"/>
      <c r="PGT88" s="522"/>
      <c r="PGU88" s="522"/>
      <c r="PGV88" s="522"/>
      <c r="PGW88" s="522"/>
      <c r="PGX88" s="522"/>
      <c r="PGY88" s="522"/>
      <c r="PGZ88" s="522"/>
      <c r="PHA88" s="522"/>
      <c r="PHB88" s="522"/>
      <c r="PHC88" s="522"/>
      <c r="PHD88" s="522"/>
      <c r="PHE88" s="522"/>
      <c r="PHF88" s="522"/>
      <c r="PHG88" s="522"/>
      <c r="PHH88" s="522"/>
      <c r="PHI88" s="522"/>
      <c r="PHJ88" s="522"/>
      <c r="PHK88" s="522"/>
      <c r="PHL88" s="522"/>
      <c r="PHM88" s="522"/>
      <c r="PHN88" s="522"/>
      <c r="PHO88" s="522"/>
      <c r="PHP88" s="522"/>
      <c r="PHQ88" s="522"/>
      <c r="PHR88" s="522"/>
      <c r="PHS88" s="522"/>
      <c r="PHT88" s="522"/>
      <c r="PHU88" s="522"/>
      <c r="PHV88" s="522"/>
      <c r="PHW88" s="522"/>
      <c r="PHX88" s="522"/>
      <c r="PHY88" s="522"/>
      <c r="PHZ88" s="522"/>
      <c r="PIA88" s="522"/>
      <c r="PIB88" s="522"/>
      <c r="PIC88" s="522"/>
      <c r="PID88" s="522"/>
      <c r="PIE88" s="522"/>
      <c r="PIF88" s="522"/>
      <c r="PIG88" s="522"/>
      <c r="PIH88" s="522"/>
      <c r="PII88" s="522"/>
      <c r="PIJ88" s="522"/>
      <c r="PIK88" s="522"/>
      <c r="PIL88" s="522"/>
      <c r="PIM88" s="522"/>
      <c r="PIN88" s="522"/>
      <c r="PIO88" s="522"/>
      <c r="PIP88" s="522"/>
      <c r="PIQ88" s="522"/>
      <c r="PIR88" s="522"/>
      <c r="PIS88" s="522"/>
      <c r="PIT88" s="522"/>
      <c r="PIU88" s="522"/>
      <c r="PIV88" s="522"/>
      <c r="PIW88" s="522"/>
      <c r="PIX88" s="522"/>
      <c r="PIY88" s="522"/>
      <c r="PIZ88" s="522"/>
      <c r="PJA88" s="522"/>
      <c r="PJB88" s="522"/>
      <c r="PJC88" s="522"/>
      <c r="PJD88" s="522"/>
      <c r="PJE88" s="522"/>
      <c r="PJF88" s="522"/>
      <c r="PJG88" s="522"/>
      <c r="PJH88" s="522"/>
      <c r="PJI88" s="522"/>
      <c r="PJJ88" s="522"/>
      <c r="PJK88" s="522"/>
      <c r="PJL88" s="522"/>
      <c r="PJM88" s="522"/>
      <c r="PJN88" s="522"/>
      <c r="PJO88" s="522"/>
      <c r="PJP88" s="522"/>
      <c r="PJQ88" s="522"/>
      <c r="PJR88" s="522"/>
      <c r="PJS88" s="522"/>
      <c r="PJT88" s="522"/>
      <c r="PJU88" s="522"/>
      <c r="PJV88" s="522"/>
      <c r="PJW88" s="522"/>
      <c r="PJX88" s="522"/>
      <c r="PJY88" s="522"/>
      <c r="PJZ88" s="522"/>
      <c r="PKA88" s="522"/>
      <c r="PKB88" s="522"/>
      <c r="PKC88" s="522"/>
      <c r="PKD88" s="522"/>
      <c r="PKE88" s="522"/>
      <c r="PKF88" s="522"/>
      <c r="PKG88" s="522"/>
      <c r="PKH88" s="522"/>
      <c r="PKI88" s="522"/>
      <c r="PKJ88" s="522"/>
      <c r="PKK88" s="522"/>
      <c r="PKL88" s="522"/>
      <c r="PKM88" s="522"/>
      <c r="PKN88" s="522"/>
      <c r="PKO88" s="522"/>
      <c r="PKP88" s="522"/>
      <c r="PKQ88" s="522"/>
      <c r="PKR88" s="522"/>
      <c r="PKS88" s="522"/>
      <c r="PKT88" s="522"/>
      <c r="PKU88" s="522"/>
      <c r="PKV88" s="522"/>
      <c r="PKW88" s="522"/>
      <c r="PKX88" s="522"/>
      <c r="PKY88" s="522"/>
      <c r="PKZ88" s="522"/>
      <c r="PLA88" s="522"/>
      <c r="PLB88" s="522"/>
      <c r="PLC88" s="522"/>
      <c r="PLD88" s="522"/>
      <c r="PLE88" s="522"/>
      <c r="PLF88" s="522"/>
      <c r="PLG88" s="522"/>
      <c r="PLH88" s="522"/>
      <c r="PLI88" s="522"/>
      <c r="PLJ88" s="522"/>
      <c r="PLK88" s="522"/>
      <c r="PLL88" s="522"/>
      <c r="PLM88" s="522"/>
      <c r="PLN88" s="522"/>
      <c r="PLO88" s="522"/>
      <c r="PLP88" s="522"/>
      <c r="PLQ88" s="522"/>
      <c r="PLR88" s="522"/>
      <c r="PLS88" s="522"/>
      <c r="PLT88" s="522"/>
      <c r="PLU88" s="522"/>
      <c r="PLV88" s="522"/>
      <c r="PLW88" s="522"/>
      <c r="PLX88" s="522"/>
      <c r="PLY88" s="522"/>
      <c r="PLZ88" s="522"/>
      <c r="PMA88" s="522"/>
      <c r="PMB88" s="522"/>
      <c r="PMC88" s="522"/>
      <c r="PMD88" s="522"/>
      <c r="PME88" s="522"/>
      <c r="PMF88" s="522"/>
      <c r="PMG88" s="522"/>
      <c r="PMH88" s="522"/>
      <c r="PMI88" s="522"/>
      <c r="PMJ88" s="522"/>
      <c r="PMK88" s="522"/>
      <c r="PML88" s="522"/>
      <c r="PMM88" s="522"/>
      <c r="PMN88" s="522"/>
      <c r="PMO88" s="522"/>
      <c r="PMP88" s="522"/>
      <c r="PMQ88" s="522"/>
      <c r="PMR88" s="522"/>
      <c r="PMS88" s="522"/>
      <c r="PMT88" s="522"/>
      <c r="PMU88" s="522"/>
      <c r="PMV88" s="522"/>
      <c r="PMW88" s="522"/>
      <c r="PMX88" s="522"/>
      <c r="PMY88" s="522"/>
      <c r="PMZ88" s="522"/>
      <c r="PNA88" s="522"/>
      <c r="PNB88" s="522"/>
      <c r="PNC88" s="522"/>
      <c r="PND88" s="522"/>
      <c r="PNE88" s="522"/>
      <c r="PNF88" s="522"/>
      <c r="PNG88" s="522"/>
      <c r="PNH88" s="522"/>
      <c r="PNI88" s="522"/>
      <c r="PNJ88" s="522"/>
      <c r="PNK88" s="522"/>
      <c r="PNL88" s="522"/>
      <c r="PNM88" s="522"/>
      <c r="PNN88" s="522"/>
      <c r="PNO88" s="522"/>
      <c r="PNP88" s="522"/>
      <c r="PNQ88" s="522"/>
      <c r="PNR88" s="522"/>
      <c r="PNS88" s="522"/>
      <c r="PNT88" s="522"/>
      <c r="PNU88" s="522"/>
      <c r="PNV88" s="522"/>
      <c r="PNW88" s="522"/>
      <c r="PNX88" s="522"/>
      <c r="PNY88" s="522"/>
      <c r="PNZ88" s="522"/>
      <c r="POA88" s="522"/>
      <c r="POB88" s="522"/>
      <c r="POC88" s="522"/>
      <c r="POD88" s="522"/>
      <c r="POE88" s="522"/>
      <c r="POF88" s="522"/>
      <c r="POG88" s="522"/>
      <c r="POH88" s="522"/>
      <c r="POI88" s="522"/>
      <c r="POJ88" s="522"/>
      <c r="POK88" s="522"/>
      <c r="POL88" s="522"/>
      <c r="POM88" s="522"/>
      <c r="PON88" s="522"/>
      <c r="POO88" s="522"/>
      <c r="POP88" s="522"/>
      <c r="POQ88" s="522"/>
      <c r="POR88" s="522"/>
      <c r="POS88" s="522"/>
      <c r="POT88" s="522"/>
      <c r="POU88" s="522"/>
      <c r="POV88" s="522"/>
      <c r="POW88" s="522"/>
      <c r="POX88" s="522"/>
      <c r="POY88" s="522"/>
      <c r="POZ88" s="522"/>
      <c r="PPA88" s="522"/>
      <c r="PPB88" s="522"/>
      <c r="PPC88" s="522"/>
      <c r="PPD88" s="522"/>
      <c r="PPE88" s="522"/>
      <c r="PPF88" s="522"/>
      <c r="PPG88" s="522"/>
      <c r="PPH88" s="522"/>
      <c r="PPI88" s="522"/>
      <c r="PPJ88" s="522"/>
      <c r="PPK88" s="522"/>
      <c r="PPL88" s="522"/>
      <c r="PPM88" s="522"/>
      <c r="PPN88" s="522"/>
      <c r="PPO88" s="522"/>
      <c r="PPP88" s="522"/>
      <c r="PPQ88" s="522"/>
      <c r="PPR88" s="522"/>
      <c r="PPS88" s="522"/>
      <c r="PPT88" s="522"/>
      <c r="PPU88" s="522"/>
      <c r="PPV88" s="522"/>
      <c r="PPW88" s="522"/>
      <c r="PPX88" s="522"/>
      <c r="PPY88" s="522"/>
      <c r="PPZ88" s="522"/>
      <c r="PQA88" s="522"/>
      <c r="PQB88" s="522"/>
      <c r="PQC88" s="522"/>
      <c r="PQD88" s="522"/>
      <c r="PQE88" s="522"/>
      <c r="PQF88" s="522"/>
      <c r="PQG88" s="522"/>
      <c r="PQH88" s="522"/>
      <c r="PQI88" s="522"/>
      <c r="PQJ88" s="522"/>
      <c r="PQK88" s="522"/>
      <c r="PQL88" s="522"/>
      <c r="PQM88" s="522"/>
      <c r="PQN88" s="522"/>
      <c r="PQO88" s="522"/>
      <c r="PQP88" s="522"/>
      <c r="PQQ88" s="522"/>
      <c r="PQR88" s="522"/>
      <c r="PQS88" s="522"/>
      <c r="PQT88" s="522"/>
      <c r="PQU88" s="522"/>
      <c r="PQV88" s="522"/>
      <c r="PQW88" s="522"/>
      <c r="PQX88" s="522"/>
      <c r="PQY88" s="522"/>
      <c r="PQZ88" s="522"/>
      <c r="PRA88" s="522"/>
      <c r="PRB88" s="522"/>
      <c r="PRC88" s="522"/>
      <c r="PRD88" s="522"/>
      <c r="PRE88" s="522"/>
      <c r="PRF88" s="522"/>
      <c r="PRG88" s="522"/>
      <c r="PRH88" s="522"/>
      <c r="PRI88" s="522"/>
      <c r="PRJ88" s="522"/>
      <c r="PRK88" s="522"/>
      <c r="PRL88" s="522"/>
      <c r="PRM88" s="522"/>
      <c r="PRN88" s="522"/>
      <c r="PRO88" s="522"/>
      <c r="PRP88" s="522"/>
      <c r="PRQ88" s="522"/>
      <c r="PRR88" s="522"/>
      <c r="PRS88" s="522"/>
      <c r="PRT88" s="522"/>
      <c r="PRU88" s="522"/>
      <c r="PRV88" s="522"/>
      <c r="PRW88" s="522"/>
      <c r="PRX88" s="522"/>
      <c r="PRY88" s="522"/>
      <c r="PRZ88" s="522"/>
      <c r="PSA88" s="522"/>
      <c r="PSB88" s="522"/>
      <c r="PSC88" s="522"/>
      <c r="PSD88" s="522"/>
      <c r="PSE88" s="522"/>
      <c r="PSF88" s="522"/>
      <c r="PSG88" s="522"/>
      <c r="PSH88" s="522"/>
      <c r="PSI88" s="522"/>
      <c r="PSJ88" s="522"/>
      <c r="PSK88" s="522"/>
      <c r="PSL88" s="522"/>
      <c r="PSM88" s="522"/>
      <c r="PSN88" s="522"/>
      <c r="PSO88" s="522"/>
      <c r="PSP88" s="522"/>
      <c r="PSQ88" s="522"/>
      <c r="PSR88" s="522"/>
      <c r="PSS88" s="522"/>
      <c r="PST88" s="522"/>
      <c r="PSU88" s="522"/>
      <c r="PSV88" s="522"/>
      <c r="PSW88" s="522"/>
      <c r="PSX88" s="522"/>
      <c r="PSY88" s="522"/>
      <c r="PSZ88" s="522"/>
      <c r="PTA88" s="522"/>
      <c r="PTB88" s="522"/>
      <c r="PTC88" s="522"/>
      <c r="PTD88" s="522"/>
      <c r="PTE88" s="522"/>
      <c r="PTF88" s="522"/>
      <c r="PTG88" s="522"/>
      <c r="PTH88" s="522"/>
      <c r="PTI88" s="522"/>
      <c r="PTJ88" s="522"/>
      <c r="PTK88" s="522"/>
      <c r="PTL88" s="522"/>
      <c r="PTM88" s="522"/>
      <c r="PTN88" s="522"/>
      <c r="PTO88" s="522"/>
      <c r="PTP88" s="522"/>
      <c r="PTQ88" s="522"/>
      <c r="PTR88" s="522"/>
      <c r="PTS88" s="522"/>
      <c r="PTT88" s="522"/>
      <c r="PTU88" s="522"/>
      <c r="PTV88" s="522"/>
      <c r="PTW88" s="522"/>
      <c r="PTX88" s="522"/>
      <c r="PTY88" s="522"/>
      <c r="PTZ88" s="522"/>
      <c r="PUA88" s="522"/>
      <c r="PUB88" s="522"/>
      <c r="PUC88" s="522"/>
      <c r="PUD88" s="522"/>
      <c r="PUE88" s="522"/>
      <c r="PUF88" s="522"/>
      <c r="PUG88" s="522"/>
      <c r="PUH88" s="522"/>
      <c r="PUI88" s="522"/>
      <c r="PUJ88" s="522"/>
      <c r="PUK88" s="522"/>
      <c r="PUL88" s="522"/>
      <c r="PUM88" s="522"/>
      <c r="PUN88" s="522"/>
      <c r="PUO88" s="522"/>
      <c r="PUP88" s="522"/>
      <c r="PUQ88" s="522"/>
      <c r="PUR88" s="522"/>
      <c r="PUS88" s="522"/>
      <c r="PUT88" s="522"/>
      <c r="PUU88" s="522"/>
      <c r="PUV88" s="522"/>
      <c r="PUW88" s="522"/>
      <c r="PUX88" s="522"/>
      <c r="PUY88" s="522"/>
      <c r="PUZ88" s="522"/>
      <c r="PVA88" s="522"/>
      <c r="PVB88" s="522"/>
      <c r="PVC88" s="522"/>
      <c r="PVD88" s="522"/>
      <c r="PVE88" s="522"/>
      <c r="PVF88" s="522"/>
      <c r="PVG88" s="522"/>
      <c r="PVH88" s="522"/>
      <c r="PVI88" s="522"/>
      <c r="PVJ88" s="522"/>
      <c r="PVK88" s="522"/>
      <c r="PVL88" s="522"/>
      <c r="PVM88" s="522"/>
      <c r="PVN88" s="522"/>
      <c r="PVO88" s="522"/>
      <c r="PVP88" s="522"/>
      <c r="PVQ88" s="522"/>
      <c r="PVR88" s="522"/>
      <c r="PVS88" s="522"/>
      <c r="PVT88" s="522"/>
      <c r="PVU88" s="522"/>
      <c r="PVV88" s="522"/>
      <c r="PVW88" s="522"/>
      <c r="PVX88" s="522"/>
      <c r="PVY88" s="522"/>
      <c r="PVZ88" s="522"/>
      <c r="PWA88" s="522"/>
      <c r="PWB88" s="522"/>
      <c r="PWC88" s="522"/>
      <c r="PWD88" s="522"/>
      <c r="PWE88" s="522"/>
      <c r="PWF88" s="522"/>
      <c r="PWG88" s="522"/>
      <c r="PWH88" s="522"/>
      <c r="PWI88" s="522"/>
      <c r="PWJ88" s="522"/>
      <c r="PWK88" s="522"/>
      <c r="PWL88" s="522"/>
      <c r="PWM88" s="522"/>
      <c r="PWN88" s="522"/>
      <c r="PWO88" s="522"/>
      <c r="PWP88" s="522"/>
      <c r="PWQ88" s="522"/>
      <c r="PWR88" s="522"/>
      <c r="PWS88" s="522"/>
      <c r="PWT88" s="522"/>
      <c r="PWU88" s="522"/>
      <c r="PWV88" s="522"/>
      <c r="PWW88" s="522"/>
      <c r="PWX88" s="522"/>
      <c r="PWY88" s="522"/>
      <c r="PWZ88" s="522"/>
      <c r="PXA88" s="522"/>
      <c r="PXB88" s="522"/>
      <c r="PXC88" s="522"/>
      <c r="PXD88" s="522"/>
      <c r="PXE88" s="522"/>
      <c r="PXF88" s="522"/>
      <c r="PXG88" s="522"/>
      <c r="PXH88" s="522"/>
      <c r="PXI88" s="522"/>
      <c r="PXJ88" s="522"/>
      <c r="PXK88" s="522"/>
      <c r="PXL88" s="522"/>
      <c r="PXM88" s="522"/>
      <c r="PXN88" s="522"/>
      <c r="PXO88" s="522"/>
      <c r="PXP88" s="522"/>
      <c r="PXQ88" s="522"/>
      <c r="PXR88" s="522"/>
      <c r="PXS88" s="522"/>
      <c r="PXT88" s="522"/>
      <c r="PXU88" s="522"/>
      <c r="PXV88" s="522"/>
      <c r="PXW88" s="522"/>
      <c r="PXX88" s="522"/>
      <c r="PXY88" s="522"/>
      <c r="PXZ88" s="522"/>
      <c r="PYA88" s="522"/>
      <c r="PYB88" s="522"/>
      <c r="PYC88" s="522"/>
      <c r="PYD88" s="522"/>
      <c r="PYE88" s="522"/>
      <c r="PYF88" s="522"/>
      <c r="PYG88" s="522"/>
      <c r="PYH88" s="522"/>
      <c r="PYI88" s="522"/>
      <c r="PYJ88" s="522"/>
      <c r="PYK88" s="522"/>
      <c r="PYL88" s="522"/>
      <c r="PYM88" s="522"/>
      <c r="PYN88" s="522"/>
      <c r="PYO88" s="522"/>
      <c r="PYP88" s="522"/>
      <c r="PYQ88" s="522"/>
      <c r="PYR88" s="522"/>
      <c r="PYS88" s="522"/>
      <c r="PYT88" s="522"/>
      <c r="PYU88" s="522"/>
      <c r="PYV88" s="522"/>
      <c r="PYW88" s="522"/>
      <c r="PYX88" s="522"/>
      <c r="PYY88" s="522"/>
      <c r="PYZ88" s="522"/>
      <c r="PZA88" s="522"/>
      <c r="PZB88" s="522"/>
      <c r="PZC88" s="522"/>
      <c r="PZD88" s="522"/>
      <c r="PZE88" s="522"/>
      <c r="PZF88" s="522"/>
      <c r="PZG88" s="522"/>
      <c r="PZH88" s="522"/>
      <c r="PZI88" s="522"/>
      <c r="PZJ88" s="522"/>
      <c r="PZK88" s="522"/>
      <c r="PZL88" s="522"/>
      <c r="PZM88" s="522"/>
      <c r="PZN88" s="522"/>
      <c r="PZO88" s="522"/>
      <c r="PZP88" s="522"/>
      <c r="PZQ88" s="522"/>
      <c r="PZR88" s="522"/>
      <c r="PZS88" s="522"/>
      <c r="PZT88" s="522"/>
      <c r="PZU88" s="522"/>
      <c r="PZV88" s="522"/>
      <c r="PZW88" s="522"/>
      <c r="PZX88" s="522"/>
      <c r="PZY88" s="522"/>
      <c r="PZZ88" s="522"/>
      <c r="QAA88" s="522"/>
      <c r="QAB88" s="522"/>
      <c r="QAC88" s="522"/>
      <c r="QAD88" s="522"/>
      <c r="QAE88" s="522"/>
      <c r="QAF88" s="522"/>
      <c r="QAG88" s="522"/>
      <c r="QAH88" s="522"/>
      <c r="QAI88" s="522"/>
      <c r="QAJ88" s="522"/>
      <c r="QAK88" s="522"/>
      <c r="QAL88" s="522"/>
      <c r="QAM88" s="522"/>
      <c r="QAN88" s="522"/>
      <c r="QAO88" s="522"/>
      <c r="QAP88" s="522"/>
      <c r="QAQ88" s="522"/>
      <c r="QAR88" s="522"/>
      <c r="QAS88" s="522"/>
      <c r="QAT88" s="522"/>
      <c r="QAU88" s="522"/>
      <c r="QAV88" s="522"/>
      <c r="QAW88" s="522"/>
      <c r="QAX88" s="522"/>
      <c r="QAY88" s="522"/>
      <c r="QAZ88" s="522"/>
      <c r="QBA88" s="522"/>
      <c r="QBB88" s="522"/>
      <c r="QBC88" s="522"/>
      <c r="QBD88" s="522"/>
      <c r="QBE88" s="522"/>
      <c r="QBF88" s="522"/>
      <c r="QBG88" s="522"/>
      <c r="QBH88" s="522"/>
      <c r="QBI88" s="522"/>
      <c r="QBJ88" s="522"/>
      <c r="QBK88" s="522"/>
      <c r="QBL88" s="522"/>
      <c r="QBM88" s="522"/>
      <c r="QBN88" s="522"/>
      <c r="QBO88" s="522"/>
      <c r="QBP88" s="522"/>
      <c r="QBQ88" s="522"/>
      <c r="QBR88" s="522"/>
      <c r="QBS88" s="522"/>
      <c r="QBT88" s="522"/>
      <c r="QBU88" s="522"/>
      <c r="QBV88" s="522"/>
      <c r="QBW88" s="522"/>
      <c r="QBX88" s="522"/>
      <c r="QBY88" s="522"/>
      <c r="QBZ88" s="522"/>
      <c r="QCA88" s="522"/>
      <c r="QCB88" s="522"/>
      <c r="QCC88" s="522"/>
      <c r="QCD88" s="522"/>
      <c r="QCE88" s="522"/>
      <c r="QCF88" s="522"/>
      <c r="QCG88" s="522"/>
      <c r="QCH88" s="522"/>
      <c r="QCI88" s="522"/>
      <c r="QCJ88" s="522"/>
      <c r="QCK88" s="522"/>
      <c r="QCL88" s="522"/>
      <c r="QCM88" s="522"/>
      <c r="QCN88" s="522"/>
      <c r="QCO88" s="522"/>
      <c r="QCP88" s="522"/>
      <c r="QCQ88" s="522"/>
      <c r="QCR88" s="522"/>
      <c r="QCS88" s="522"/>
      <c r="QCT88" s="522"/>
      <c r="QCU88" s="522"/>
      <c r="QCV88" s="522"/>
      <c r="QCW88" s="522"/>
      <c r="QCX88" s="522"/>
      <c r="QCY88" s="522"/>
      <c r="QCZ88" s="522"/>
      <c r="QDA88" s="522"/>
      <c r="QDB88" s="522"/>
      <c r="QDC88" s="522"/>
      <c r="QDD88" s="522"/>
      <c r="QDE88" s="522"/>
      <c r="QDF88" s="522"/>
      <c r="QDG88" s="522"/>
      <c r="QDH88" s="522"/>
      <c r="QDI88" s="522"/>
      <c r="QDJ88" s="522"/>
      <c r="QDK88" s="522"/>
      <c r="QDL88" s="522"/>
      <c r="QDM88" s="522"/>
      <c r="QDN88" s="522"/>
      <c r="QDO88" s="522"/>
      <c r="QDP88" s="522"/>
      <c r="QDQ88" s="522"/>
      <c r="QDR88" s="522"/>
      <c r="QDS88" s="522"/>
      <c r="QDT88" s="522"/>
      <c r="QDU88" s="522"/>
      <c r="QDV88" s="522"/>
      <c r="QDW88" s="522"/>
      <c r="QDX88" s="522"/>
      <c r="QDY88" s="522"/>
      <c r="QDZ88" s="522"/>
      <c r="QEA88" s="522"/>
      <c r="QEB88" s="522"/>
      <c r="QEC88" s="522"/>
      <c r="QED88" s="522"/>
      <c r="QEE88" s="522"/>
      <c r="QEF88" s="522"/>
      <c r="QEG88" s="522"/>
      <c r="QEH88" s="522"/>
      <c r="QEI88" s="522"/>
      <c r="QEJ88" s="522"/>
      <c r="QEK88" s="522"/>
      <c r="QEL88" s="522"/>
      <c r="QEM88" s="522"/>
      <c r="QEN88" s="522"/>
      <c r="QEO88" s="522"/>
      <c r="QEP88" s="522"/>
      <c r="QEQ88" s="522"/>
      <c r="QER88" s="522"/>
      <c r="QES88" s="522"/>
      <c r="QET88" s="522"/>
      <c r="QEU88" s="522"/>
      <c r="QEV88" s="522"/>
      <c r="QEW88" s="522"/>
      <c r="QEX88" s="522"/>
      <c r="QEY88" s="522"/>
      <c r="QEZ88" s="522"/>
      <c r="QFA88" s="522"/>
      <c r="QFB88" s="522"/>
      <c r="QFC88" s="522"/>
      <c r="QFD88" s="522"/>
      <c r="QFE88" s="522"/>
      <c r="QFF88" s="522"/>
      <c r="QFG88" s="522"/>
      <c r="QFH88" s="522"/>
      <c r="QFI88" s="522"/>
      <c r="QFJ88" s="522"/>
      <c r="QFK88" s="522"/>
      <c r="QFL88" s="522"/>
      <c r="QFM88" s="522"/>
      <c r="QFN88" s="522"/>
      <c r="QFO88" s="522"/>
      <c r="QFP88" s="522"/>
      <c r="QFQ88" s="522"/>
      <c r="QFR88" s="522"/>
      <c r="QFS88" s="522"/>
      <c r="QFT88" s="522"/>
      <c r="QFU88" s="522"/>
      <c r="QFV88" s="522"/>
      <c r="QFW88" s="522"/>
      <c r="QFX88" s="522"/>
      <c r="QFY88" s="522"/>
      <c r="QFZ88" s="522"/>
      <c r="QGA88" s="522"/>
      <c r="QGB88" s="522"/>
      <c r="QGC88" s="522"/>
      <c r="QGD88" s="522"/>
      <c r="QGE88" s="522"/>
      <c r="QGF88" s="522"/>
      <c r="QGG88" s="522"/>
      <c r="QGH88" s="522"/>
      <c r="QGI88" s="522"/>
      <c r="QGJ88" s="522"/>
      <c r="QGK88" s="522"/>
      <c r="QGL88" s="522"/>
      <c r="QGM88" s="522"/>
      <c r="QGN88" s="522"/>
      <c r="QGO88" s="522"/>
      <c r="QGP88" s="522"/>
      <c r="QGQ88" s="522"/>
      <c r="QGR88" s="522"/>
      <c r="QGS88" s="522"/>
      <c r="QGT88" s="522"/>
      <c r="QGU88" s="522"/>
      <c r="QGV88" s="522"/>
      <c r="QGW88" s="522"/>
      <c r="QGX88" s="522"/>
      <c r="QGY88" s="522"/>
      <c r="QGZ88" s="522"/>
      <c r="QHA88" s="522"/>
      <c r="QHB88" s="522"/>
      <c r="QHC88" s="522"/>
      <c r="QHD88" s="522"/>
      <c r="QHE88" s="522"/>
      <c r="QHF88" s="522"/>
      <c r="QHG88" s="522"/>
      <c r="QHH88" s="522"/>
      <c r="QHI88" s="522"/>
      <c r="QHJ88" s="522"/>
      <c r="QHK88" s="522"/>
      <c r="QHL88" s="522"/>
      <c r="QHM88" s="522"/>
      <c r="QHN88" s="522"/>
      <c r="QHO88" s="522"/>
      <c r="QHP88" s="522"/>
      <c r="QHQ88" s="522"/>
      <c r="QHR88" s="522"/>
      <c r="QHS88" s="522"/>
      <c r="QHT88" s="522"/>
      <c r="QHU88" s="522"/>
      <c r="QHV88" s="522"/>
      <c r="QHW88" s="522"/>
      <c r="QHX88" s="522"/>
      <c r="QHY88" s="522"/>
      <c r="QHZ88" s="522"/>
      <c r="QIA88" s="522"/>
      <c r="QIB88" s="522"/>
      <c r="QIC88" s="522"/>
      <c r="QID88" s="522"/>
      <c r="QIE88" s="522"/>
      <c r="QIF88" s="522"/>
      <c r="QIG88" s="522"/>
      <c r="QIH88" s="522"/>
      <c r="QII88" s="522"/>
      <c r="QIJ88" s="522"/>
      <c r="QIK88" s="522"/>
      <c r="QIL88" s="522"/>
      <c r="QIM88" s="522"/>
      <c r="QIN88" s="522"/>
      <c r="QIO88" s="522"/>
      <c r="QIP88" s="522"/>
      <c r="QIQ88" s="522"/>
      <c r="QIR88" s="522"/>
      <c r="QIS88" s="522"/>
      <c r="QIT88" s="522"/>
      <c r="QIU88" s="522"/>
      <c r="QIV88" s="522"/>
      <c r="QIW88" s="522"/>
      <c r="QIX88" s="522"/>
      <c r="QIY88" s="522"/>
      <c r="QIZ88" s="522"/>
      <c r="QJA88" s="522"/>
      <c r="QJB88" s="522"/>
      <c r="QJC88" s="522"/>
      <c r="QJD88" s="522"/>
      <c r="QJE88" s="522"/>
      <c r="QJF88" s="522"/>
      <c r="QJG88" s="522"/>
      <c r="QJH88" s="522"/>
      <c r="QJI88" s="522"/>
      <c r="QJJ88" s="522"/>
      <c r="QJK88" s="522"/>
      <c r="QJL88" s="522"/>
      <c r="QJM88" s="522"/>
      <c r="QJN88" s="522"/>
      <c r="QJO88" s="522"/>
      <c r="QJP88" s="522"/>
      <c r="QJQ88" s="522"/>
      <c r="QJR88" s="522"/>
      <c r="QJS88" s="522"/>
      <c r="QJT88" s="522"/>
      <c r="QJU88" s="522"/>
      <c r="QJV88" s="522"/>
      <c r="QJW88" s="522"/>
      <c r="QJX88" s="522"/>
      <c r="QJY88" s="522"/>
      <c r="QJZ88" s="522"/>
      <c r="QKA88" s="522"/>
      <c r="QKB88" s="522"/>
      <c r="QKC88" s="522"/>
      <c r="QKD88" s="522"/>
      <c r="QKE88" s="522"/>
      <c r="QKF88" s="522"/>
      <c r="QKG88" s="522"/>
      <c r="QKH88" s="522"/>
      <c r="QKI88" s="522"/>
      <c r="QKJ88" s="522"/>
      <c r="QKK88" s="522"/>
      <c r="QKL88" s="522"/>
      <c r="QKM88" s="522"/>
      <c r="QKN88" s="522"/>
      <c r="QKO88" s="522"/>
      <c r="QKP88" s="522"/>
      <c r="QKQ88" s="522"/>
      <c r="QKR88" s="522"/>
      <c r="QKS88" s="522"/>
      <c r="QKT88" s="522"/>
      <c r="QKU88" s="522"/>
      <c r="QKV88" s="522"/>
      <c r="QKW88" s="522"/>
      <c r="QKX88" s="522"/>
      <c r="QKY88" s="522"/>
      <c r="QKZ88" s="522"/>
      <c r="QLA88" s="522"/>
      <c r="QLB88" s="522"/>
      <c r="QLC88" s="522"/>
      <c r="QLD88" s="522"/>
      <c r="QLE88" s="522"/>
      <c r="QLF88" s="522"/>
      <c r="QLG88" s="522"/>
      <c r="QLH88" s="522"/>
      <c r="QLI88" s="522"/>
      <c r="QLJ88" s="522"/>
      <c r="QLK88" s="522"/>
      <c r="QLL88" s="522"/>
      <c r="QLM88" s="522"/>
      <c r="QLN88" s="522"/>
      <c r="QLO88" s="522"/>
      <c r="QLP88" s="522"/>
      <c r="QLQ88" s="522"/>
      <c r="QLR88" s="522"/>
      <c r="QLS88" s="522"/>
      <c r="QLT88" s="522"/>
      <c r="QLU88" s="522"/>
      <c r="QLV88" s="522"/>
      <c r="QLW88" s="522"/>
      <c r="QLX88" s="522"/>
      <c r="QLY88" s="522"/>
      <c r="QLZ88" s="522"/>
      <c r="QMA88" s="522"/>
      <c r="QMB88" s="522"/>
      <c r="QMC88" s="522"/>
      <c r="QMD88" s="522"/>
      <c r="QME88" s="522"/>
      <c r="QMF88" s="522"/>
      <c r="QMG88" s="522"/>
      <c r="QMH88" s="522"/>
      <c r="QMI88" s="522"/>
      <c r="QMJ88" s="522"/>
      <c r="QMK88" s="522"/>
      <c r="QML88" s="522"/>
      <c r="QMM88" s="522"/>
      <c r="QMN88" s="522"/>
      <c r="QMO88" s="522"/>
      <c r="QMP88" s="522"/>
      <c r="QMQ88" s="522"/>
      <c r="QMR88" s="522"/>
      <c r="QMS88" s="522"/>
      <c r="QMT88" s="522"/>
      <c r="QMU88" s="522"/>
      <c r="QMV88" s="522"/>
      <c r="QMW88" s="522"/>
      <c r="QMX88" s="522"/>
      <c r="QMY88" s="522"/>
      <c r="QMZ88" s="522"/>
      <c r="QNA88" s="522"/>
      <c r="QNB88" s="522"/>
      <c r="QNC88" s="522"/>
      <c r="QND88" s="522"/>
      <c r="QNE88" s="522"/>
      <c r="QNF88" s="522"/>
      <c r="QNG88" s="522"/>
      <c r="QNH88" s="522"/>
      <c r="QNI88" s="522"/>
      <c r="QNJ88" s="522"/>
      <c r="QNK88" s="522"/>
      <c r="QNL88" s="522"/>
      <c r="QNM88" s="522"/>
      <c r="QNN88" s="522"/>
      <c r="QNO88" s="522"/>
      <c r="QNP88" s="522"/>
      <c r="QNQ88" s="522"/>
      <c r="QNR88" s="522"/>
      <c r="QNS88" s="522"/>
      <c r="QNT88" s="522"/>
      <c r="QNU88" s="522"/>
      <c r="QNV88" s="522"/>
      <c r="QNW88" s="522"/>
      <c r="QNX88" s="522"/>
      <c r="QNY88" s="522"/>
      <c r="QNZ88" s="522"/>
      <c r="QOA88" s="522"/>
      <c r="QOB88" s="522"/>
      <c r="QOC88" s="522"/>
      <c r="QOD88" s="522"/>
      <c r="QOE88" s="522"/>
      <c r="QOF88" s="522"/>
      <c r="QOG88" s="522"/>
      <c r="QOH88" s="522"/>
      <c r="QOI88" s="522"/>
      <c r="QOJ88" s="522"/>
      <c r="QOK88" s="522"/>
      <c r="QOL88" s="522"/>
      <c r="QOM88" s="522"/>
      <c r="QON88" s="522"/>
      <c r="QOO88" s="522"/>
      <c r="QOP88" s="522"/>
      <c r="QOQ88" s="522"/>
      <c r="QOR88" s="522"/>
      <c r="QOS88" s="522"/>
      <c r="QOT88" s="522"/>
      <c r="QOU88" s="522"/>
      <c r="QOV88" s="522"/>
      <c r="QOW88" s="522"/>
      <c r="QOX88" s="522"/>
      <c r="QOY88" s="522"/>
      <c r="QOZ88" s="522"/>
      <c r="QPA88" s="522"/>
      <c r="QPB88" s="522"/>
      <c r="QPC88" s="522"/>
      <c r="QPD88" s="522"/>
      <c r="QPE88" s="522"/>
      <c r="QPF88" s="522"/>
      <c r="QPG88" s="522"/>
      <c r="QPH88" s="522"/>
      <c r="QPI88" s="522"/>
      <c r="QPJ88" s="522"/>
      <c r="QPK88" s="522"/>
      <c r="QPL88" s="522"/>
      <c r="QPM88" s="522"/>
      <c r="QPN88" s="522"/>
      <c r="QPO88" s="522"/>
      <c r="QPP88" s="522"/>
      <c r="QPQ88" s="522"/>
      <c r="QPR88" s="522"/>
      <c r="QPS88" s="522"/>
      <c r="QPT88" s="522"/>
      <c r="QPU88" s="522"/>
      <c r="QPV88" s="522"/>
      <c r="QPW88" s="522"/>
      <c r="QPX88" s="522"/>
      <c r="QPY88" s="522"/>
      <c r="QPZ88" s="522"/>
      <c r="QQA88" s="522"/>
      <c r="QQB88" s="522"/>
      <c r="QQC88" s="522"/>
      <c r="QQD88" s="522"/>
      <c r="QQE88" s="522"/>
      <c r="QQF88" s="522"/>
      <c r="QQG88" s="522"/>
      <c r="QQH88" s="522"/>
      <c r="QQI88" s="522"/>
      <c r="QQJ88" s="522"/>
      <c r="QQK88" s="522"/>
      <c r="QQL88" s="522"/>
      <c r="QQM88" s="522"/>
      <c r="QQN88" s="522"/>
      <c r="QQO88" s="522"/>
      <c r="QQP88" s="522"/>
      <c r="QQQ88" s="522"/>
      <c r="QQR88" s="522"/>
      <c r="QQS88" s="522"/>
      <c r="QQT88" s="522"/>
      <c r="QQU88" s="522"/>
      <c r="QQV88" s="522"/>
      <c r="QQW88" s="522"/>
      <c r="QQX88" s="522"/>
      <c r="QQY88" s="522"/>
      <c r="QQZ88" s="522"/>
      <c r="QRA88" s="522"/>
      <c r="QRB88" s="522"/>
      <c r="QRC88" s="522"/>
      <c r="QRD88" s="522"/>
      <c r="QRE88" s="522"/>
      <c r="QRF88" s="522"/>
      <c r="QRG88" s="522"/>
      <c r="QRH88" s="522"/>
      <c r="QRI88" s="522"/>
      <c r="QRJ88" s="522"/>
      <c r="QRK88" s="522"/>
      <c r="QRL88" s="522"/>
      <c r="QRM88" s="522"/>
      <c r="QRN88" s="522"/>
      <c r="QRO88" s="522"/>
      <c r="QRP88" s="522"/>
      <c r="QRQ88" s="522"/>
      <c r="QRR88" s="522"/>
      <c r="QRS88" s="522"/>
      <c r="QRT88" s="522"/>
      <c r="QRU88" s="522"/>
      <c r="QRV88" s="522"/>
      <c r="QRW88" s="522"/>
      <c r="QRX88" s="522"/>
      <c r="QRY88" s="522"/>
      <c r="QRZ88" s="522"/>
      <c r="QSA88" s="522"/>
      <c r="QSB88" s="522"/>
      <c r="QSC88" s="522"/>
      <c r="QSD88" s="522"/>
      <c r="QSE88" s="522"/>
      <c r="QSF88" s="522"/>
      <c r="QSG88" s="522"/>
      <c r="QSH88" s="522"/>
      <c r="QSI88" s="522"/>
      <c r="QSJ88" s="522"/>
      <c r="QSK88" s="522"/>
      <c r="QSL88" s="522"/>
      <c r="QSM88" s="522"/>
      <c r="QSN88" s="522"/>
      <c r="QSO88" s="522"/>
      <c r="QSP88" s="522"/>
      <c r="QSQ88" s="522"/>
      <c r="QSR88" s="522"/>
      <c r="QSS88" s="522"/>
      <c r="QST88" s="522"/>
      <c r="QSU88" s="522"/>
      <c r="QSV88" s="522"/>
      <c r="QSW88" s="522"/>
      <c r="QSX88" s="522"/>
      <c r="QSY88" s="522"/>
      <c r="QSZ88" s="522"/>
      <c r="QTA88" s="522"/>
      <c r="QTB88" s="522"/>
      <c r="QTC88" s="522"/>
      <c r="QTD88" s="522"/>
      <c r="QTE88" s="522"/>
      <c r="QTF88" s="522"/>
      <c r="QTG88" s="522"/>
      <c r="QTH88" s="522"/>
      <c r="QTI88" s="522"/>
      <c r="QTJ88" s="522"/>
      <c r="QTK88" s="522"/>
      <c r="QTL88" s="522"/>
      <c r="QTM88" s="522"/>
      <c r="QTN88" s="522"/>
      <c r="QTO88" s="522"/>
      <c r="QTP88" s="522"/>
      <c r="QTQ88" s="522"/>
      <c r="QTR88" s="522"/>
      <c r="QTS88" s="522"/>
      <c r="QTT88" s="522"/>
      <c r="QTU88" s="522"/>
      <c r="QTV88" s="522"/>
      <c r="QTW88" s="522"/>
      <c r="QTX88" s="522"/>
      <c r="QTY88" s="522"/>
      <c r="QTZ88" s="522"/>
      <c r="QUA88" s="522"/>
      <c r="QUB88" s="522"/>
      <c r="QUC88" s="522"/>
      <c r="QUD88" s="522"/>
      <c r="QUE88" s="522"/>
      <c r="QUF88" s="522"/>
      <c r="QUG88" s="522"/>
      <c r="QUH88" s="522"/>
      <c r="QUI88" s="522"/>
      <c r="QUJ88" s="522"/>
      <c r="QUK88" s="522"/>
      <c r="QUL88" s="522"/>
      <c r="QUM88" s="522"/>
      <c r="QUN88" s="522"/>
      <c r="QUO88" s="522"/>
      <c r="QUP88" s="522"/>
      <c r="QUQ88" s="522"/>
      <c r="QUR88" s="522"/>
      <c r="QUS88" s="522"/>
      <c r="QUT88" s="522"/>
      <c r="QUU88" s="522"/>
      <c r="QUV88" s="522"/>
      <c r="QUW88" s="522"/>
      <c r="QUX88" s="522"/>
      <c r="QUY88" s="522"/>
      <c r="QUZ88" s="522"/>
      <c r="QVA88" s="522"/>
      <c r="QVB88" s="522"/>
      <c r="QVC88" s="522"/>
      <c r="QVD88" s="522"/>
      <c r="QVE88" s="522"/>
      <c r="QVF88" s="522"/>
      <c r="QVG88" s="522"/>
      <c r="QVH88" s="522"/>
      <c r="QVI88" s="522"/>
      <c r="QVJ88" s="522"/>
      <c r="QVK88" s="522"/>
      <c r="QVL88" s="522"/>
      <c r="QVM88" s="522"/>
      <c r="QVN88" s="522"/>
      <c r="QVO88" s="522"/>
      <c r="QVP88" s="522"/>
      <c r="QVQ88" s="522"/>
      <c r="QVR88" s="522"/>
      <c r="QVS88" s="522"/>
      <c r="QVT88" s="522"/>
      <c r="QVU88" s="522"/>
      <c r="QVV88" s="522"/>
      <c r="QVW88" s="522"/>
      <c r="QVX88" s="522"/>
      <c r="QVY88" s="522"/>
      <c r="QVZ88" s="522"/>
      <c r="QWA88" s="522"/>
      <c r="QWB88" s="522"/>
      <c r="QWC88" s="522"/>
      <c r="QWD88" s="522"/>
      <c r="QWE88" s="522"/>
      <c r="QWF88" s="522"/>
      <c r="QWG88" s="522"/>
      <c r="QWH88" s="522"/>
      <c r="QWI88" s="522"/>
      <c r="QWJ88" s="522"/>
      <c r="QWK88" s="522"/>
      <c r="QWL88" s="522"/>
      <c r="QWM88" s="522"/>
      <c r="QWN88" s="522"/>
      <c r="QWO88" s="522"/>
      <c r="QWP88" s="522"/>
      <c r="QWQ88" s="522"/>
      <c r="QWR88" s="522"/>
      <c r="QWS88" s="522"/>
      <c r="QWT88" s="522"/>
      <c r="QWU88" s="522"/>
      <c r="QWV88" s="522"/>
      <c r="QWW88" s="522"/>
      <c r="QWX88" s="522"/>
      <c r="QWY88" s="522"/>
      <c r="QWZ88" s="522"/>
      <c r="QXA88" s="522"/>
      <c r="QXB88" s="522"/>
      <c r="QXC88" s="522"/>
      <c r="QXD88" s="522"/>
      <c r="QXE88" s="522"/>
      <c r="QXF88" s="522"/>
      <c r="QXG88" s="522"/>
      <c r="QXH88" s="522"/>
      <c r="QXI88" s="522"/>
      <c r="QXJ88" s="522"/>
      <c r="QXK88" s="522"/>
      <c r="QXL88" s="522"/>
      <c r="QXM88" s="522"/>
      <c r="QXN88" s="522"/>
      <c r="QXO88" s="522"/>
      <c r="QXP88" s="522"/>
      <c r="QXQ88" s="522"/>
      <c r="QXR88" s="522"/>
      <c r="QXS88" s="522"/>
      <c r="QXT88" s="522"/>
      <c r="QXU88" s="522"/>
      <c r="QXV88" s="522"/>
      <c r="QXW88" s="522"/>
      <c r="QXX88" s="522"/>
      <c r="QXY88" s="522"/>
      <c r="QXZ88" s="522"/>
      <c r="QYA88" s="522"/>
      <c r="QYB88" s="522"/>
      <c r="QYC88" s="522"/>
      <c r="QYD88" s="522"/>
      <c r="QYE88" s="522"/>
      <c r="QYF88" s="522"/>
      <c r="QYG88" s="522"/>
      <c r="QYH88" s="522"/>
      <c r="QYI88" s="522"/>
      <c r="QYJ88" s="522"/>
      <c r="QYK88" s="522"/>
      <c r="QYL88" s="522"/>
      <c r="QYM88" s="522"/>
      <c r="QYN88" s="522"/>
      <c r="QYO88" s="522"/>
      <c r="QYP88" s="522"/>
      <c r="QYQ88" s="522"/>
      <c r="QYR88" s="522"/>
      <c r="QYS88" s="522"/>
      <c r="QYT88" s="522"/>
      <c r="QYU88" s="522"/>
      <c r="QYV88" s="522"/>
      <c r="QYW88" s="522"/>
      <c r="QYX88" s="522"/>
      <c r="QYY88" s="522"/>
      <c r="QYZ88" s="522"/>
      <c r="QZA88" s="522"/>
      <c r="QZB88" s="522"/>
      <c r="QZC88" s="522"/>
      <c r="QZD88" s="522"/>
      <c r="QZE88" s="522"/>
      <c r="QZF88" s="522"/>
      <c r="QZG88" s="522"/>
      <c r="QZH88" s="522"/>
      <c r="QZI88" s="522"/>
      <c r="QZJ88" s="522"/>
      <c r="QZK88" s="522"/>
      <c r="QZL88" s="522"/>
      <c r="QZM88" s="522"/>
      <c r="QZN88" s="522"/>
      <c r="QZO88" s="522"/>
      <c r="QZP88" s="522"/>
      <c r="QZQ88" s="522"/>
      <c r="QZR88" s="522"/>
      <c r="QZS88" s="522"/>
      <c r="QZT88" s="522"/>
      <c r="QZU88" s="522"/>
      <c r="QZV88" s="522"/>
      <c r="QZW88" s="522"/>
      <c r="QZX88" s="522"/>
      <c r="QZY88" s="522"/>
      <c r="QZZ88" s="522"/>
      <c r="RAA88" s="522"/>
      <c r="RAB88" s="522"/>
      <c r="RAC88" s="522"/>
      <c r="RAD88" s="522"/>
      <c r="RAE88" s="522"/>
      <c r="RAF88" s="522"/>
      <c r="RAG88" s="522"/>
      <c r="RAH88" s="522"/>
      <c r="RAI88" s="522"/>
      <c r="RAJ88" s="522"/>
      <c r="RAK88" s="522"/>
      <c r="RAL88" s="522"/>
      <c r="RAM88" s="522"/>
      <c r="RAN88" s="522"/>
      <c r="RAO88" s="522"/>
      <c r="RAP88" s="522"/>
      <c r="RAQ88" s="522"/>
      <c r="RAR88" s="522"/>
      <c r="RAS88" s="522"/>
      <c r="RAT88" s="522"/>
      <c r="RAU88" s="522"/>
      <c r="RAV88" s="522"/>
      <c r="RAW88" s="522"/>
      <c r="RAX88" s="522"/>
      <c r="RAY88" s="522"/>
      <c r="RAZ88" s="522"/>
      <c r="RBA88" s="522"/>
      <c r="RBB88" s="522"/>
      <c r="RBC88" s="522"/>
      <c r="RBD88" s="522"/>
      <c r="RBE88" s="522"/>
      <c r="RBF88" s="522"/>
      <c r="RBG88" s="522"/>
      <c r="RBH88" s="522"/>
      <c r="RBI88" s="522"/>
      <c r="RBJ88" s="522"/>
      <c r="RBK88" s="522"/>
      <c r="RBL88" s="522"/>
      <c r="RBM88" s="522"/>
      <c r="RBN88" s="522"/>
      <c r="RBO88" s="522"/>
      <c r="RBP88" s="522"/>
      <c r="RBQ88" s="522"/>
      <c r="RBR88" s="522"/>
      <c r="RBS88" s="522"/>
      <c r="RBT88" s="522"/>
      <c r="RBU88" s="522"/>
      <c r="RBV88" s="522"/>
      <c r="RBW88" s="522"/>
      <c r="RBX88" s="522"/>
      <c r="RBY88" s="522"/>
      <c r="RBZ88" s="522"/>
      <c r="RCA88" s="522"/>
      <c r="RCB88" s="522"/>
      <c r="RCC88" s="522"/>
      <c r="RCD88" s="522"/>
      <c r="RCE88" s="522"/>
      <c r="RCF88" s="522"/>
      <c r="RCG88" s="522"/>
      <c r="RCH88" s="522"/>
      <c r="RCI88" s="522"/>
      <c r="RCJ88" s="522"/>
      <c r="RCK88" s="522"/>
      <c r="RCL88" s="522"/>
      <c r="RCM88" s="522"/>
      <c r="RCN88" s="522"/>
      <c r="RCO88" s="522"/>
      <c r="RCP88" s="522"/>
      <c r="RCQ88" s="522"/>
      <c r="RCR88" s="522"/>
      <c r="RCS88" s="522"/>
      <c r="RCT88" s="522"/>
      <c r="RCU88" s="522"/>
      <c r="RCV88" s="522"/>
      <c r="RCW88" s="522"/>
      <c r="RCX88" s="522"/>
      <c r="RCY88" s="522"/>
      <c r="RCZ88" s="522"/>
      <c r="RDA88" s="522"/>
      <c r="RDB88" s="522"/>
      <c r="RDC88" s="522"/>
      <c r="RDD88" s="522"/>
      <c r="RDE88" s="522"/>
      <c r="RDF88" s="522"/>
      <c r="RDG88" s="522"/>
      <c r="RDH88" s="522"/>
      <c r="RDI88" s="522"/>
      <c r="RDJ88" s="522"/>
      <c r="RDK88" s="522"/>
      <c r="RDL88" s="522"/>
      <c r="RDM88" s="522"/>
      <c r="RDN88" s="522"/>
      <c r="RDO88" s="522"/>
      <c r="RDP88" s="522"/>
      <c r="RDQ88" s="522"/>
      <c r="RDR88" s="522"/>
      <c r="RDS88" s="522"/>
      <c r="RDT88" s="522"/>
      <c r="RDU88" s="522"/>
      <c r="RDV88" s="522"/>
      <c r="RDW88" s="522"/>
      <c r="RDX88" s="522"/>
      <c r="RDY88" s="522"/>
      <c r="RDZ88" s="522"/>
      <c r="REA88" s="522"/>
      <c r="REB88" s="522"/>
      <c r="REC88" s="522"/>
      <c r="RED88" s="522"/>
      <c r="REE88" s="522"/>
      <c r="REF88" s="522"/>
      <c r="REG88" s="522"/>
      <c r="REH88" s="522"/>
      <c r="REI88" s="522"/>
      <c r="REJ88" s="522"/>
      <c r="REK88" s="522"/>
      <c r="REL88" s="522"/>
      <c r="REM88" s="522"/>
      <c r="REN88" s="522"/>
      <c r="REO88" s="522"/>
      <c r="REP88" s="522"/>
      <c r="REQ88" s="522"/>
      <c r="RER88" s="522"/>
      <c r="RES88" s="522"/>
      <c r="RET88" s="522"/>
      <c r="REU88" s="522"/>
      <c r="REV88" s="522"/>
      <c r="REW88" s="522"/>
      <c r="REX88" s="522"/>
      <c r="REY88" s="522"/>
      <c r="REZ88" s="522"/>
      <c r="RFA88" s="522"/>
      <c r="RFB88" s="522"/>
      <c r="RFC88" s="522"/>
      <c r="RFD88" s="522"/>
      <c r="RFE88" s="522"/>
      <c r="RFF88" s="522"/>
      <c r="RFG88" s="522"/>
      <c r="RFH88" s="522"/>
      <c r="RFI88" s="522"/>
      <c r="RFJ88" s="522"/>
      <c r="RFK88" s="522"/>
      <c r="RFL88" s="522"/>
      <c r="RFM88" s="522"/>
      <c r="RFN88" s="522"/>
      <c r="RFO88" s="522"/>
      <c r="RFP88" s="522"/>
      <c r="RFQ88" s="522"/>
      <c r="RFR88" s="522"/>
      <c r="RFS88" s="522"/>
      <c r="RFT88" s="522"/>
      <c r="RFU88" s="522"/>
      <c r="RFV88" s="522"/>
      <c r="RFW88" s="522"/>
      <c r="RFX88" s="522"/>
      <c r="RFY88" s="522"/>
      <c r="RFZ88" s="522"/>
      <c r="RGA88" s="522"/>
      <c r="RGB88" s="522"/>
      <c r="RGC88" s="522"/>
      <c r="RGD88" s="522"/>
      <c r="RGE88" s="522"/>
      <c r="RGF88" s="522"/>
      <c r="RGG88" s="522"/>
      <c r="RGH88" s="522"/>
      <c r="RGI88" s="522"/>
      <c r="RGJ88" s="522"/>
      <c r="RGK88" s="522"/>
      <c r="RGL88" s="522"/>
      <c r="RGM88" s="522"/>
      <c r="RGN88" s="522"/>
      <c r="RGO88" s="522"/>
      <c r="RGP88" s="522"/>
      <c r="RGQ88" s="522"/>
      <c r="RGR88" s="522"/>
      <c r="RGS88" s="522"/>
      <c r="RGT88" s="522"/>
      <c r="RGU88" s="522"/>
      <c r="RGV88" s="522"/>
      <c r="RGW88" s="522"/>
      <c r="RGX88" s="522"/>
      <c r="RGY88" s="522"/>
      <c r="RGZ88" s="522"/>
      <c r="RHA88" s="522"/>
      <c r="RHB88" s="522"/>
      <c r="RHC88" s="522"/>
      <c r="RHD88" s="522"/>
      <c r="RHE88" s="522"/>
      <c r="RHF88" s="522"/>
      <c r="RHG88" s="522"/>
      <c r="RHH88" s="522"/>
      <c r="RHI88" s="522"/>
      <c r="RHJ88" s="522"/>
      <c r="RHK88" s="522"/>
      <c r="RHL88" s="522"/>
      <c r="RHM88" s="522"/>
      <c r="RHN88" s="522"/>
      <c r="RHO88" s="522"/>
      <c r="RHP88" s="522"/>
      <c r="RHQ88" s="522"/>
      <c r="RHR88" s="522"/>
      <c r="RHS88" s="522"/>
      <c r="RHT88" s="522"/>
      <c r="RHU88" s="522"/>
      <c r="RHV88" s="522"/>
      <c r="RHW88" s="522"/>
      <c r="RHX88" s="522"/>
      <c r="RHY88" s="522"/>
      <c r="RHZ88" s="522"/>
      <c r="RIA88" s="522"/>
      <c r="RIB88" s="522"/>
      <c r="RIC88" s="522"/>
      <c r="RID88" s="522"/>
      <c r="RIE88" s="522"/>
      <c r="RIF88" s="522"/>
      <c r="RIG88" s="522"/>
      <c r="RIH88" s="522"/>
      <c r="RII88" s="522"/>
      <c r="RIJ88" s="522"/>
      <c r="RIK88" s="522"/>
      <c r="RIL88" s="522"/>
      <c r="RIM88" s="522"/>
      <c r="RIN88" s="522"/>
      <c r="RIO88" s="522"/>
      <c r="RIP88" s="522"/>
      <c r="RIQ88" s="522"/>
      <c r="RIR88" s="522"/>
      <c r="RIS88" s="522"/>
      <c r="RIT88" s="522"/>
      <c r="RIU88" s="522"/>
      <c r="RIV88" s="522"/>
      <c r="RIW88" s="522"/>
      <c r="RIX88" s="522"/>
      <c r="RIY88" s="522"/>
      <c r="RIZ88" s="522"/>
      <c r="RJA88" s="522"/>
      <c r="RJB88" s="522"/>
      <c r="RJC88" s="522"/>
      <c r="RJD88" s="522"/>
      <c r="RJE88" s="522"/>
      <c r="RJF88" s="522"/>
      <c r="RJG88" s="522"/>
      <c r="RJH88" s="522"/>
      <c r="RJI88" s="522"/>
      <c r="RJJ88" s="522"/>
      <c r="RJK88" s="522"/>
      <c r="RJL88" s="522"/>
      <c r="RJM88" s="522"/>
      <c r="RJN88" s="522"/>
      <c r="RJO88" s="522"/>
      <c r="RJP88" s="522"/>
      <c r="RJQ88" s="522"/>
      <c r="RJR88" s="522"/>
      <c r="RJS88" s="522"/>
      <c r="RJT88" s="522"/>
      <c r="RJU88" s="522"/>
      <c r="RJV88" s="522"/>
      <c r="RJW88" s="522"/>
      <c r="RJX88" s="522"/>
      <c r="RJY88" s="522"/>
      <c r="RJZ88" s="522"/>
      <c r="RKA88" s="522"/>
      <c r="RKB88" s="522"/>
      <c r="RKC88" s="522"/>
      <c r="RKD88" s="522"/>
      <c r="RKE88" s="522"/>
      <c r="RKF88" s="522"/>
      <c r="RKG88" s="522"/>
      <c r="RKH88" s="522"/>
      <c r="RKI88" s="522"/>
      <c r="RKJ88" s="522"/>
      <c r="RKK88" s="522"/>
      <c r="RKL88" s="522"/>
      <c r="RKM88" s="522"/>
      <c r="RKN88" s="522"/>
      <c r="RKO88" s="522"/>
      <c r="RKP88" s="522"/>
      <c r="RKQ88" s="522"/>
      <c r="RKR88" s="522"/>
      <c r="RKS88" s="522"/>
      <c r="RKT88" s="522"/>
      <c r="RKU88" s="522"/>
      <c r="RKV88" s="522"/>
      <c r="RKW88" s="522"/>
      <c r="RKX88" s="522"/>
      <c r="RKY88" s="522"/>
      <c r="RKZ88" s="522"/>
      <c r="RLA88" s="522"/>
      <c r="RLB88" s="522"/>
      <c r="RLC88" s="522"/>
      <c r="RLD88" s="522"/>
      <c r="RLE88" s="522"/>
      <c r="RLF88" s="522"/>
      <c r="RLG88" s="522"/>
      <c r="RLH88" s="522"/>
      <c r="RLI88" s="522"/>
      <c r="RLJ88" s="522"/>
      <c r="RLK88" s="522"/>
      <c r="RLL88" s="522"/>
      <c r="RLM88" s="522"/>
      <c r="RLN88" s="522"/>
      <c r="RLO88" s="522"/>
      <c r="RLP88" s="522"/>
      <c r="RLQ88" s="522"/>
      <c r="RLR88" s="522"/>
      <c r="RLS88" s="522"/>
      <c r="RLT88" s="522"/>
      <c r="RLU88" s="522"/>
      <c r="RLV88" s="522"/>
      <c r="RLW88" s="522"/>
      <c r="RLX88" s="522"/>
      <c r="RLY88" s="522"/>
      <c r="RLZ88" s="522"/>
      <c r="RMA88" s="522"/>
      <c r="RMB88" s="522"/>
      <c r="RMC88" s="522"/>
      <c r="RMD88" s="522"/>
      <c r="RME88" s="522"/>
      <c r="RMF88" s="522"/>
      <c r="RMG88" s="522"/>
      <c r="RMH88" s="522"/>
      <c r="RMI88" s="522"/>
      <c r="RMJ88" s="522"/>
      <c r="RMK88" s="522"/>
      <c r="RML88" s="522"/>
      <c r="RMM88" s="522"/>
      <c r="RMN88" s="522"/>
      <c r="RMO88" s="522"/>
      <c r="RMP88" s="522"/>
      <c r="RMQ88" s="522"/>
      <c r="RMR88" s="522"/>
      <c r="RMS88" s="522"/>
      <c r="RMT88" s="522"/>
      <c r="RMU88" s="522"/>
      <c r="RMV88" s="522"/>
      <c r="RMW88" s="522"/>
      <c r="RMX88" s="522"/>
      <c r="RMY88" s="522"/>
      <c r="RMZ88" s="522"/>
      <c r="RNA88" s="522"/>
      <c r="RNB88" s="522"/>
      <c r="RNC88" s="522"/>
      <c r="RND88" s="522"/>
      <c r="RNE88" s="522"/>
      <c r="RNF88" s="522"/>
      <c r="RNG88" s="522"/>
      <c r="RNH88" s="522"/>
      <c r="RNI88" s="522"/>
      <c r="RNJ88" s="522"/>
      <c r="RNK88" s="522"/>
      <c r="RNL88" s="522"/>
      <c r="RNM88" s="522"/>
      <c r="RNN88" s="522"/>
      <c r="RNO88" s="522"/>
      <c r="RNP88" s="522"/>
      <c r="RNQ88" s="522"/>
      <c r="RNR88" s="522"/>
      <c r="RNS88" s="522"/>
      <c r="RNT88" s="522"/>
      <c r="RNU88" s="522"/>
      <c r="RNV88" s="522"/>
      <c r="RNW88" s="522"/>
      <c r="RNX88" s="522"/>
      <c r="RNY88" s="522"/>
      <c r="RNZ88" s="522"/>
      <c r="ROA88" s="522"/>
      <c r="ROB88" s="522"/>
      <c r="ROC88" s="522"/>
      <c r="ROD88" s="522"/>
      <c r="ROE88" s="522"/>
      <c r="ROF88" s="522"/>
      <c r="ROG88" s="522"/>
      <c r="ROH88" s="522"/>
      <c r="ROI88" s="522"/>
      <c r="ROJ88" s="522"/>
      <c r="ROK88" s="522"/>
      <c r="ROL88" s="522"/>
      <c r="ROM88" s="522"/>
      <c r="RON88" s="522"/>
      <c r="ROO88" s="522"/>
      <c r="ROP88" s="522"/>
      <c r="ROQ88" s="522"/>
      <c r="ROR88" s="522"/>
      <c r="ROS88" s="522"/>
      <c r="ROT88" s="522"/>
      <c r="ROU88" s="522"/>
      <c r="ROV88" s="522"/>
      <c r="ROW88" s="522"/>
      <c r="ROX88" s="522"/>
      <c r="ROY88" s="522"/>
      <c r="ROZ88" s="522"/>
      <c r="RPA88" s="522"/>
      <c r="RPB88" s="522"/>
      <c r="RPC88" s="522"/>
      <c r="RPD88" s="522"/>
      <c r="RPE88" s="522"/>
      <c r="RPF88" s="522"/>
      <c r="RPG88" s="522"/>
      <c r="RPH88" s="522"/>
      <c r="RPI88" s="522"/>
      <c r="RPJ88" s="522"/>
      <c r="RPK88" s="522"/>
      <c r="RPL88" s="522"/>
      <c r="RPM88" s="522"/>
      <c r="RPN88" s="522"/>
      <c r="RPO88" s="522"/>
      <c r="RPP88" s="522"/>
      <c r="RPQ88" s="522"/>
      <c r="RPR88" s="522"/>
      <c r="RPS88" s="522"/>
      <c r="RPT88" s="522"/>
      <c r="RPU88" s="522"/>
      <c r="RPV88" s="522"/>
      <c r="RPW88" s="522"/>
      <c r="RPX88" s="522"/>
      <c r="RPY88" s="522"/>
      <c r="RPZ88" s="522"/>
      <c r="RQA88" s="522"/>
      <c r="RQB88" s="522"/>
      <c r="RQC88" s="522"/>
      <c r="RQD88" s="522"/>
      <c r="RQE88" s="522"/>
      <c r="RQF88" s="522"/>
      <c r="RQG88" s="522"/>
      <c r="RQH88" s="522"/>
      <c r="RQI88" s="522"/>
      <c r="RQJ88" s="522"/>
      <c r="RQK88" s="522"/>
      <c r="RQL88" s="522"/>
      <c r="RQM88" s="522"/>
      <c r="RQN88" s="522"/>
      <c r="RQO88" s="522"/>
      <c r="RQP88" s="522"/>
      <c r="RQQ88" s="522"/>
      <c r="RQR88" s="522"/>
      <c r="RQS88" s="522"/>
      <c r="RQT88" s="522"/>
      <c r="RQU88" s="522"/>
      <c r="RQV88" s="522"/>
      <c r="RQW88" s="522"/>
      <c r="RQX88" s="522"/>
      <c r="RQY88" s="522"/>
      <c r="RQZ88" s="522"/>
      <c r="RRA88" s="522"/>
      <c r="RRB88" s="522"/>
      <c r="RRC88" s="522"/>
      <c r="RRD88" s="522"/>
      <c r="RRE88" s="522"/>
      <c r="RRF88" s="522"/>
      <c r="RRG88" s="522"/>
      <c r="RRH88" s="522"/>
      <c r="RRI88" s="522"/>
      <c r="RRJ88" s="522"/>
      <c r="RRK88" s="522"/>
      <c r="RRL88" s="522"/>
      <c r="RRM88" s="522"/>
      <c r="RRN88" s="522"/>
      <c r="RRO88" s="522"/>
      <c r="RRP88" s="522"/>
      <c r="RRQ88" s="522"/>
      <c r="RRR88" s="522"/>
      <c r="RRS88" s="522"/>
      <c r="RRT88" s="522"/>
      <c r="RRU88" s="522"/>
      <c r="RRV88" s="522"/>
      <c r="RRW88" s="522"/>
      <c r="RRX88" s="522"/>
      <c r="RRY88" s="522"/>
      <c r="RRZ88" s="522"/>
      <c r="RSA88" s="522"/>
      <c r="RSB88" s="522"/>
      <c r="RSC88" s="522"/>
      <c r="RSD88" s="522"/>
      <c r="RSE88" s="522"/>
      <c r="RSF88" s="522"/>
      <c r="RSG88" s="522"/>
      <c r="RSH88" s="522"/>
      <c r="RSI88" s="522"/>
      <c r="RSJ88" s="522"/>
      <c r="RSK88" s="522"/>
      <c r="RSL88" s="522"/>
      <c r="RSM88" s="522"/>
      <c r="RSN88" s="522"/>
      <c r="RSO88" s="522"/>
      <c r="RSP88" s="522"/>
      <c r="RSQ88" s="522"/>
      <c r="RSR88" s="522"/>
      <c r="RSS88" s="522"/>
      <c r="RST88" s="522"/>
      <c r="RSU88" s="522"/>
      <c r="RSV88" s="522"/>
      <c r="RSW88" s="522"/>
      <c r="RSX88" s="522"/>
      <c r="RSY88" s="522"/>
      <c r="RSZ88" s="522"/>
      <c r="RTA88" s="522"/>
      <c r="RTB88" s="522"/>
      <c r="RTC88" s="522"/>
      <c r="RTD88" s="522"/>
      <c r="RTE88" s="522"/>
      <c r="RTF88" s="522"/>
      <c r="RTG88" s="522"/>
      <c r="RTH88" s="522"/>
      <c r="RTI88" s="522"/>
      <c r="RTJ88" s="522"/>
      <c r="RTK88" s="522"/>
      <c r="RTL88" s="522"/>
      <c r="RTM88" s="522"/>
      <c r="RTN88" s="522"/>
      <c r="RTO88" s="522"/>
      <c r="RTP88" s="522"/>
      <c r="RTQ88" s="522"/>
      <c r="RTR88" s="522"/>
      <c r="RTS88" s="522"/>
      <c r="RTT88" s="522"/>
      <c r="RTU88" s="522"/>
      <c r="RTV88" s="522"/>
      <c r="RTW88" s="522"/>
      <c r="RTX88" s="522"/>
      <c r="RTY88" s="522"/>
      <c r="RTZ88" s="522"/>
      <c r="RUA88" s="522"/>
      <c r="RUB88" s="522"/>
      <c r="RUC88" s="522"/>
      <c r="RUD88" s="522"/>
      <c r="RUE88" s="522"/>
      <c r="RUF88" s="522"/>
      <c r="RUG88" s="522"/>
      <c r="RUH88" s="522"/>
      <c r="RUI88" s="522"/>
      <c r="RUJ88" s="522"/>
      <c r="RUK88" s="522"/>
      <c r="RUL88" s="522"/>
      <c r="RUM88" s="522"/>
      <c r="RUN88" s="522"/>
      <c r="RUO88" s="522"/>
      <c r="RUP88" s="522"/>
      <c r="RUQ88" s="522"/>
      <c r="RUR88" s="522"/>
      <c r="RUS88" s="522"/>
      <c r="RUT88" s="522"/>
      <c r="RUU88" s="522"/>
      <c r="RUV88" s="522"/>
      <c r="RUW88" s="522"/>
      <c r="RUX88" s="522"/>
      <c r="RUY88" s="522"/>
      <c r="RUZ88" s="522"/>
      <c r="RVA88" s="522"/>
      <c r="RVB88" s="522"/>
      <c r="RVC88" s="522"/>
      <c r="RVD88" s="522"/>
      <c r="RVE88" s="522"/>
      <c r="RVF88" s="522"/>
      <c r="RVG88" s="522"/>
      <c r="RVH88" s="522"/>
      <c r="RVI88" s="522"/>
      <c r="RVJ88" s="522"/>
      <c r="RVK88" s="522"/>
      <c r="RVL88" s="522"/>
      <c r="RVM88" s="522"/>
      <c r="RVN88" s="522"/>
      <c r="RVO88" s="522"/>
      <c r="RVP88" s="522"/>
      <c r="RVQ88" s="522"/>
      <c r="RVR88" s="522"/>
      <c r="RVS88" s="522"/>
      <c r="RVT88" s="522"/>
      <c r="RVU88" s="522"/>
      <c r="RVV88" s="522"/>
      <c r="RVW88" s="522"/>
      <c r="RVX88" s="522"/>
      <c r="RVY88" s="522"/>
      <c r="RVZ88" s="522"/>
      <c r="RWA88" s="522"/>
      <c r="RWB88" s="522"/>
      <c r="RWC88" s="522"/>
      <c r="RWD88" s="522"/>
      <c r="RWE88" s="522"/>
      <c r="RWF88" s="522"/>
      <c r="RWG88" s="522"/>
      <c r="RWH88" s="522"/>
      <c r="RWI88" s="522"/>
      <c r="RWJ88" s="522"/>
      <c r="RWK88" s="522"/>
      <c r="RWL88" s="522"/>
      <c r="RWM88" s="522"/>
      <c r="RWN88" s="522"/>
      <c r="RWO88" s="522"/>
      <c r="RWP88" s="522"/>
      <c r="RWQ88" s="522"/>
      <c r="RWR88" s="522"/>
      <c r="RWS88" s="522"/>
      <c r="RWT88" s="522"/>
      <c r="RWU88" s="522"/>
      <c r="RWV88" s="522"/>
      <c r="RWW88" s="522"/>
      <c r="RWX88" s="522"/>
      <c r="RWY88" s="522"/>
      <c r="RWZ88" s="522"/>
      <c r="RXA88" s="522"/>
      <c r="RXB88" s="522"/>
      <c r="RXC88" s="522"/>
      <c r="RXD88" s="522"/>
      <c r="RXE88" s="522"/>
      <c r="RXF88" s="522"/>
      <c r="RXG88" s="522"/>
      <c r="RXH88" s="522"/>
      <c r="RXI88" s="522"/>
      <c r="RXJ88" s="522"/>
      <c r="RXK88" s="522"/>
      <c r="RXL88" s="522"/>
      <c r="RXM88" s="522"/>
      <c r="RXN88" s="522"/>
      <c r="RXO88" s="522"/>
      <c r="RXP88" s="522"/>
      <c r="RXQ88" s="522"/>
      <c r="RXR88" s="522"/>
      <c r="RXS88" s="522"/>
      <c r="RXT88" s="522"/>
      <c r="RXU88" s="522"/>
      <c r="RXV88" s="522"/>
      <c r="RXW88" s="522"/>
      <c r="RXX88" s="522"/>
      <c r="RXY88" s="522"/>
      <c r="RXZ88" s="522"/>
      <c r="RYA88" s="522"/>
      <c r="RYB88" s="522"/>
      <c r="RYC88" s="522"/>
      <c r="RYD88" s="522"/>
      <c r="RYE88" s="522"/>
      <c r="RYF88" s="522"/>
      <c r="RYG88" s="522"/>
      <c r="RYH88" s="522"/>
      <c r="RYI88" s="522"/>
      <c r="RYJ88" s="522"/>
      <c r="RYK88" s="522"/>
      <c r="RYL88" s="522"/>
      <c r="RYM88" s="522"/>
      <c r="RYN88" s="522"/>
      <c r="RYO88" s="522"/>
      <c r="RYP88" s="522"/>
      <c r="RYQ88" s="522"/>
      <c r="RYR88" s="522"/>
      <c r="RYS88" s="522"/>
      <c r="RYT88" s="522"/>
      <c r="RYU88" s="522"/>
      <c r="RYV88" s="522"/>
      <c r="RYW88" s="522"/>
      <c r="RYX88" s="522"/>
      <c r="RYY88" s="522"/>
      <c r="RYZ88" s="522"/>
      <c r="RZA88" s="522"/>
      <c r="RZB88" s="522"/>
      <c r="RZC88" s="522"/>
      <c r="RZD88" s="522"/>
      <c r="RZE88" s="522"/>
      <c r="RZF88" s="522"/>
      <c r="RZG88" s="522"/>
      <c r="RZH88" s="522"/>
      <c r="RZI88" s="522"/>
      <c r="RZJ88" s="522"/>
      <c r="RZK88" s="522"/>
      <c r="RZL88" s="522"/>
      <c r="RZM88" s="522"/>
      <c r="RZN88" s="522"/>
      <c r="RZO88" s="522"/>
      <c r="RZP88" s="522"/>
      <c r="RZQ88" s="522"/>
      <c r="RZR88" s="522"/>
      <c r="RZS88" s="522"/>
      <c r="RZT88" s="522"/>
      <c r="RZU88" s="522"/>
      <c r="RZV88" s="522"/>
      <c r="RZW88" s="522"/>
      <c r="RZX88" s="522"/>
      <c r="RZY88" s="522"/>
      <c r="RZZ88" s="522"/>
      <c r="SAA88" s="522"/>
      <c r="SAB88" s="522"/>
      <c r="SAC88" s="522"/>
      <c r="SAD88" s="522"/>
      <c r="SAE88" s="522"/>
      <c r="SAF88" s="522"/>
      <c r="SAG88" s="522"/>
      <c r="SAH88" s="522"/>
      <c r="SAI88" s="522"/>
      <c r="SAJ88" s="522"/>
      <c r="SAK88" s="522"/>
      <c r="SAL88" s="522"/>
      <c r="SAM88" s="522"/>
      <c r="SAN88" s="522"/>
      <c r="SAO88" s="522"/>
      <c r="SAP88" s="522"/>
      <c r="SAQ88" s="522"/>
      <c r="SAR88" s="522"/>
      <c r="SAS88" s="522"/>
      <c r="SAT88" s="522"/>
      <c r="SAU88" s="522"/>
      <c r="SAV88" s="522"/>
      <c r="SAW88" s="522"/>
      <c r="SAX88" s="522"/>
      <c r="SAY88" s="522"/>
      <c r="SAZ88" s="522"/>
      <c r="SBA88" s="522"/>
      <c r="SBB88" s="522"/>
      <c r="SBC88" s="522"/>
      <c r="SBD88" s="522"/>
      <c r="SBE88" s="522"/>
      <c r="SBF88" s="522"/>
      <c r="SBG88" s="522"/>
      <c r="SBH88" s="522"/>
      <c r="SBI88" s="522"/>
      <c r="SBJ88" s="522"/>
      <c r="SBK88" s="522"/>
      <c r="SBL88" s="522"/>
      <c r="SBM88" s="522"/>
      <c r="SBN88" s="522"/>
      <c r="SBO88" s="522"/>
      <c r="SBP88" s="522"/>
      <c r="SBQ88" s="522"/>
      <c r="SBR88" s="522"/>
      <c r="SBS88" s="522"/>
      <c r="SBT88" s="522"/>
      <c r="SBU88" s="522"/>
      <c r="SBV88" s="522"/>
      <c r="SBW88" s="522"/>
      <c r="SBX88" s="522"/>
      <c r="SBY88" s="522"/>
      <c r="SBZ88" s="522"/>
      <c r="SCA88" s="522"/>
      <c r="SCB88" s="522"/>
      <c r="SCC88" s="522"/>
      <c r="SCD88" s="522"/>
      <c r="SCE88" s="522"/>
      <c r="SCF88" s="522"/>
      <c r="SCG88" s="522"/>
      <c r="SCH88" s="522"/>
      <c r="SCI88" s="522"/>
      <c r="SCJ88" s="522"/>
      <c r="SCK88" s="522"/>
      <c r="SCL88" s="522"/>
      <c r="SCM88" s="522"/>
      <c r="SCN88" s="522"/>
      <c r="SCO88" s="522"/>
      <c r="SCP88" s="522"/>
      <c r="SCQ88" s="522"/>
      <c r="SCR88" s="522"/>
      <c r="SCS88" s="522"/>
      <c r="SCT88" s="522"/>
      <c r="SCU88" s="522"/>
      <c r="SCV88" s="522"/>
      <c r="SCW88" s="522"/>
      <c r="SCX88" s="522"/>
      <c r="SCY88" s="522"/>
      <c r="SCZ88" s="522"/>
      <c r="SDA88" s="522"/>
      <c r="SDB88" s="522"/>
      <c r="SDC88" s="522"/>
      <c r="SDD88" s="522"/>
      <c r="SDE88" s="522"/>
      <c r="SDF88" s="522"/>
      <c r="SDG88" s="522"/>
      <c r="SDH88" s="522"/>
      <c r="SDI88" s="522"/>
      <c r="SDJ88" s="522"/>
      <c r="SDK88" s="522"/>
      <c r="SDL88" s="522"/>
      <c r="SDM88" s="522"/>
      <c r="SDN88" s="522"/>
      <c r="SDO88" s="522"/>
      <c r="SDP88" s="522"/>
      <c r="SDQ88" s="522"/>
      <c r="SDR88" s="522"/>
      <c r="SDS88" s="522"/>
      <c r="SDT88" s="522"/>
      <c r="SDU88" s="522"/>
      <c r="SDV88" s="522"/>
      <c r="SDW88" s="522"/>
      <c r="SDX88" s="522"/>
      <c r="SDY88" s="522"/>
      <c r="SDZ88" s="522"/>
      <c r="SEA88" s="522"/>
      <c r="SEB88" s="522"/>
      <c r="SEC88" s="522"/>
      <c r="SED88" s="522"/>
      <c r="SEE88" s="522"/>
      <c r="SEF88" s="522"/>
      <c r="SEG88" s="522"/>
      <c r="SEH88" s="522"/>
      <c r="SEI88" s="522"/>
      <c r="SEJ88" s="522"/>
      <c r="SEK88" s="522"/>
      <c r="SEL88" s="522"/>
      <c r="SEM88" s="522"/>
      <c r="SEN88" s="522"/>
      <c r="SEO88" s="522"/>
      <c r="SEP88" s="522"/>
      <c r="SEQ88" s="522"/>
      <c r="SER88" s="522"/>
      <c r="SES88" s="522"/>
      <c r="SET88" s="522"/>
      <c r="SEU88" s="522"/>
      <c r="SEV88" s="522"/>
      <c r="SEW88" s="522"/>
      <c r="SEX88" s="522"/>
      <c r="SEY88" s="522"/>
      <c r="SEZ88" s="522"/>
      <c r="SFA88" s="522"/>
      <c r="SFB88" s="522"/>
      <c r="SFC88" s="522"/>
      <c r="SFD88" s="522"/>
      <c r="SFE88" s="522"/>
      <c r="SFF88" s="522"/>
      <c r="SFG88" s="522"/>
      <c r="SFH88" s="522"/>
      <c r="SFI88" s="522"/>
      <c r="SFJ88" s="522"/>
      <c r="SFK88" s="522"/>
      <c r="SFL88" s="522"/>
      <c r="SFM88" s="522"/>
      <c r="SFN88" s="522"/>
      <c r="SFO88" s="522"/>
      <c r="SFP88" s="522"/>
      <c r="SFQ88" s="522"/>
      <c r="SFR88" s="522"/>
      <c r="SFS88" s="522"/>
      <c r="SFT88" s="522"/>
      <c r="SFU88" s="522"/>
      <c r="SFV88" s="522"/>
      <c r="SFW88" s="522"/>
      <c r="SFX88" s="522"/>
      <c r="SFY88" s="522"/>
      <c r="SFZ88" s="522"/>
      <c r="SGA88" s="522"/>
      <c r="SGB88" s="522"/>
      <c r="SGC88" s="522"/>
      <c r="SGD88" s="522"/>
      <c r="SGE88" s="522"/>
      <c r="SGF88" s="522"/>
      <c r="SGG88" s="522"/>
      <c r="SGH88" s="522"/>
      <c r="SGI88" s="522"/>
      <c r="SGJ88" s="522"/>
      <c r="SGK88" s="522"/>
      <c r="SGL88" s="522"/>
      <c r="SGM88" s="522"/>
      <c r="SGN88" s="522"/>
      <c r="SGO88" s="522"/>
      <c r="SGP88" s="522"/>
      <c r="SGQ88" s="522"/>
      <c r="SGR88" s="522"/>
      <c r="SGS88" s="522"/>
      <c r="SGT88" s="522"/>
      <c r="SGU88" s="522"/>
      <c r="SGV88" s="522"/>
      <c r="SGW88" s="522"/>
      <c r="SGX88" s="522"/>
      <c r="SGY88" s="522"/>
      <c r="SGZ88" s="522"/>
      <c r="SHA88" s="522"/>
      <c r="SHB88" s="522"/>
      <c r="SHC88" s="522"/>
      <c r="SHD88" s="522"/>
      <c r="SHE88" s="522"/>
      <c r="SHF88" s="522"/>
      <c r="SHG88" s="522"/>
      <c r="SHH88" s="522"/>
      <c r="SHI88" s="522"/>
      <c r="SHJ88" s="522"/>
      <c r="SHK88" s="522"/>
      <c r="SHL88" s="522"/>
      <c r="SHM88" s="522"/>
      <c r="SHN88" s="522"/>
      <c r="SHO88" s="522"/>
      <c r="SHP88" s="522"/>
      <c r="SHQ88" s="522"/>
      <c r="SHR88" s="522"/>
      <c r="SHS88" s="522"/>
      <c r="SHT88" s="522"/>
      <c r="SHU88" s="522"/>
      <c r="SHV88" s="522"/>
      <c r="SHW88" s="522"/>
      <c r="SHX88" s="522"/>
      <c r="SHY88" s="522"/>
      <c r="SHZ88" s="522"/>
      <c r="SIA88" s="522"/>
      <c r="SIB88" s="522"/>
      <c r="SIC88" s="522"/>
      <c r="SID88" s="522"/>
      <c r="SIE88" s="522"/>
      <c r="SIF88" s="522"/>
      <c r="SIG88" s="522"/>
      <c r="SIH88" s="522"/>
      <c r="SII88" s="522"/>
      <c r="SIJ88" s="522"/>
      <c r="SIK88" s="522"/>
      <c r="SIL88" s="522"/>
      <c r="SIM88" s="522"/>
      <c r="SIN88" s="522"/>
      <c r="SIO88" s="522"/>
      <c r="SIP88" s="522"/>
      <c r="SIQ88" s="522"/>
      <c r="SIR88" s="522"/>
      <c r="SIS88" s="522"/>
      <c r="SIT88" s="522"/>
      <c r="SIU88" s="522"/>
      <c r="SIV88" s="522"/>
      <c r="SIW88" s="522"/>
      <c r="SIX88" s="522"/>
      <c r="SIY88" s="522"/>
      <c r="SIZ88" s="522"/>
      <c r="SJA88" s="522"/>
      <c r="SJB88" s="522"/>
      <c r="SJC88" s="522"/>
      <c r="SJD88" s="522"/>
      <c r="SJE88" s="522"/>
      <c r="SJF88" s="522"/>
      <c r="SJG88" s="522"/>
      <c r="SJH88" s="522"/>
      <c r="SJI88" s="522"/>
      <c r="SJJ88" s="522"/>
      <c r="SJK88" s="522"/>
      <c r="SJL88" s="522"/>
      <c r="SJM88" s="522"/>
      <c r="SJN88" s="522"/>
      <c r="SJO88" s="522"/>
      <c r="SJP88" s="522"/>
      <c r="SJQ88" s="522"/>
      <c r="SJR88" s="522"/>
      <c r="SJS88" s="522"/>
      <c r="SJT88" s="522"/>
      <c r="SJU88" s="522"/>
      <c r="SJV88" s="522"/>
      <c r="SJW88" s="522"/>
      <c r="SJX88" s="522"/>
      <c r="SJY88" s="522"/>
      <c r="SJZ88" s="522"/>
      <c r="SKA88" s="522"/>
      <c r="SKB88" s="522"/>
      <c r="SKC88" s="522"/>
      <c r="SKD88" s="522"/>
      <c r="SKE88" s="522"/>
      <c r="SKF88" s="522"/>
      <c r="SKG88" s="522"/>
      <c r="SKH88" s="522"/>
      <c r="SKI88" s="522"/>
      <c r="SKJ88" s="522"/>
      <c r="SKK88" s="522"/>
      <c r="SKL88" s="522"/>
      <c r="SKM88" s="522"/>
      <c r="SKN88" s="522"/>
      <c r="SKO88" s="522"/>
      <c r="SKP88" s="522"/>
      <c r="SKQ88" s="522"/>
      <c r="SKR88" s="522"/>
      <c r="SKS88" s="522"/>
      <c r="SKT88" s="522"/>
      <c r="SKU88" s="522"/>
      <c r="SKV88" s="522"/>
      <c r="SKW88" s="522"/>
      <c r="SKX88" s="522"/>
      <c r="SKY88" s="522"/>
      <c r="SKZ88" s="522"/>
      <c r="SLA88" s="522"/>
      <c r="SLB88" s="522"/>
      <c r="SLC88" s="522"/>
      <c r="SLD88" s="522"/>
      <c r="SLE88" s="522"/>
      <c r="SLF88" s="522"/>
      <c r="SLG88" s="522"/>
      <c r="SLH88" s="522"/>
      <c r="SLI88" s="522"/>
      <c r="SLJ88" s="522"/>
      <c r="SLK88" s="522"/>
      <c r="SLL88" s="522"/>
      <c r="SLM88" s="522"/>
      <c r="SLN88" s="522"/>
      <c r="SLO88" s="522"/>
      <c r="SLP88" s="522"/>
      <c r="SLQ88" s="522"/>
      <c r="SLR88" s="522"/>
      <c r="SLS88" s="522"/>
      <c r="SLT88" s="522"/>
      <c r="SLU88" s="522"/>
      <c r="SLV88" s="522"/>
      <c r="SLW88" s="522"/>
      <c r="SLX88" s="522"/>
      <c r="SLY88" s="522"/>
      <c r="SLZ88" s="522"/>
      <c r="SMA88" s="522"/>
      <c r="SMB88" s="522"/>
      <c r="SMC88" s="522"/>
      <c r="SMD88" s="522"/>
      <c r="SME88" s="522"/>
      <c r="SMF88" s="522"/>
      <c r="SMG88" s="522"/>
      <c r="SMH88" s="522"/>
      <c r="SMI88" s="522"/>
      <c r="SMJ88" s="522"/>
      <c r="SMK88" s="522"/>
      <c r="SML88" s="522"/>
      <c r="SMM88" s="522"/>
      <c r="SMN88" s="522"/>
      <c r="SMO88" s="522"/>
      <c r="SMP88" s="522"/>
      <c r="SMQ88" s="522"/>
      <c r="SMR88" s="522"/>
      <c r="SMS88" s="522"/>
      <c r="SMT88" s="522"/>
      <c r="SMU88" s="522"/>
      <c r="SMV88" s="522"/>
      <c r="SMW88" s="522"/>
      <c r="SMX88" s="522"/>
      <c r="SMY88" s="522"/>
      <c r="SMZ88" s="522"/>
      <c r="SNA88" s="522"/>
      <c r="SNB88" s="522"/>
      <c r="SNC88" s="522"/>
      <c r="SND88" s="522"/>
      <c r="SNE88" s="522"/>
      <c r="SNF88" s="522"/>
      <c r="SNG88" s="522"/>
      <c r="SNH88" s="522"/>
      <c r="SNI88" s="522"/>
      <c r="SNJ88" s="522"/>
      <c r="SNK88" s="522"/>
      <c r="SNL88" s="522"/>
      <c r="SNM88" s="522"/>
      <c r="SNN88" s="522"/>
      <c r="SNO88" s="522"/>
      <c r="SNP88" s="522"/>
      <c r="SNQ88" s="522"/>
      <c r="SNR88" s="522"/>
      <c r="SNS88" s="522"/>
      <c r="SNT88" s="522"/>
      <c r="SNU88" s="522"/>
      <c r="SNV88" s="522"/>
      <c r="SNW88" s="522"/>
      <c r="SNX88" s="522"/>
      <c r="SNY88" s="522"/>
      <c r="SNZ88" s="522"/>
      <c r="SOA88" s="522"/>
      <c r="SOB88" s="522"/>
      <c r="SOC88" s="522"/>
      <c r="SOD88" s="522"/>
      <c r="SOE88" s="522"/>
      <c r="SOF88" s="522"/>
      <c r="SOG88" s="522"/>
      <c r="SOH88" s="522"/>
      <c r="SOI88" s="522"/>
      <c r="SOJ88" s="522"/>
      <c r="SOK88" s="522"/>
      <c r="SOL88" s="522"/>
      <c r="SOM88" s="522"/>
      <c r="SON88" s="522"/>
      <c r="SOO88" s="522"/>
      <c r="SOP88" s="522"/>
      <c r="SOQ88" s="522"/>
      <c r="SOR88" s="522"/>
      <c r="SOS88" s="522"/>
      <c r="SOT88" s="522"/>
      <c r="SOU88" s="522"/>
      <c r="SOV88" s="522"/>
      <c r="SOW88" s="522"/>
      <c r="SOX88" s="522"/>
      <c r="SOY88" s="522"/>
      <c r="SOZ88" s="522"/>
      <c r="SPA88" s="522"/>
      <c r="SPB88" s="522"/>
      <c r="SPC88" s="522"/>
      <c r="SPD88" s="522"/>
      <c r="SPE88" s="522"/>
      <c r="SPF88" s="522"/>
      <c r="SPG88" s="522"/>
      <c r="SPH88" s="522"/>
      <c r="SPI88" s="522"/>
      <c r="SPJ88" s="522"/>
      <c r="SPK88" s="522"/>
      <c r="SPL88" s="522"/>
      <c r="SPM88" s="522"/>
      <c r="SPN88" s="522"/>
      <c r="SPO88" s="522"/>
      <c r="SPP88" s="522"/>
      <c r="SPQ88" s="522"/>
      <c r="SPR88" s="522"/>
      <c r="SPS88" s="522"/>
      <c r="SPT88" s="522"/>
      <c r="SPU88" s="522"/>
      <c r="SPV88" s="522"/>
      <c r="SPW88" s="522"/>
      <c r="SPX88" s="522"/>
      <c r="SPY88" s="522"/>
      <c r="SPZ88" s="522"/>
      <c r="SQA88" s="522"/>
      <c r="SQB88" s="522"/>
      <c r="SQC88" s="522"/>
      <c r="SQD88" s="522"/>
      <c r="SQE88" s="522"/>
      <c r="SQF88" s="522"/>
      <c r="SQG88" s="522"/>
      <c r="SQH88" s="522"/>
      <c r="SQI88" s="522"/>
      <c r="SQJ88" s="522"/>
      <c r="SQK88" s="522"/>
      <c r="SQL88" s="522"/>
      <c r="SQM88" s="522"/>
      <c r="SQN88" s="522"/>
      <c r="SQO88" s="522"/>
      <c r="SQP88" s="522"/>
      <c r="SQQ88" s="522"/>
      <c r="SQR88" s="522"/>
      <c r="SQS88" s="522"/>
      <c r="SQT88" s="522"/>
      <c r="SQU88" s="522"/>
      <c r="SQV88" s="522"/>
      <c r="SQW88" s="522"/>
      <c r="SQX88" s="522"/>
      <c r="SQY88" s="522"/>
      <c r="SQZ88" s="522"/>
      <c r="SRA88" s="522"/>
      <c r="SRB88" s="522"/>
      <c r="SRC88" s="522"/>
      <c r="SRD88" s="522"/>
      <c r="SRE88" s="522"/>
      <c r="SRF88" s="522"/>
      <c r="SRG88" s="522"/>
      <c r="SRH88" s="522"/>
      <c r="SRI88" s="522"/>
      <c r="SRJ88" s="522"/>
      <c r="SRK88" s="522"/>
      <c r="SRL88" s="522"/>
      <c r="SRM88" s="522"/>
      <c r="SRN88" s="522"/>
      <c r="SRO88" s="522"/>
      <c r="SRP88" s="522"/>
      <c r="SRQ88" s="522"/>
      <c r="SRR88" s="522"/>
      <c r="SRS88" s="522"/>
      <c r="SRT88" s="522"/>
      <c r="SRU88" s="522"/>
      <c r="SRV88" s="522"/>
      <c r="SRW88" s="522"/>
      <c r="SRX88" s="522"/>
      <c r="SRY88" s="522"/>
      <c r="SRZ88" s="522"/>
      <c r="SSA88" s="522"/>
      <c r="SSB88" s="522"/>
      <c r="SSC88" s="522"/>
      <c r="SSD88" s="522"/>
      <c r="SSE88" s="522"/>
      <c r="SSF88" s="522"/>
      <c r="SSG88" s="522"/>
      <c r="SSH88" s="522"/>
      <c r="SSI88" s="522"/>
      <c r="SSJ88" s="522"/>
      <c r="SSK88" s="522"/>
      <c r="SSL88" s="522"/>
      <c r="SSM88" s="522"/>
      <c r="SSN88" s="522"/>
      <c r="SSO88" s="522"/>
      <c r="SSP88" s="522"/>
      <c r="SSQ88" s="522"/>
      <c r="SSR88" s="522"/>
      <c r="SSS88" s="522"/>
      <c r="SST88" s="522"/>
      <c r="SSU88" s="522"/>
      <c r="SSV88" s="522"/>
      <c r="SSW88" s="522"/>
      <c r="SSX88" s="522"/>
      <c r="SSY88" s="522"/>
      <c r="SSZ88" s="522"/>
      <c r="STA88" s="522"/>
      <c r="STB88" s="522"/>
      <c r="STC88" s="522"/>
      <c r="STD88" s="522"/>
      <c r="STE88" s="522"/>
      <c r="STF88" s="522"/>
      <c r="STG88" s="522"/>
      <c r="STH88" s="522"/>
      <c r="STI88" s="522"/>
      <c r="STJ88" s="522"/>
      <c r="STK88" s="522"/>
      <c r="STL88" s="522"/>
      <c r="STM88" s="522"/>
      <c r="STN88" s="522"/>
      <c r="STO88" s="522"/>
      <c r="STP88" s="522"/>
      <c r="STQ88" s="522"/>
      <c r="STR88" s="522"/>
      <c r="STS88" s="522"/>
      <c r="STT88" s="522"/>
      <c r="STU88" s="522"/>
      <c r="STV88" s="522"/>
      <c r="STW88" s="522"/>
      <c r="STX88" s="522"/>
      <c r="STY88" s="522"/>
      <c r="STZ88" s="522"/>
      <c r="SUA88" s="522"/>
      <c r="SUB88" s="522"/>
      <c r="SUC88" s="522"/>
      <c r="SUD88" s="522"/>
      <c r="SUE88" s="522"/>
      <c r="SUF88" s="522"/>
      <c r="SUG88" s="522"/>
      <c r="SUH88" s="522"/>
      <c r="SUI88" s="522"/>
      <c r="SUJ88" s="522"/>
      <c r="SUK88" s="522"/>
      <c r="SUL88" s="522"/>
      <c r="SUM88" s="522"/>
      <c r="SUN88" s="522"/>
      <c r="SUO88" s="522"/>
      <c r="SUP88" s="522"/>
      <c r="SUQ88" s="522"/>
      <c r="SUR88" s="522"/>
      <c r="SUS88" s="522"/>
      <c r="SUT88" s="522"/>
      <c r="SUU88" s="522"/>
      <c r="SUV88" s="522"/>
      <c r="SUW88" s="522"/>
      <c r="SUX88" s="522"/>
      <c r="SUY88" s="522"/>
      <c r="SUZ88" s="522"/>
      <c r="SVA88" s="522"/>
      <c r="SVB88" s="522"/>
      <c r="SVC88" s="522"/>
      <c r="SVD88" s="522"/>
      <c r="SVE88" s="522"/>
      <c r="SVF88" s="522"/>
      <c r="SVG88" s="522"/>
      <c r="SVH88" s="522"/>
      <c r="SVI88" s="522"/>
      <c r="SVJ88" s="522"/>
      <c r="SVK88" s="522"/>
      <c r="SVL88" s="522"/>
      <c r="SVM88" s="522"/>
      <c r="SVN88" s="522"/>
      <c r="SVO88" s="522"/>
      <c r="SVP88" s="522"/>
      <c r="SVQ88" s="522"/>
      <c r="SVR88" s="522"/>
      <c r="SVS88" s="522"/>
      <c r="SVT88" s="522"/>
      <c r="SVU88" s="522"/>
      <c r="SVV88" s="522"/>
      <c r="SVW88" s="522"/>
      <c r="SVX88" s="522"/>
      <c r="SVY88" s="522"/>
      <c r="SVZ88" s="522"/>
      <c r="SWA88" s="522"/>
      <c r="SWB88" s="522"/>
      <c r="SWC88" s="522"/>
      <c r="SWD88" s="522"/>
      <c r="SWE88" s="522"/>
      <c r="SWF88" s="522"/>
      <c r="SWG88" s="522"/>
      <c r="SWH88" s="522"/>
      <c r="SWI88" s="522"/>
      <c r="SWJ88" s="522"/>
      <c r="SWK88" s="522"/>
      <c r="SWL88" s="522"/>
      <c r="SWM88" s="522"/>
      <c r="SWN88" s="522"/>
      <c r="SWO88" s="522"/>
      <c r="SWP88" s="522"/>
      <c r="SWQ88" s="522"/>
      <c r="SWR88" s="522"/>
      <c r="SWS88" s="522"/>
      <c r="SWT88" s="522"/>
      <c r="SWU88" s="522"/>
      <c r="SWV88" s="522"/>
      <c r="SWW88" s="522"/>
      <c r="SWX88" s="522"/>
      <c r="SWY88" s="522"/>
      <c r="SWZ88" s="522"/>
      <c r="SXA88" s="522"/>
      <c r="SXB88" s="522"/>
      <c r="SXC88" s="522"/>
      <c r="SXD88" s="522"/>
      <c r="SXE88" s="522"/>
      <c r="SXF88" s="522"/>
      <c r="SXG88" s="522"/>
      <c r="SXH88" s="522"/>
      <c r="SXI88" s="522"/>
      <c r="SXJ88" s="522"/>
      <c r="SXK88" s="522"/>
      <c r="SXL88" s="522"/>
      <c r="SXM88" s="522"/>
      <c r="SXN88" s="522"/>
      <c r="SXO88" s="522"/>
      <c r="SXP88" s="522"/>
      <c r="SXQ88" s="522"/>
      <c r="SXR88" s="522"/>
      <c r="SXS88" s="522"/>
      <c r="SXT88" s="522"/>
      <c r="SXU88" s="522"/>
      <c r="SXV88" s="522"/>
      <c r="SXW88" s="522"/>
      <c r="SXX88" s="522"/>
      <c r="SXY88" s="522"/>
      <c r="SXZ88" s="522"/>
      <c r="SYA88" s="522"/>
      <c r="SYB88" s="522"/>
      <c r="SYC88" s="522"/>
      <c r="SYD88" s="522"/>
      <c r="SYE88" s="522"/>
      <c r="SYF88" s="522"/>
      <c r="SYG88" s="522"/>
      <c r="SYH88" s="522"/>
      <c r="SYI88" s="522"/>
      <c r="SYJ88" s="522"/>
      <c r="SYK88" s="522"/>
      <c r="SYL88" s="522"/>
      <c r="SYM88" s="522"/>
      <c r="SYN88" s="522"/>
      <c r="SYO88" s="522"/>
      <c r="SYP88" s="522"/>
      <c r="SYQ88" s="522"/>
      <c r="SYR88" s="522"/>
      <c r="SYS88" s="522"/>
      <c r="SYT88" s="522"/>
      <c r="SYU88" s="522"/>
      <c r="SYV88" s="522"/>
      <c r="SYW88" s="522"/>
      <c r="SYX88" s="522"/>
      <c r="SYY88" s="522"/>
      <c r="SYZ88" s="522"/>
      <c r="SZA88" s="522"/>
      <c r="SZB88" s="522"/>
      <c r="SZC88" s="522"/>
      <c r="SZD88" s="522"/>
      <c r="SZE88" s="522"/>
      <c r="SZF88" s="522"/>
      <c r="SZG88" s="522"/>
      <c r="SZH88" s="522"/>
      <c r="SZI88" s="522"/>
      <c r="SZJ88" s="522"/>
      <c r="SZK88" s="522"/>
      <c r="SZL88" s="522"/>
      <c r="SZM88" s="522"/>
      <c r="SZN88" s="522"/>
      <c r="SZO88" s="522"/>
      <c r="SZP88" s="522"/>
      <c r="SZQ88" s="522"/>
      <c r="SZR88" s="522"/>
      <c r="SZS88" s="522"/>
      <c r="SZT88" s="522"/>
      <c r="SZU88" s="522"/>
      <c r="SZV88" s="522"/>
      <c r="SZW88" s="522"/>
      <c r="SZX88" s="522"/>
      <c r="SZY88" s="522"/>
      <c r="SZZ88" s="522"/>
      <c r="TAA88" s="522"/>
      <c r="TAB88" s="522"/>
      <c r="TAC88" s="522"/>
      <c r="TAD88" s="522"/>
      <c r="TAE88" s="522"/>
      <c r="TAF88" s="522"/>
      <c r="TAG88" s="522"/>
      <c r="TAH88" s="522"/>
      <c r="TAI88" s="522"/>
      <c r="TAJ88" s="522"/>
      <c r="TAK88" s="522"/>
      <c r="TAL88" s="522"/>
      <c r="TAM88" s="522"/>
      <c r="TAN88" s="522"/>
      <c r="TAO88" s="522"/>
      <c r="TAP88" s="522"/>
      <c r="TAQ88" s="522"/>
      <c r="TAR88" s="522"/>
      <c r="TAS88" s="522"/>
      <c r="TAT88" s="522"/>
      <c r="TAU88" s="522"/>
      <c r="TAV88" s="522"/>
      <c r="TAW88" s="522"/>
      <c r="TAX88" s="522"/>
      <c r="TAY88" s="522"/>
      <c r="TAZ88" s="522"/>
      <c r="TBA88" s="522"/>
      <c r="TBB88" s="522"/>
      <c r="TBC88" s="522"/>
      <c r="TBD88" s="522"/>
      <c r="TBE88" s="522"/>
      <c r="TBF88" s="522"/>
      <c r="TBG88" s="522"/>
      <c r="TBH88" s="522"/>
      <c r="TBI88" s="522"/>
      <c r="TBJ88" s="522"/>
      <c r="TBK88" s="522"/>
      <c r="TBL88" s="522"/>
      <c r="TBM88" s="522"/>
      <c r="TBN88" s="522"/>
      <c r="TBO88" s="522"/>
      <c r="TBP88" s="522"/>
      <c r="TBQ88" s="522"/>
      <c r="TBR88" s="522"/>
      <c r="TBS88" s="522"/>
      <c r="TBT88" s="522"/>
      <c r="TBU88" s="522"/>
      <c r="TBV88" s="522"/>
      <c r="TBW88" s="522"/>
      <c r="TBX88" s="522"/>
      <c r="TBY88" s="522"/>
      <c r="TBZ88" s="522"/>
      <c r="TCA88" s="522"/>
      <c r="TCB88" s="522"/>
      <c r="TCC88" s="522"/>
      <c r="TCD88" s="522"/>
      <c r="TCE88" s="522"/>
      <c r="TCF88" s="522"/>
      <c r="TCG88" s="522"/>
      <c r="TCH88" s="522"/>
      <c r="TCI88" s="522"/>
      <c r="TCJ88" s="522"/>
      <c r="TCK88" s="522"/>
      <c r="TCL88" s="522"/>
      <c r="TCM88" s="522"/>
      <c r="TCN88" s="522"/>
      <c r="TCO88" s="522"/>
      <c r="TCP88" s="522"/>
      <c r="TCQ88" s="522"/>
      <c r="TCR88" s="522"/>
      <c r="TCS88" s="522"/>
      <c r="TCT88" s="522"/>
      <c r="TCU88" s="522"/>
      <c r="TCV88" s="522"/>
      <c r="TCW88" s="522"/>
      <c r="TCX88" s="522"/>
      <c r="TCY88" s="522"/>
      <c r="TCZ88" s="522"/>
      <c r="TDA88" s="522"/>
      <c r="TDB88" s="522"/>
      <c r="TDC88" s="522"/>
      <c r="TDD88" s="522"/>
      <c r="TDE88" s="522"/>
      <c r="TDF88" s="522"/>
      <c r="TDG88" s="522"/>
      <c r="TDH88" s="522"/>
      <c r="TDI88" s="522"/>
      <c r="TDJ88" s="522"/>
      <c r="TDK88" s="522"/>
      <c r="TDL88" s="522"/>
      <c r="TDM88" s="522"/>
      <c r="TDN88" s="522"/>
      <c r="TDO88" s="522"/>
      <c r="TDP88" s="522"/>
      <c r="TDQ88" s="522"/>
      <c r="TDR88" s="522"/>
      <c r="TDS88" s="522"/>
      <c r="TDT88" s="522"/>
      <c r="TDU88" s="522"/>
      <c r="TDV88" s="522"/>
      <c r="TDW88" s="522"/>
      <c r="TDX88" s="522"/>
      <c r="TDY88" s="522"/>
      <c r="TDZ88" s="522"/>
      <c r="TEA88" s="522"/>
      <c r="TEB88" s="522"/>
      <c r="TEC88" s="522"/>
      <c r="TED88" s="522"/>
      <c r="TEE88" s="522"/>
      <c r="TEF88" s="522"/>
      <c r="TEG88" s="522"/>
      <c r="TEH88" s="522"/>
      <c r="TEI88" s="522"/>
      <c r="TEJ88" s="522"/>
      <c r="TEK88" s="522"/>
      <c r="TEL88" s="522"/>
      <c r="TEM88" s="522"/>
      <c r="TEN88" s="522"/>
      <c r="TEO88" s="522"/>
      <c r="TEP88" s="522"/>
      <c r="TEQ88" s="522"/>
      <c r="TER88" s="522"/>
      <c r="TES88" s="522"/>
      <c r="TET88" s="522"/>
      <c r="TEU88" s="522"/>
      <c r="TEV88" s="522"/>
      <c r="TEW88" s="522"/>
      <c r="TEX88" s="522"/>
      <c r="TEY88" s="522"/>
      <c r="TEZ88" s="522"/>
      <c r="TFA88" s="522"/>
      <c r="TFB88" s="522"/>
      <c r="TFC88" s="522"/>
      <c r="TFD88" s="522"/>
      <c r="TFE88" s="522"/>
      <c r="TFF88" s="522"/>
      <c r="TFG88" s="522"/>
      <c r="TFH88" s="522"/>
      <c r="TFI88" s="522"/>
      <c r="TFJ88" s="522"/>
      <c r="TFK88" s="522"/>
      <c r="TFL88" s="522"/>
      <c r="TFM88" s="522"/>
      <c r="TFN88" s="522"/>
      <c r="TFO88" s="522"/>
      <c r="TFP88" s="522"/>
      <c r="TFQ88" s="522"/>
      <c r="TFR88" s="522"/>
      <c r="TFS88" s="522"/>
      <c r="TFT88" s="522"/>
      <c r="TFU88" s="522"/>
      <c r="TFV88" s="522"/>
      <c r="TFW88" s="522"/>
      <c r="TFX88" s="522"/>
      <c r="TFY88" s="522"/>
      <c r="TFZ88" s="522"/>
      <c r="TGA88" s="522"/>
      <c r="TGB88" s="522"/>
      <c r="TGC88" s="522"/>
      <c r="TGD88" s="522"/>
      <c r="TGE88" s="522"/>
      <c r="TGF88" s="522"/>
      <c r="TGG88" s="522"/>
      <c r="TGH88" s="522"/>
      <c r="TGI88" s="522"/>
      <c r="TGJ88" s="522"/>
      <c r="TGK88" s="522"/>
      <c r="TGL88" s="522"/>
      <c r="TGM88" s="522"/>
      <c r="TGN88" s="522"/>
      <c r="TGO88" s="522"/>
      <c r="TGP88" s="522"/>
      <c r="TGQ88" s="522"/>
      <c r="TGR88" s="522"/>
      <c r="TGS88" s="522"/>
      <c r="TGT88" s="522"/>
      <c r="TGU88" s="522"/>
      <c r="TGV88" s="522"/>
      <c r="TGW88" s="522"/>
      <c r="TGX88" s="522"/>
      <c r="TGY88" s="522"/>
      <c r="TGZ88" s="522"/>
      <c r="THA88" s="522"/>
      <c r="THB88" s="522"/>
      <c r="THC88" s="522"/>
      <c r="THD88" s="522"/>
      <c r="THE88" s="522"/>
      <c r="THF88" s="522"/>
      <c r="THG88" s="522"/>
      <c r="THH88" s="522"/>
      <c r="THI88" s="522"/>
      <c r="THJ88" s="522"/>
      <c r="THK88" s="522"/>
      <c r="THL88" s="522"/>
      <c r="THM88" s="522"/>
      <c r="THN88" s="522"/>
      <c r="THO88" s="522"/>
      <c r="THP88" s="522"/>
      <c r="THQ88" s="522"/>
      <c r="THR88" s="522"/>
      <c r="THS88" s="522"/>
      <c r="THT88" s="522"/>
      <c r="THU88" s="522"/>
      <c r="THV88" s="522"/>
      <c r="THW88" s="522"/>
      <c r="THX88" s="522"/>
      <c r="THY88" s="522"/>
      <c r="THZ88" s="522"/>
      <c r="TIA88" s="522"/>
      <c r="TIB88" s="522"/>
      <c r="TIC88" s="522"/>
      <c r="TID88" s="522"/>
      <c r="TIE88" s="522"/>
      <c r="TIF88" s="522"/>
      <c r="TIG88" s="522"/>
      <c r="TIH88" s="522"/>
      <c r="TII88" s="522"/>
      <c r="TIJ88" s="522"/>
      <c r="TIK88" s="522"/>
      <c r="TIL88" s="522"/>
      <c r="TIM88" s="522"/>
      <c r="TIN88" s="522"/>
      <c r="TIO88" s="522"/>
      <c r="TIP88" s="522"/>
      <c r="TIQ88" s="522"/>
      <c r="TIR88" s="522"/>
      <c r="TIS88" s="522"/>
      <c r="TIT88" s="522"/>
      <c r="TIU88" s="522"/>
      <c r="TIV88" s="522"/>
      <c r="TIW88" s="522"/>
      <c r="TIX88" s="522"/>
      <c r="TIY88" s="522"/>
      <c r="TIZ88" s="522"/>
      <c r="TJA88" s="522"/>
      <c r="TJB88" s="522"/>
      <c r="TJC88" s="522"/>
      <c r="TJD88" s="522"/>
      <c r="TJE88" s="522"/>
      <c r="TJF88" s="522"/>
      <c r="TJG88" s="522"/>
      <c r="TJH88" s="522"/>
      <c r="TJI88" s="522"/>
      <c r="TJJ88" s="522"/>
      <c r="TJK88" s="522"/>
      <c r="TJL88" s="522"/>
      <c r="TJM88" s="522"/>
      <c r="TJN88" s="522"/>
      <c r="TJO88" s="522"/>
      <c r="TJP88" s="522"/>
      <c r="TJQ88" s="522"/>
      <c r="TJR88" s="522"/>
      <c r="TJS88" s="522"/>
      <c r="TJT88" s="522"/>
      <c r="TJU88" s="522"/>
      <c r="TJV88" s="522"/>
      <c r="TJW88" s="522"/>
      <c r="TJX88" s="522"/>
      <c r="TJY88" s="522"/>
      <c r="TJZ88" s="522"/>
      <c r="TKA88" s="522"/>
      <c r="TKB88" s="522"/>
      <c r="TKC88" s="522"/>
      <c r="TKD88" s="522"/>
      <c r="TKE88" s="522"/>
      <c r="TKF88" s="522"/>
      <c r="TKG88" s="522"/>
      <c r="TKH88" s="522"/>
      <c r="TKI88" s="522"/>
      <c r="TKJ88" s="522"/>
      <c r="TKK88" s="522"/>
      <c r="TKL88" s="522"/>
      <c r="TKM88" s="522"/>
      <c r="TKN88" s="522"/>
      <c r="TKO88" s="522"/>
      <c r="TKP88" s="522"/>
      <c r="TKQ88" s="522"/>
      <c r="TKR88" s="522"/>
      <c r="TKS88" s="522"/>
      <c r="TKT88" s="522"/>
      <c r="TKU88" s="522"/>
      <c r="TKV88" s="522"/>
      <c r="TKW88" s="522"/>
      <c r="TKX88" s="522"/>
      <c r="TKY88" s="522"/>
      <c r="TKZ88" s="522"/>
      <c r="TLA88" s="522"/>
      <c r="TLB88" s="522"/>
      <c r="TLC88" s="522"/>
      <c r="TLD88" s="522"/>
      <c r="TLE88" s="522"/>
      <c r="TLF88" s="522"/>
      <c r="TLG88" s="522"/>
      <c r="TLH88" s="522"/>
      <c r="TLI88" s="522"/>
      <c r="TLJ88" s="522"/>
      <c r="TLK88" s="522"/>
      <c r="TLL88" s="522"/>
      <c r="TLM88" s="522"/>
      <c r="TLN88" s="522"/>
      <c r="TLO88" s="522"/>
      <c r="TLP88" s="522"/>
      <c r="TLQ88" s="522"/>
      <c r="TLR88" s="522"/>
      <c r="TLS88" s="522"/>
      <c r="TLT88" s="522"/>
      <c r="TLU88" s="522"/>
      <c r="TLV88" s="522"/>
      <c r="TLW88" s="522"/>
      <c r="TLX88" s="522"/>
      <c r="TLY88" s="522"/>
      <c r="TLZ88" s="522"/>
      <c r="TMA88" s="522"/>
      <c r="TMB88" s="522"/>
      <c r="TMC88" s="522"/>
      <c r="TMD88" s="522"/>
      <c r="TME88" s="522"/>
      <c r="TMF88" s="522"/>
      <c r="TMG88" s="522"/>
      <c r="TMH88" s="522"/>
      <c r="TMI88" s="522"/>
      <c r="TMJ88" s="522"/>
      <c r="TMK88" s="522"/>
      <c r="TML88" s="522"/>
      <c r="TMM88" s="522"/>
      <c r="TMN88" s="522"/>
      <c r="TMO88" s="522"/>
      <c r="TMP88" s="522"/>
      <c r="TMQ88" s="522"/>
      <c r="TMR88" s="522"/>
      <c r="TMS88" s="522"/>
      <c r="TMT88" s="522"/>
      <c r="TMU88" s="522"/>
      <c r="TMV88" s="522"/>
      <c r="TMW88" s="522"/>
      <c r="TMX88" s="522"/>
      <c r="TMY88" s="522"/>
      <c r="TMZ88" s="522"/>
      <c r="TNA88" s="522"/>
      <c r="TNB88" s="522"/>
      <c r="TNC88" s="522"/>
      <c r="TND88" s="522"/>
      <c r="TNE88" s="522"/>
      <c r="TNF88" s="522"/>
      <c r="TNG88" s="522"/>
      <c r="TNH88" s="522"/>
      <c r="TNI88" s="522"/>
      <c r="TNJ88" s="522"/>
      <c r="TNK88" s="522"/>
      <c r="TNL88" s="522"/>
      <c r="TNM88" s="522"/>
      <c r="TNN88" s="522"/>
      <c r="TNO88" s="522"/>
      <c r="TNP88" s="522"/>
      <c r="TNQ88" s="522"/>
      <c r="TNR88" s="522"/>
      <c r="TNS88" s="522"/>
      <c r="TNT88" s="522"/>
      <c r="TNU88" s="522"/>
      <c r="TNV88" s="522"/>
      <c r="TNW88" s="522"/>
      <c r="TNX88" s="522"/>
      <c r="TNY88" s="522"/>
      <c r="TNZ88" s="522"/>
      <c r="TOA88" s="522"/>
      <c r="TOB88" s="522"/>
      <c r="TOC88" s="522"/>
      <c r="TOD88" s="522"/>
      <c r="TOE88" s="522"/>
      <c r="TOF88" s="522"/>
      <c r="TOG88" s="522"/>
      <c r="TOH88" s="522"/>
      <c r="TOI88" s="522"/>
      <c r="TOJ88" s="522"/>
      <c r="TOK88" s="522"/>
      <c r="TOL88" s="522"/>
      <c r="TOM88" s="522"/>
      <c r="TON88" s="522"/>
      <c r="TOO88" s="522"/>
      <c r="TOP88" s="522"/>
      <c r="TOQ88" s="522"/>
      <c r="TOR88" s="522"/>
      <c r="TOS88" s="522"/>
      <c r="TOT88" s="522"/>
      <c r="TOU88" s="522"/>
      <c r="TOV88" s="522"/>
      <c r="TOW88" s="522"/>
      <c r="TOX88" s="522"/>
      <c r="TOY88" s="522"/>
      <c r="TOZ88" s="522"/>
      <c r="TPA88" s="522"/>
      <c r="TPB88" s="522"/>
      <c r="TPC88" s="522"/>
      <c r="TPD88" s="522"/>
      <c r="TPE88" s="522"/>
      <c r="TPF88" s="522"/>
      <c r="TPG88" s="522"/>
      <c r="TPH88" s="522"/>
      <c r="TPI88" s="522"/>
      <c r="TPJ88" s="522"/>
      <c r="TPK88" s="522"/>
      <c r="TPL88" s="522"/>
      <c r="TPM88" s="522"/>
      <c r="TPN88" s="522"/>
      <c r="TPO88" s="522"/>
      <c r="TPP88" s="522"/>
      <c r="TPQ88" s="522"/>
      <c r="TPR88" s="522"/>
      <c r="TPS88" s="522"/>
      <c r="TPT88" s="522"/>
      <c r="TPU88" s="522"/>
      <c r="TPV88" s="522"/>
      <c r="TPW88" s="522"/>
      <c r="TPX88" s="522"/>
      <c r="TPY88" s="522"/>
      <c r="TPZ88" s="522"/>
      <c r="TQA88" s="522"/>
      <c r="TQB88" s="522"/>
      <c r="TQC88" s="522"/>
      <c r="TQD88" s="522"/>
      <c r="TQE88" s="522"/>
      <c r="TQF88" s="522"/>
      <c r="TQG88" s="522"/>
      <c r="TQH88" s="522"/>
      <c r="TQI88" s="522"/>
      <c r="TQJ88" s="522"/>
      <c r="TQK88" s="522"/>
      <c r="TQL88" s="522"/>
      <c r="TQM88" s="522"/>
      <c r="TQN88" s="522"/>
      <c r="TQO88" s="522"/>
      <c r="TQP88" s="522"/>
      <c r="TQQ88" s="522"/>
      <c r="TQR88" s="522"/>
      <c r="TQS88" s="522"/>
      <c r="TQT88" s="522"/>
      <c r="TQU88" s="522"/>
      <c r="TQV88" s="522"/>
      <c r="TQW88" s="522"/>
      <c r="TQX88" s="522"/>
      <c r="TQY88" s="522"/>
      <c r="TQZ88" s="522"/>
      <c r="TRA88" s="522"/>
      <c r="TRB88" s="522"/>
      <c r="TRC88" s="522"/>
      <c r="TRD88" s="522"/>
      <c r="TRE88" s="522"/>
      <c r="TRF88" s="522"/>
      <c r="TRG88" s="522"/>
      <c r="TRH88" s="522"/>
      <c r="TRI88" s="522"/>
      <c r="TRJ88" s="522"/>
      <c r="TRK88" s="522"/>
      <c r="TRL88" s="522"/>
      <c r="TRM88" s="522"/>
      <c r="TRN88" s="522"/>
      <c r="TRO88" s="522"/>
      <c r="TRP88" s="522"/>
      <c r="TRQ88" s="522"/>
      <c r="TRR88" s="522"/>
      <c r="TRS88" s="522"/>
      <c r="TRT88" s="522"/>
      <c r="TRU88" s="522"/>
      <c r="TRV88" s="522"/>
      <c r="TRW88" s="522"/>
      <c r="TRX88" s="522"/>
      <c r="TRY88" s="522"/>
      <c r="TRZ88" s="522"/>
      <c r="TSA88" s="522"/>
      <c r="TSB88" s="522"/>
      <c r="TSC88" s="522"/>
      <c r="TSD88" s="522"/>
      <c r="TSE88" s="522"/>
      <c r="TSF88" s="522"/>
      <c r="TSG88" s="522"/>
      <c r="TSH88" s="522"/>
      <c r="TSI88" s="522"/>
      <c r="TSJ88" s="522"/>
      <c r="TSK88" s="522"/>
      <c r="TSL88" s="522"/>
      <c r="TSM88" s="522"/>
      <c r="TSN88" s="522"/>
      <c r="TSO88" s="522"/>
      <c r="TSP88" s="522"/>
      <c r="TSQ88" s="522"/>
      <c r="TSR88" s="522"/>
      <c r="TSS88" s="522"/>
      <c r="TST88" s="522"/>
      <c r="TSU88" s="522"/>
      <c r="TSV88" s="522"/>
      <c r="TSW88" s="522"/>
      <c r="TSX88" s="522"/>
      <c r="TSY88" s="522"/>
      <c r="TSZ88" s="522"/>
      <c r="TTA88" s="522"/>
      <c r="TTB88" s="522"/>
      <c r="TTC88" s="522"/>
      <c r="TTD88" s="522"/>
      <c r="TTE88" s="522"/>
      <c r="TTF88" s="522"/>
      <c r="TTG88" s="522"/>
      <c r="TTH88" s="522"/>
      <c r="TTI88" s="522"/>
      <c r="TTJ88" s="522"/>
      <c r="TTK88" s="522"/>
      <c r="TTL88" s="522"/>
      <c r="TTM88" s="522"/>
      <c r="TTN88" s="522"/>
      <c r="TTO88" s="522"/>
      <c r="TTP88" s="522"/>
      <c r="TTQ88" s="522"/>
      <c r="TTR88" s="522"/>
      <c r="TTS88" s="522"/>
      <c r="TTT88" s="522"/>
      <c r="TTU88" s="522"/>
      <c r="TTV88" s="522"/>
      <c r="TTW88" s="522"/>
      <c r="TTX88" s="522"/>
      <c r="TTY88" s="522"/>
      <c r="TTZ88" s="522"/>
      <c r="TUA88" s="522"/>
      <c r="TUB88" s="522"/>
      <c r="TUC88" s="522"/>
      <c r="TUD88" s="522"/>
      <c r="TUE88" s="522"/>
      <c r="TUF88" s="522"/>
      <c r="TUG88" s="522"/>
      <c r="TUH88" s="522"/>
      <c r="TUI88" s="522"/>
      <c r="TUJ88" s="522"/>
      <c r="TUK88" s="522"/>
      <c r="TUL88" s="522"/>
      <c r="TUM88" s="522"/>
      <c r="TUN88" s="522"/>
      <c r="TUO88" s="522"/>
      <c r="TUP88" s="522"/>
      <c r="TUQ88" s="522"/>
      <c r="TUR88" s="522"/>
      <c r="TUS88" s="522"/>
      <c r="TUT88" s="522"/>
      <c r="TUU88" s="522"/>
      <c r="TUV88" s="522"/>
      <c r="TUW88" s="522"/>
      <c r="TUX88" s="522"/>
      <c r="TUY88" s="522"/>
      <c r="TUZ88" s="522"/>
      <c r="TVA88" s="522"/>
      <c r="TVB88" s="522"/>
      <c r="TVC88" s="522"/>
      <c r="TVD88" s="522"/>
      <c r="TVE88" s="522"/>
      <c r="TVF88" s="522"/>
      <c r="TVG88" s="522"/>
      <c r="TVH88" s="522"/>
      <c r="TVI88" s="522"/>
      <c r="TVJ88" s="522"/>
      <c r="TVK88" s="522"/>
      <c r="TVL88" s="522"/>
      <c r="TVM88" s="522"/>
      <c r="TVN88" s="522"/>
      <c r="TVO88" s="522"/>
      <c r="TVP88" s="522"/>
      <c r="TVQ88" s="522"/>
      <c r="TVR88" s="522"/>
      <c r="TVS88" s="522"/>
      <c r="TVT88" s="522"/>
      <c r="TVU88" s="522"/>
      <c r="TVV88" s="522"/>
      <c r="TVW88" s="522"/>
      <c r="TVX88" s="522"/>
      <c r="TVY88" s="522"/>
      <c r="TVZ88" s="522"/>
      <c r="TWA88" s="522"/>
      <c r="TWB88" s="522"/>
      <c r="TWC88" s="522"/>
      <c r="TWD88" s="522"/>
      <c r="TWE88" s="522"/>
      <c r="TWF88" s="522"/>
      <c r="TWG88" s="522"/>
      <c r="TWH88" s="522"/>
      <c r="TWI88" s="522"/>
      <c r="TWJ88" s="522"/>
      <c r="TWK88" s="522"/>
      <c r="TWL88" s="522"/>
      <c r="TWM88" s="522"/>
      <c r="TWN88" s="522"/>
      <c r="TWO88" s="522"/>
      <c r="TWP88" s="522"/>
      <c r="TWQ88" s="522"/>
      <c r="TWR88" s="522"/>
      <c r="TWS88" s="522"/>
      <c r="TWT88" s="522"/>
      <c r="TWU88" s="522"/>
      <c r="TWV88" s="522"/>
      <c r="TWW88" s="522"/>
      <c r="TWX88" s="522"/>
      <c r="TWY88" s="522"/>
      <c r="TWZ88" s="522"/>
      <c r="TXA88" s="522"/>
      <c r="TXB88" s="522"/>
      <c r="TXC88" s="522"/>
      <c r="TXD88" s="522"/>
      <c r="TXE88" s="522"/>
      <c r="TXF88" s="522"/>
      <c r="TXG88" s="522"/>
      <c r="TXH88" s="522"/>
      <c r="TXI88" s="522"/>
      <c r="TXJ88" s="522"/>
      <c r="TXK88" s="522"/>
      <c r="TXL88" s="522"/>
      <c r="TXM88" s="522"/>
      <c r="TXN88" s="522"/>
      <c r="TXO88" s="522"/>
      <c r="TXP88" s="522"/>
      <c r="TXQ88" s="522"/>
      <c r="TXR88" s="522"/>
      <c r="TXS88" s="522"/>
      <c r="TXT88" s="522"/>
      <c r="TXU88" s="522"/>
      <c r="TXV88" s="522"/>
      <c r="TXW88" s="522"/>
      <c r="TXX88" s="522"/>
      <c r="TXY88" s="522"/>
      <c r="TXZ88" s="522"/>
      <c r="TYA88" s="522"/>
      <c r="TYB88" s="522"/>
      <c r="TYC88" s="522"/>
      <c r="TYD88" s="522"/>
      <c r="TYE88" s="522"/>
      <c r="TYF88" s="522"/>
      <c r="TYG88" s="522"/>
      <c r="TYH88" s="522"/>
      <c r="TYI88" s="522"/>
      <c r="TYJ88" s="522"/>
      <c r="TYK88" s="522"/>
      <c r="TYL88" s="522"/>
      <c r="TYM88" s="522"/>
      <c r="TYN88" s="522"/>
      <c r="TYO88" s="522"/>
      <c r="TYP88" s="522"/>
      <c r="TYQ88" s="522"/>
      <c r="TYR88" s="522"/>
      <c r="TYS88" s="522"/>
      <c r="TYT88" s="522"/>
      <c r="TYU88" s="522"/>
      <c r="TYV88" s="522"/>
      <c r="TYW88" s="522"/>
      <c r="TYX88" s="522"/>
      <c r="TYY88" s="522"/>
      <c r="TYZ88" s="522"/>
      <c r="TZA88" s="522"/>
      <c r="TZB88" s="522"/>
      <c r="TZC88" s="522"/>
      <c r="TZD88" s="522"/>
      <c r="TZE88" s="522"/>
      <c r="TZF88" s="522"/>
      <c r="TZG88" s="522"/>
      <c r="TZH88" s="522"/>
      <c r="TZI88" s="522"/>
      <c r="TZJ88" s="522"/>
      <c r="TZK88" s="522"/>
      <c r="TZL88" s="522"/>
      <c r="TZM88" s="522"/>
      <c r="TZN88" s="522"/>
      <c r="TZO88" s="522"/>
      <c r="TZP88" s="522"/>
      <c r="TZQ88" s="522"/>
      <c r="TZR88" s="522"/>
      <c r="TZS88" s="522"/>
      <c r="TZT88" s="522"/>
      <c r="TZU88" s="522"/>
      <c r="TZV88" s="522"/>
      <c r="TZW88" s="522"/>
      <c r="TZX88" s="522"/>
      <c r="TZY88" s="522"/>
      <c r="TZZ88" s="522"/>
      <c r="UAA88" s="522"/>
      <c r="UAB88" s="522"/>
      <c r="UAC88" s="522"/>
      <c r="UAD88" s="522"/>
      <c r="UAE88" s="522"/>
      <c r="UAF88" s="522"/>
      <c r="UAG88" s="522"/>
      <c r="UAH88" s="522"/>
      <c r="UAI88" s="522"/>
      <c r="UAJ88" s="522"/>
      <c r="UAK88" s="522"/>
      <c r="UAL88" s="522"/>
      <c r="UAM88" s="522"/>
      <c r="UAN88" s="522"/>
      <c r="UAO88" s="522"/>
      <c r="UAP88" s="522"/>
      <c r="UAQ88" s="522"/>
      <c r="UAR88" s="522"/>
      <c r="UAS88" s="522"/>
      <c r="UAT88" s="522"/>
      <c r="UAU88" s="522"/>
      <c r="UAV88" s="522"/>
      <c r="UAW88" s="522"/>
      <c r="UAX88" s="522"/>
      <c r="UAY88" s="522"/>
      <c r="UAZ88" s="522"/>
      <c r="UBA88" s="522"/>
      <c r="UBB88" s="522"/>
      <c r="UBC88" s="522"/>
      <c r="UBD88" s="522"/>
      <c r="UBE88" s="522"/>
      <c r="UBF88" s="522"/>
      <c r="UBG88" s="522"/>
      <c r="UBH88" s="522"/>
      <c r="UBI88" s="522"/>
      <c r="UBJ88" s="522"/>
      <c r="UBK88" s="522"/>
      <c r="UBL88" s="522"/>
      <c r="UBM88" s="522"/>
      <c r="UBN88" s="522"/>
      <c r="UBO88" s="522"/>
      <c r="UBP88" s="522"/>
      <c r="UBQ88" s="522"/>
      <c r="UBR88" s="522"/>
      <c r="UBS88" s="522"/>
      <c r="UBT88" s="522"/>
      <c r="UBU88" s="522"/>
      <c r="UBV88" s="522"/>
      <c r="UBW88" s="522"/>
      <c r="UBX88" s="522"/>
      <c r="UBY88" s="522"/>
      <c r="UBZ88" s="522"/>
      <c r="UCA88" s="522"/>
      <c r="UCB88" s="522"/>
      <c r="UCC88" s="522"/>
      <c r="UCD88" s="522"/>
      <c r="UCE88" s="522"/>
      <c r="UCF88" s="522"/>
      <c r="UCG88" s="522"/>
      <c r="UCH88" s="522"/>
      <c r="UCI88" s="522"/>
      <c r="UCJ88" s="522"/>
      <c r="UCK88" s="522"/>
      <c r="UCL88" s="522"/>
      <c r="UCM88" s="522"/>
      <c r="UCN88" s="522"/>
      <c r="UCO88" s="522"/>
      <c r="UCP88" s="522"/>
      <c r="UCQ88" s="522"/>
      <c r="UCR88" s="522"/>
      <c r="UCS88" s="522"/>
      <c r="UCT88" s="522"/>
      <c r="UCU88" s="522"/>
      <c r="UCV88" s="522"/>
      <c r="UCW88" s="522"/>
      <c r="UCX88" s="522"/>
      <c r="UCY88" s="522"/>
      <c r="UCZ88" s="522"/>
      <c r="UDA88" s="522"/>
      <c r="UDB88" s="522"/>
      <c r="UDC88" s="522"/>
      <c r="UDD88" s="522"/>
      <c r="UDE88" s="522"/>
      <c r="UDF88" s="522"/>
      <c r="UDG88" s="522"/>
      <c r="UDH88" s="522"/>
      <c r="UDI88" s="522"/>
      <c r="UDJ88" s="522"/>
      <c r="UDK88" s="522"/>
      <c r="UDL88" s="522"/>
      <c r="UDM88" s="522"/>
      <c r="UDN88" s="522"/>
      <c r="UDO88" s="522"/>
      <c r="UDP88" s="522"/>
      <c r="UDQ88" s="522"/>
      <c r="UDR88" s="522"/>
      <c r="UDS88" s="522"/>
      <c r="UDT88" s="522"/>
      <c r="UDU88" s="522"/>
      <c r="UDV88" s="522"/>
      <c r="UDW88" s="522"/>
      <c r="UDX88" s="522"/>
      <c r="UDY88" s="522"/>
      <c r="UDZ88" s="522"/>
      <c r="UEA88" s="522"/>
      <c r="UEB88" s="522"/>
      <c r="UEC88" s="522"/>
      <c r="UED88" s="522"/>
      <c r="UEE88" s="522"/>
      <c r="UEF88" s="522"/>
      <c r="UEG88" s="522"/>
      <c r="UEH88" s="522"/>
      <c r="UEI88" s="522"/>
      <c r="UEJ88" s="522"/>
      <c r="UEK88" s="522"/>
      <c r="UEL88" s="522"/>
      <c r="UEM88" s="522"/>
      <c r="UEN88" s="522"/>
      <c r="UEO88" s="522"/>
      <c r="UEP88" s="522"/>
      <c r="UEQ88" s="522"/>
      <c r="UER88" s="522"/>
      <c r="UES88" s="522"/>
      <c r="UET88" s="522"/>
      <c r="UEU88" s="522"/>
      <c r="UEV88" s="522"/>
      <c r="UEW88" s="522"/>
      <c r="UEX88" s="522"/>
      <c r="UEY88" s="522"/>
      <c r="UEZ88" s="522"/>
      <c r="UFA88" s="522"/>
      <c r="UFB88" s="522"/>
      <c r="UFC88" s="522"/>
      <c r="UFD88" s="522"/>
      <c r="UFE88" s="522"/>
      <c r="UFF88" s="522"/>
      <c r="UFG88" s="522"/>
      <c r="UFH88" s="522"/>
      <c r="UFI88" s="522"/>
      <c r="UFJ88" s="522"/>
      <c r="UFK88" s="522"/>
      <c r="UFL88" s="522"/>
      <c r="UFM88" s="522"/>
      <c r="UFN88" s="522"/>
      <c r="UFO88" s="522"/>
      <c r="UFP88" s="522"/>
      <c r="UFQ88" s="522"/>
      <c r="UFR88" s="522"/>
      <c r="UFS88" s="522"/>
      <c r="UFT88" s="522"/>
      <c r="UFU88" s="522"/>
      <c r="UFV88" s="522"/>
      <c r="UFW88" s="522"/>
      <c r="UFX88" s="522"/>
      <c r="UFY88" s="522"/>
      <c r="UFZ88" s="522"/>
      <c r="UGA88" s="522"/>
      <c r="UGB88" s="522"/>
      <c r="UGC88" s="522"/>
      <c r="UGD88" s="522"/>
      <c r="UGE88" s="522"/>
      <c r="UGF88" s="522"/>
      <c r="UGG88" s="522"/>
      <c r="UGH88" s="522"/>
      <c r="UGI88" s="522"/>
      <c r="UGJ88" s="522"/>
      <c r="UGK88" s="522"/>
      <c r="UGL88" s="522"/>
      <c r="UGM88" s="522"/>
      <c r="UGN88" s="522"/>
      <c r="UGO88" s="522"/>
      <c r="UGP88" s="522"/>
      <c r="UGQ88" s="522"/>
      <c r="UGR88" s="522"/>
      <c r="UGS88" s="522"/>
      <c r="UGT88" s="522"/>
      <c r="UGU88" s="522"/>
      <c r="UGV88" s="522"/>
      <c r="UGW88" s="522"/>
      <c r="UGX88" s="522"/>
      <c r="UGY88" s="522"/>
      <c r="UGZ88" s="522"/>
      <c r="UHA88" s="522"/>
      <c r="UHB88" s="522"/>
      <c r="UHC88" s="522"/>
      <c r="UHD88" s="522"/>
      <c r="UHE88" s="522"/>
      <c r="UHF88" s="522"/>
      <c r="UHG88" s="522"/>
      <c r="UHH88" s="522"/>
      <c r="UHI88" s="522"/>
      <c r="UHJ88" s="522"/>
      <c r="UHK88" s="522"/>
      <c r="UHL88" s="522"/>
      <c r="UHM88" s="522"/>
      <c r="UHN88" s="522"/>
      <c r="UHO88" s="522"/>
      <c r="UHP88" s="522"/>
      <c r="UHQ88" s="522"/>
      <c r="UHR88" s="522"/>
      <c r="UHS88" s="522"/>
      <c r="UHT88" s="522"/>
      <c r="UHU88" s="522"/>
      <c r="UHV88" s="522"/>
      <c r="UHW88" s="522"/>
      <c r="UHX88" s="522"/>
      <c r="UHY88" s="522"/>
      <c r="UHZ88" s="522"/>
      <c r="UIA88" s="522"/>
      <c r="UIB88" s="522"/>
      <c r="UIC88" s="522"/>
      <c r="UID88" s="522"/>
      <c r="UIE88" s="522"/>
      <c r="UIF88" s="522"/>
      <c r="UIG88" s="522"/>
      <c r="UIH88" s="522"/>
      <c r="UII88" s="522"/>
      <c r="UIJ88" s="522"/>
      <c r="UIK88" s="522"/>
      <c r="UIL88" s="522"/>
      <c r="UIM88" s="522"/>
      <c r="UIN88" s="522"/>
      <c r="UIO88" s="522"/>
      <c r="UIP88" s="522"/>
      <c r="UIQ88" s="522"/>
      <c r="UIR88" s="522"/>
      <c r="UIS88" s="522"/>
      <c r="UIT88" s="522"/>
      <c r="UIU88" s="522"/>
      <c r="UIV88" s="522"/>
      <c r="UIW88" s="522"/>
      <c r="UIX88" s="522"/>
      <c r="UIY88" s="522"/>
      <c r="UIZ88" s="522"/>
      <c r="UJA88" s="522"/>
      <c r="UJB88" s="522"/>
      <c r="UJC88" s="522"/>
      <c r="UJD88" s="522"/>
      <c r="UJE88" s="522"/>
      <c r="UJF88" s="522"/>
      <c r="UJG88" s="522"/>
      <c r="UJH88" s="522"/>
      <c r="UJI88" s="522"/>
      <c r="UJJ88" s="522"/>
      <c r="UJK88" s="522"/>
      <c r="UJL88" s="522"/>
      <c r="UJM88" s="522"/>
      <c r="UJN88" s="522"/>
      <c r="UJO88" s="522"/>
      <c r="UJP88" s="522"/>
      <c r="UJQ88" s="522"/>
      <c r="UJR88" s="522"/>
      <c r="UJS88" s="522"/>
      <c r="UJT88" s="522"/>
      <c r="UJU88" s="522"/>
      <c r="UJV88" s="522"/>
      <c r="UJW88" s="522"/>
      <c r="UJX88" s="522"/>
      <c r="UJY88" s="522"/>
      <c r="UJZ88" s="522"/>
      <c r="UKA88" s="522"/>
      <c r="UKB88" s="522"/>
      <c r="UKC88" s="522"/>
      <c r="UKD88" s="522"/>
      <c r="UKE88" s="522"/>
      <c r="UKF88" s="522"/>
      <c r="UKG88" s="522"/>
      <c r="UKH88" s="522"/>
      <c r="UKI88" s="522"/>
      <c r="UKJ88" s="522"/>
      <c r="UKK88" s="522"/>
      <c r="UKL88" s="522"/>
      <c r="UKM88" s="522"/>
      <c r="UKN88" s="522"/>
      <c r="UKO88" s="522"/>
      <c r="UKP88" s="522"/>
      <c r="UKQ88" s="522"/>
      <c r="UKR88" s="522"/>
      <c r="UKS88" s="522"/>
      <c r="UKT88" s="522"/>
      <c r="UKU88" s="522"/>
      <c r="UKV88" s="522"/>
      <c r="UKW88" s="522"/>
      <c r="UKX88" s="522"/>
      <c r="UKY88" s="522"/>
      <c r="UKZ88" s="522"/>
      <c r="ULA88" s="522"/>
      <c r="ULB88" s="522"/>
      <c r="ULC88" s="522"/>
      <c r="ULD88" s="522"/>
      <c r="ULE88" s="522"/>
      <c r="ULF88" s="522"/>
      <c r="ULG88" s="522"/>
      <c r="ULH88" s="522"/>
      <c r="ULI88" s="522"/>
      <c r="ULJ88" s="522"/>
      <c r="ULK88" s="522"/>
      <c r="ULL88" s="522"/>
      <c r="ULM88" s="522"/>
      <c r="ULN88" s="522"/>
      <c r="ULO88" s="522"/>
      <c r="ULP88" s="522"/>
      <c r="ULQ88" s="522"/>
      <c r="ULR88" s="522"/>
      <c r="ULS88" s="522"/>
      <c r="ULT88" s="522"/>
      <c r="ULU88" s="522"/>
      <c r="ULV88" s="522"/>
      <c r="ULW88" s="522"/>
      <c r="ULX88" s="522"/>
      <c r="ULY88" s="522"/>
      <c r="ULZ88" s="522"/>
      <c r="UMA88" s="522"/>
      <c r="UMB88" s="522"/>
      <c r="UMC88" s="522"/>
      <c r="UMD88" s="522"/>
      <c r="UME88" s="522"/>
      <c r="UMF88" s="522"/>
      <c r="UMG88" s="522"/>
      <c r="UMH88" s="522"/>
      <c r="UMI88" s="522"/>
      <c r="UMJ88" s="522"/>
      <c r="UMK88" s="522"/>
      <c r="UML88" s="522"/>
      <c r="UMM88" s="522"/>
      <c r="UMN88" s="522"/>
      <c r="UMO88" s="522"/>
      <c r="UMP88" s="522"/>
      <c r="UMQ88" s="522"/>
      <c r="UMR88" s="522"/>
      <c r="UMS88" s="522"/>
      <c r="UMT88" s="522"/>
      <c r="UMU88" s="522"/>
      <c r="UMV88" s="522"/>
      <c r="UMW88" s="522"/>
      <c r="UMX88" s="522"/>
      <c r="UMY88" s="522"/>
      <c r="UMZ88" s="522"/>
      <c r="UNA88" s="522"/>
      <c r="UNB88" s="522"/>
      <c r="UNC88" s="522"/>
      <c r="UND88" s="522"/>
      <c r="UNE88" s="522"/>
      <c r="UNF88" s="522"/>
      <c r="UNG88" s="522"/>
      <c r="UNH88" s="522"/>
      <c r="UNI88" s="522"/>
      <c r="UNJ88" s="522"/>
      <c r="UNK88" s="522"/>
      <c r="UNL88" s="522"/>
      <c r="UNM88" s="522"/>
      <c r="UNN88" s="522"/>
      <c r="UNO88" s="522"/>
      <c r="UNP88" s="522"/>
      <c r="UNQ88" s="522"/>
      <c r="UNR88" s="522"/>
      <c r="UNS88" s="522"/>
      <c r="UNT88" s="522"/>
      <c r="UNU88" s="522"/>
      <c r="UNV88" s="522"/>
      <c r="UNW88" s="522"/>
      <c r="UNX88" s="522"/>
      <c r="UNY88" s="522"/>
      <c r="UNZ88" s="522"/>
      <c r="UOA88" s="522"/>
      <c r="UOB88" s="522"/>
      <c r="UOC88" s="522"/>
      <c r="UOD88" s="522"/>
      <c r="UOE88" s="522"/>
      <c r="UOF88" s="522"/>
      <c r="UOG88" s="522"/>
      <c r="UOH88" s="522"/>
      <c r="UOI88" s="522"/>
      <c r="UOJ88" s="522"/>
      <c r="UOK88" s="522"/>
      <c r="UOL88" s="522"/>
      <c r="UOM88" s="522"/>
      <c r="UON88" s="522"/>
      <c r="UOO88" s="522"/>
      <c r="UOP88" s="522"/>
      <c r="UOQ88" s="522"/>
      <c r="UOR88" s="522"/>
      <c r="UOS88" s="522"/>
      <c r="UOT88" s="522"/>
      <c r="UOU88" s="522"/>
      <c r="UOV88" s="522"/>
      <c r="UOW88" s="522"/>
      <c r="UOX88" s="522"/>
      <c r="UOY88" s="522"/>
      <c r="UOZ88" s="522"/>
      <c r="UPA88" s="522"/>
      <c r="UPB88" s="522"/>
      <c r="UPC88" s="522"/>
      <c r="UPD88" s="522"/>
      <c r="UPE88" s="522"/>
      <c r="UPF88" s="522"/>
      <c r="UPG88" s="522"/>
      <c r="UPH88" s="522"/>
      <c r="UPI88" s="522"/>
      <c r="UPJ88" s="522"/>
      <c r="UPK88" s="522"/>
      <c r="UPL88" s="522"/>
      <c r="UPM88" s="522"/>
      <c r="UPN88" s="522"/>
      <c r="UPO88" s="522"/>
      <c r="UPP88" s="522"/>
      <c r="UPQ88" s="522"/>
      <c r="UPR88" s="522"/>
      <c r="UPS88" s="522"/>
      <c r="UPT88" s="522"/>
      <c r="UPU88" s="522"/>
      <c r="UPV88" s="522"/>
      <c r="UPW88" s="522"/>
      <c r="UPX88" s="522"/>
      <c r="UPY88" s="522"/>
      <c r="UPZ88" s="522"/>
      <c r="UQA88" s="522"/>
      <c r="UQB88" s="522"/>
      <c r="UQC88" s="522"/>
      <c r="UQD88" s="522"/>
      <c r="UQE88" s="522"/>
      <c r="UQF88" s="522"/>
      <c r="UQG88" s="522"/>
      <c r="UQH88" s="522"/>
      <c r="UQI88" s="522"/>
      <c r="UQJ88" s="522"/>
      <c r="UQK88" s="522"/>
      <c r="UQL88" s="522"/>
      <c r="UQM88" s="522"/>
      <c r="UQN88" s="522"/>
      <c r="UQO88" s="522"/>
      <c r="UQP88" s="522"/>
      <c r="UQQ88" s="522"/>
      <c r="UQR88" s="522"/>
      <c r="UQS88" s="522"/>
      <c r="UQT88" s="522"/>
      <c r="UQU88" s="522"/>
      <c r="UQV88" s="522"/>
      <c r="UQW88" s="522"/>
      <c r="UQX88" s="522"/>
      <c r="UQY88" s="522"/>
      <c r="UQZ88" s="522"/>
      <c r="URA88" s="522"/>
      <c r="URB88" s="522"/>
      <c r="URC88" s="522"/>
      <c r="URD88" s="522"/>
      <c r="URE88" s="522"/>
      <c r="URF88" s="522"/>
      <c r="URG88" s="522"/>
      <c r="URH88" s="522"/>
      <c r="URI88" s="522"/>
      <c r="URJ88" s="522"/>
      <c r="URK88" s="522"/>
      <c r="URL88" s="522"/>
      <c r="URM88" s="522"/>
      <c r="URN88" s="522"/>
      <c r="URO88" s="522"/>
      <c r="URP88" s="522"/>
      <c r="URQ88" s="522"/>
      <c r="URR88" s="522"/>
      <c r="URS88" s="522"/>
      <c r="URT88" s="522"/>
      <c r="URU88" s="522"/>
      <c r="URV88" s="522"/>
      <c r="URW88" s="522"/>
      <c r="URX88" s="522"/>
      <c r="URY88" s="522"/>
      <c r="URZ88" s="522"/>
      <c r="USA88" s="522"/>
      <c r="USB88" s="522"/>
      <c r="USC88" s="522"/>
      <c r="USD88" s="522"/>
      <c r="USE88" s="522"/>
      <c r="USF88" s="522"/>
      <c r="USG88" s="522"/>
      <c r="USH88" s="522"/>
      <c r="USI88" s="522"/>
      <c r="USJ88" s="522"/>
      <c r="USK88" s="522"/>
      <c r="USL88" s="522"/>
      <c r="USM88" s="522"/>
      <c r="USN88" s="522"/>
      <c r="USO88" s="522"/>
      <c r="USP88" s="522"/>
      <c r="USQ88" s="522"/>
      <c r="USR88" s="522"/>
      <c r="USS88" s="522"/>
      <c r="UST88" s="522"/>
      <c r="USU88" s="522"/>
      <c r="USV88" s="522"/>
      <c r="USW88" s="522"/>
      <c r="USX88" s="522"/>
      <c r="USY88" s="522"/>
      <c r="USZ88" s="522"/>
      <c r="UTA88" s="522"/>
      <c r="UTB88" s="522"/>
      <c r="UTC88" s="522"/>
      <c r="UTD88" s="522"/>
      <c r="UTE88" s="522"/>
      <c r="UTF88" s="522"/>
      <c r="UTG88" s="522"/>
      <c r="UTH88" s="522"/>
      <c r="UTI88" s="522"/>
      <c r="UTJ88" s="522"/>
      <c r="UTK88" s="522"/>
      <c r="UTL88" s="522"/>
      <c r="UTM88" s="522"/>
      <c r="UTN88" s="522"/>
      <c r="UTO88" s="522"/>
      <c r="UTP88" s="522"/>
      <c r="UTQ88" s="522"/>
      <c r="UTR88" s="522"/>
      <c r="UTS88" s="522"/>
      <c r="UTT88" s="522"/>
      <c r="UTU88" s="522"/>
      <c r="UTV88" s="522"/>
      <c r="UTW88" s="522"/>
      <c r="UTX88" s="522"/>
      <c r="UTY88" s="522"/>
      <c r="UTZ88" s="522"/>
      <c r="UUA88" s="522"/>
      <c r="UUB88" s="522"/>
      <c r="UUC88" s="522"/>
      <c r="UUD88" s="522"/>
      <c r="UUE88" s="522"/>
      <c r="UUF88" s="522"/>
      <c r="UUG88" s="522"/>
      <c r="UUH88" s="522"/>
      <c r="UUI88" s="522"/>
      <c r="UUJ88" s="522"/>
      <c r="UUK88" s="522"/>
      <c r="UUL88" s="522"/>
      <c r="UUM88" s="522"/>
      <c r="UUN88" s="522"/>
      <c r="UUO88" s="522"/>
      <c r="UUP88" s="522"/>
      <c r="UUQ88" s="522"/>
      <c r="UUR88" s="522"/>
      <c r="UUS88" s="522"/>
      <c r="UUT88" s="522"/>
      <c r="UUU88" s="522"/>
      <c r="UUV88" s="522"/>
      <c r="UUW88" s="522"/>
      <c r="UUX88" s="522"/>
      <c r="UUY88" s="522"/>
      <c r="UUZ88" s="522"/>
      <c r="UVA88" s="522"/>
      <c r="UVB88" s="522"/>
      <c r="UVC88" s="522"/>
      <c r="UVD88" s="522"/>
      <c r="UVE88" s="522"/>
      <c r="UVF88" s="522"/>
      <c r="UVG88" s="522"/>
      <c r="UVH88" s="522"/>
      <c r="UVI88" s="522"/>
      <c r="UVJ88" s="522"/>
      <c r="UVK88" s="522"/>
      <c r="UVL88" s="522"/>
      <c r="UVM88" s="522"/>
      <c r="UVN88" s="522"/>
      <c r="UVO88" s="522"/>
      <c r="UVP88" s="522"/>
      <c r="UVQ88" s="522"/>
      <c r="UVR88" s="522"/>
      <c r="UVS88" s="522"/>
      <c r="UVT88" s="522"/>
      <c r="UVU88" s="522"/>
      <c r="UVV88" s="522"/>
      <c r="UVW88" s="522"/>
      <c r="UVX88" s="522"/>
      <c r="UVY88" s="522"/>
      <c r="UVZ88" s="522"/>
      <c r="UWA88" s="522"/>
      <c r="UWB88" s="522"/>
      <c r="UWC88" s="522"/>
      <c r="UWD88" s="522"/>
      <c r="UWE88" s="522"/>
      <c r="UWF88" s="522"/>
      <c r="UWG88" s="522"/>
      <c r="UWH88" s="522"/>
      <c r="UWI88" s="522"/>
      <c r="UWJ88" s="522"/>
      <c r="UWK88" s="522"/>
      <c r="UWL88" s="522"/>
      <c r="UWM88" s="522"/>
      <c r="UWN88" s="522"/>
      <c r="UWO88" s="522"/>
      <c r="UWP88" s="522"/>
      <c r="UWQ88" s="522"/>
      <c r="UWR88" s="522"/>
      <c r="UWS88" s="522"/>
      <c r="UWT88" s="522"/>
      <c r="UWU88" s="522"/>
      <c r="UWV88" s="522"/>
      <c r="UWW88" s="522"/>
      <c r="UWX88" s="522"/>
      <c r="UWY88" s="522"/>
      <c r="UWZ88" s="522"/>
      <c r="UXA88" s="522"/>
      <c r="UXB88" s="522"/>
      <c r="UXC88" s="522"/>
      <c r="UXD88" s="522"/>
      <c r="UXE88" s="522"/>
      <c r="UXF88" s="522"/>
      <c r="UXG88" s="522"/>
      <c r="UXH88" s="522"/>
      <c r="UXI88" s="522"/>
      <c r="UXJ88" s="522"/>
      <c r="UXK88" s="522"/>
      <c r="UXL88" s="522"/>
      <c r="UXM88" s="522"/>
      <c r="UXN88" s="522"/>
      <c r="UXO88" s="522"/>
      <c r="UXP88" s="522"/>
      <c r="UXQ88" s="522"/>
      <c r="UXR88" s="522"/>
      <c r="UXS88" s="522"/>
      <c r="UXT88" s="522"/>
      <c r="UXU88" s="522"/>
      <c r="UXV88" s="522"/>
      <c r="UXW88" s="522"/>
      <c r="UXX88" s="522"/>
      <c r="UXY88" s="522"/>
      <c r="UXZ88" s="522"/>
      <c r="UYA88" s="522"/>
      <c r="UYB88" s="522"/>
      <c r="UYC88" s="522"/>
      <c r="UYD88" s="522"/>
      <c r="UYE88" s="522"/>
      <c r="UYF88" s="522"/>
      <c r="UYG88" s="522"/>
      <c r="UYH88" s="522"/>
      <c r="UYI88" s="522"/>
      <c r="UYJ88" s="522"/>
      <c r="UYK88" s="522"/>
      <c r="UYL88" s="522"/>
      <c r="UYM88" s="522"/>
      <c r="UYN88" s="522"/>
      <c r="UYO88" s="522"/>
      <c r="UYP88" s="522"/>
      <c r="UYQ88" s="522"/>
      <c r="UYR88" s="522"/>
      <c r="UYS88" s="522"/>
      <c r="UYT88" s="522"/>
      <c r="UYU88" s="522"/>
      <c r="UYV88" s="522"/>
      <c r="UYW88" s="522"/>
      <c r="UYX88" s="522"/>
      <c r="UYY88" s="522"/>
      <c r="UYZ88" s="522"/>
      <c r="UZA88" s="522"/>
      <c r="UZB88" s="522"/>
      <c r="UZC88" s="522"/>
      <c r="UZD88" s="522"/>
      <c r="UZE88" s="522"/>
      <c r="UZF88" s="522"/>
      <c r="UZG88" s="522"/>
      <c r="UZH88" s="522"/>
      <c r="UZI88" s="522"/>
      <c r="UZJ88" s="522"/>
      <c r="UZK88" s="522"/>
      <c r="UZL88" s="522"/>
      <c r="UZM88" s="522"/>
      <c r="UZN88" s="522"/>
      <c r="UZO88" s="522"/>
      <c r="UZP88" s="522"/>
      <c r="UZQ88" s="522"/>
      <c r="UZR88" s="522"/>
      <c r="UZS88" s="522"/>
      <c r="UZT88" s="522"/>
      <c r="UZU88" s="522"/>
      <c r="UZV88" s="522"/>
      <c r="UZW88" s="522"/>
      <c r="UZX88" s="522"/>
      <c r="UZY88" s="522"/>
      <c r="UZZ88" s="522"/>
      <c r="VAA88" s="522"/>
      <c r="VAB88" s="522"/>
      <c r="VAC88" s="522"/>
      <c r="VAD88" s="522"/>
      <c r="VAE88" s="522"/>
      <c r="VAF88" s="522"/>
      <c r="VAG88" s="522"/>
      <c r="VAH88" s="522"/>
      <c r="VAI88" s="522"/>
      <c r="VAJ88" s="522"/>
      <c r="VAK88" s="522"/>
      <c r="VAL88" s="522"/>
      <c r="VAM88" s="522"/>
      <c r="VAN88" s="522"/>
      <c r="VAO88" s="522"/>
      <c r="VAP88" s="522"/>
      <c r="VAQ88" s="522"/>
      <c r="VAR88" s="522"/>
      <c r="VAS88" s="522"/>
      <c r="VAT88" s="522"/>
      <c r="VAU88" s="522"/>
      <c r="VAV88" s="522"/>
      <c r="VAW88" s="522"/>
      <c r="VAX88" s="522"/>
      <c r="VAY88" s="522"/>
      <c r="VAZ88" s="522"/>
      <c r="VBA88" s="522"/>
      <c r="VBB88" s="522"/>
      <c r="VBC88" s="522"/>
      <c r="VBD88" s="522"/>
      <c r="VBE88" s="522"/>
      <c r="VBF88" s="522"/>
      <c r="VBG88" s="522"/>
      <c r="VBH88" s="522"/>
      <c r="VBI88" s="522"/>
      <c r="VBJ88" s="522"/>
      <c r="VBK88" s="522"/>
      <c r="VBL88" s="522"/>
      <c r="VBM88" s="522"/>
      <c r="VBN88" s="522"/>
      <c r="VBO88" s="522"/>
      <c r="VBP88" s="522"/>
      <c r="VBQ88" s="522"/>
      <c r="VBR88" s="522"/>
      <c r="VBS88" s="522"/>
      <c r="VBT88" s="522"/>
      <c r="VBU88" s="522"/>
      <c r="VBV88" s="522"/>
      <c r="VBW88" s="522"/>
      <c r="VBX88" s="522"/>
      <c r="VBY88" s="522"/>
      <c r="VBZ88" s="522"/>
      <c r="VCA88" s="522"/>
      <c r="VCB88" s="522"/>
      <c r="VCC88" s="522"/>
      <c r="VCD88" s="522"/>
      <c r="VCE88" s="522"/>
      <c r="VCF88" s="522"/>
      <c r="VCG88" s="522"/>
      <c r="VCH88" s="522"/>
      <c r="VCI88" s="522"/>
      <c r="VCJ88" s="522"/>
      <c r="VCK88" s="522"/>
      <c r="VCL88" s="522"/>
      <c r="VCM88" s="522"/>
      <c r="VCN88" s="522"/>
      <c r="VCO88" s="522"/>
      <c r="VCP88" s="522"/>
      <c r="VCQ88" s="522"/>
      <c r="VCR88" s="522"/>
      <c r="VCS88" s="522"/>
      <c r="VCT88" s="522"/>
      <c r="VCU88" s="522"/>
      <c r="VCV88" s="522"/>
      <c r="VCW88" s="522"/>
      <c r="VCX88" s="522"/>
      <c r="VCY88" s="522"/>
      <c r="VCZ88" s="522"/>
      <c r="VDA88" s="522"/>
      <c r="VDB88" s="522"/>
      <c r="VDC88" s="522"/>
      <c r="VDD88" s="522"/>
      <c r="VDE88" s="522"/>
      <c r="VDF88" s="522"/>
      <c r="VDG88" s="522"/>
      <c r="VDH88" s="522"/>
      <c r="VDI88" s="522"/>
      <c r="VDJ88" s="522"/>
      <c r="VDK88" s="522"/>
      <c r="VDL88" s="522"/>
      <c r="VDM88" s="522"/>
      <c r="VDN88" s="522"/>
      <c r="VDO88" s="522"/>
      <c r="VDP88" s="522"/>
      <c r="VDQ88" s="522"/>
      <c r="VDR88" s="522"/>
      <c r="VDS88" s="522"/>
      <c r="VDT88" s="522"/>
      <c r="VDU88" s="522"/>
      <c r="VDV88" s="522"/>
      <c r="VDW88" s="522"/>
      <c r="VDX88" s="522"/>
      <c r="VDY88" s="522"/>
      <c r="VDZ88" s="522"/>
      <c r="VEA88" s="522"/>
      <c r="VEB88" s="522"/>
      <c r="VEC88" s="522"/>
      <c r="VED88" s="522"/>
      <c r="VEE88" s="522"/>
      <c r="VEF88" s="522"/>
      <c r="VEG88" s="522"/>
      <c r="VEH88" s="522"/>
      <c r="VEI88" s="522"/>
      <c r="VEJ88" s="522"/>
      <c r="VEK88" s="522"/>
      <c r="VEL88" s="522"/>
      <c r="VEM88" s="522"/>
      <c r="VEN88" s="522"/>
      <c r="VEO88" s="522"/>
      <c r="VEP88" s="522"/>
      <c r="VEQ88" s="522"/>
      <c r="VER88" s="522"/>
      <c r="VES88" s="522"/>
      <c r="VET88" s="522"/>
      <c r="VEU88" s="522"/>
      <c r="VEV88" s="522"/>
      <c r="VEW88" s="522"/>
      <c r="VEX88" s="522"/>
      <c r="VEY88" s="522"/>
      <c r="VEZ88" s="522"/>
      <c r="VFA88" s="522"/>
      <c r="VFB88" s="522"/>
      <c r="VFC88" s="522"/>
      <c r="VFD88" s="522"/>
      <c r="VFE88" s="522"/>
      <c r="VFF88" s="522"/>
      <c r="VFG88" s="522"/>
      <c r="VFH88" s="522"/>
      <c r="VFI88" s="522"/>
      <c r="VFJ88" s="522"/>
      <c r="VFK88" s="522"/>
      <c r="VFL88" s="522"/>
      <c r="VFM88" s="522"/>
      <c r="VFN88" s="522"/>
      <c r="VFO88" s="522"/>
      <c r="VFP88" s="522"/>
      <c r="VFQ88" s="522"/>
      <c r="VFR88" s="522"/>
      <c r="VFS88" s="522"/>
      <c r="VFT88" s="522"/>
      <c r="VFU88" s="522"/>
      <c r="VFV88" s="522"/>
      <c r="VFW88" s="522"/>
      <c r="VFX88" s="522"/>
      <c r="VFY88" s="522"/>
      <c r="VFZ88" s="522"/>
      <c r="VGA88" s="522"/>
      <c r="VGB88" s="522"/>
      <c r="VGC88" s="522"/>
      <c r="VGD88" s="522"/>
      <c r="VGE88" s="522"/>
      <c r="VGF88" s="522"/>
      <c r="VGG88" s="522"/>
      <c r="VGH88" s="522"/>
      <c r="VGI88" s="522"/>
      <c r="VGJ88" s="522"/>
      <c r="VGK88" s="522"/>
      <c r="VGL88" s="522"/>
      <c r="VGM88" s="522"/>
      <c r="VGN88" s="522"/>
      <c r="VGO88" s="522"/>
      <c r="VGP88" s="522"/>
      <c r="VGQ88" s="522"/>
      <c r="VGR88" s="522"/>
      <c r="VGS88" s="522"/>
      <c r="VGT88" s="522"/>
      <c r="VGU88" s="522"/>
      <c r="VGV88" s="522"/>
      <c r="VGW88" s="522"/>
      <c r="VGX88" s="522"/>
      <c r="VGY88" s="522"/>
      <c r="VGZ88" s="522"/>
      <c r="VHA88" s="522"/>
      <c r="VHB88" s="522"/>
      <c r="VHC88" s="522"/>
      <c r="VHD88" s="522"/>
      <c r="VHE88" s="522"/>
      <c r="VHF88" s="522"/>
      <c r="VHG88" s="522"/>
      <c r="VHH88" s="522"/>
      <c r="VHI88" s="522"/>
      <c r="VHJ88" s="522"/>
      <c r="VHK88" s="522"/>
      <c r="VHL88" s="522"/>
      <c r="VHM88" s="522"/>
      <c r="VHN88" s="522"/>
      <c r="VHO88" s="522"/>
      <c r="VHP88" s="522"/>
      <c r="VHQ88" s="522"/>
      <c r="VHR88" s="522"/>
      <c r="VHS88" s="522"/>
      <c r="VHT88" s="522"/>
      <c r="VHU88" s="522"/>
      <c r="VHV88" s="522"/>
      <c r="VHW88" s="522"/>
      <c r="VHX88" s="522"/>
      <c r="VHY88" s="522"/>
      <c r="VHZ88" s="522"/>
      <c r="VIA88" s="522"/>
      <c r="VIB88" s="522"/>
      <c r="VIC88" s="522"/>
      <c r="VID88" s="522"/>
      <c r="VIE88" s="522"/>
      <c r="VIF88" s="522"/>
      <c r="VIG88" s="522"/>
      <c r="VIH88" s="522"/>
      <c r="VII88" s="522"/>
      <c r="VIJ88" s="522"/>
      <c r="VIK88" s="522"/>
      <c r="VIL88" s="522"/>
      <c r="VIM88" s="522"/>
      <c r="VIN88" s="522"/>
      <c r="VIO88" s="522"/>
      <c r="VIP88" s="522"/>
      <c r="VIQ88" s="522"/>
      <c r="VIR88" s="522"/>
      <c r="VIS88" s="522"/>
      <c r="VIT88" s="522"/>
      <c r="VIU88" s="522"/>
      <c r="VIV88" s="522"/>
      <c r="VIW88" s="522"/>
      <c r="VIX88" s="522"/>
      <c r="VIY88" s="522"/>
      <c r="VIZ88" s="522"/>
      <c r="VJA88" s="522"/>
      <c r="VJB88" s="522"/>
      <c r="VJC88" s="522"/>
      <c r="VJD88" s="522"/>
      <c r="VJE88" s="522"/>
      <c r="VJF88" s="522"/>
      <c r="VJG88" s="522"/>
      <c r="VJH88" s="522"/>
      <c r="VJI88" s="522"/>
      <c r="VJJ88" s="522"/>
      <c r="VJK88" s="522"/>
      <c r="VJL88" s="522"/>
      <c r="VJM88" s="522"/>
      <c r="VJN88" s="522"/>
      <c r="VJO88" s="522"/>
      <c r="VJP88" s="522"/>
      <c r="VJQ88" s="522"/>
      <c r="VJR88" s="522"/>
      <c r="VJS88" s="522"/>
      <c r="VJT88" s="522"/>
      <c r="VJU88" s="522"/>
      <c r="VJV88" s="522"/>
      <c r="VJW88" s="522"/>
      <c r="VJX88" s="522"/>
      <c r="VJY88" s="522"/>
      <c r="VJZ88" s="522"/>
      <c r="VKA88" s="522"/>
      <c r="VKB88" s="522"/>
      <c r="VKC88" s="522"/>
      <c r="VKD88" s="522"/>
      <c r="VKE88" s="522"/>
      <c r="VKF88" s="522"/>
      <c r="VKG88" s="522"/>
      <c r="VKH88" s="522"/>
      <c r="VKI88" s="522"/>
      <c r="VKJ88" s="522"/>
      <c r="VKK88" s="522"/>
      <c r="VKL88" s="522"/>
      <c r="VKM88" s="522"/>
      <c r="VKN88" s="522"/>
      <c r="VKO88" s="522"/>
      <c r="VKP88" s="522"/>
      <c r="VKQ88" s="522"/>
      <c r="VKR88" s="522"/>
      <c r="VKS88" s="522"/>
      <c r="VKT88" s="522"/>
      <c r="VKU88" s="522"/>
      <c r="VKV88" s="522"/>
      <c r="VKW88" s="522"/>
      <c r="VKX88" s="522"/>
      <c r="VKY88" s="522"/>
      <c r="VKZ88" s="522"/>
      <c r="VLA88" s="522"/>
      <c r="VLB88" s="522"/>
      <c r="VLC88" s="522"/>
      <c r="VLD88" s="522"/>
      <c r="VLE88" s="522"/>
      <c r="VLF88" s="522"/>
      <c r="VLG88" s="522"/>
      <c r="VLH88" s="522"/>
      <c r="VLI88" s="522"/>
      <c r="VLJ88" s="522"/>
      <c r="VLK88" s="522"/>
      <c r="VLL88" s="522"/>
      <c r="VLM88" s="522"/>
      <c r="VLN88" s="522"/>
      <c r="VLO88" s="522"/>
      <c r="VLP88" s="522"/>
      <c r="VLQ88" s="522"/>
      <c r="VLR88" s="522"/>
      <c r="VLS88" s="522"/>
      <c r="VLT88" s="522"/>
      <c r="VLU88" s="522"/>
      <c r="VLV88" s="522"/>
      <c r="VLW88" s="522"/>
      <c r="VLX88" s="522"/>
      <c r="VLY88" s="522"/>
      <c r="VLZ88" s="522"/>
      <c r="VMA88" s="522"/>
      <c r="VMB88" s="522"/>
      <c r="VMC88" s="522"/>
      <c r="VMD88" s="522"/>
      <c r="VME88" s="522"/>
      <c r="VMF88" s="522"/>
      <c r="VMG88" s="522"/>
      <c r="VMH88" s="522"/>
      <c r="VMI88" s="522"/>
      <c r="VMJ88" s="522"/>
      <c r="VMK88" s="522"/>
      <c r="VML88" s="522"/>
      <c r="VMM88" s="522"/>
      <c r="VMN88" s="522"/>
      <c r="VMO88" s="522"/>
      <c r="VMP88" s="522"/>
      <c r="VMQ88" s="522"/>
      <c r="VMR88" s="522"/>
      <c r="VMS88" s="522"/>
      <c r="VMT88" s="522"/>
      <c r="VMU88" s="522"/>
      <c r="VMV88" s="522"/>
      <c r="VMW88" s="522"/>
      <c r="VMX88" s="522"/>
      <c r="VMY88" s="522"/>
      <c r="VMZ88" s="522"/>
      <c r="VNA88" s="522"/>
      <c r="VNB88" s="522"/>
      <c r="VNC88" s="522"/>
      <c r="VND88" s="522"/>
      <c r="VNE88" s="522"/>
      <c r="VNF88" s="522"/>
      <c r="VNG88" s="522"/>
      <c r="VNH88" s="522"/>
      <c r="VNI88" s="522"/>
      <c r="VNJ88" s="522"/>
      <c r="VNK88" s="522"/>
      <c r="VNL88" s="522"/>
      <c r="VNM88" s="522"/>
      <c r="VNN88" s="522"/>
      <c r="VNO88" s="522"/>
      <c r="VNP88" s="522"/>
      <c r="VNQ88" s="522"/>
      <c r="VNR88" s="522"/>
      <c r="VNS88" s="522"/>
      <c r="VNT88" s="522"/>
      <c r="VNU88" s="522"/>
      <c r="VNV88" s="522"/>
      <c r="VNW88" s="522"/>
      <c r="VNX88" s="522"/>
      <c r="VNY88" s="522"/>
      <c r="VNZ88" s="522"/>
      <c r="VOA88" s="522"/>
      <c r="VOB88" s="522"/>
      <c r="VOC88" s="522"/>
      <c r="VOD88" s="522"/>
      <c r="VOE88" s="522"/>
      <c r="VOF88" s="522"/>
      <c r="VOG88" s="522"/>
      <c r="VOH88" s="522"/>
      <c r="VOI88" s="522"/>
      <c r="VOJ88" s="522"/>
      <c r="VOK88" s="522"/>
      <c r="VOL88" s="522"/>
      <c r="VOM88" s="522"/>
      <c r="VON88" s="522"/>
      <c r="VOO88" s="522"/>
      <c r="VOP88" s="522"/>
      <c r="VOQ88" s="522"/>
      <c r="VOR88" s="522"/>
      <c r="VOS88" s="522"/>
      <c r="VOT88" s="522"/>
      <c r="VOU88" s="522"/>
      <c r="VOV88" s="522"/>
      <c r="VOW88" s="522"/>
      <c r="VOX88" s="522"/>
      <c r="VOY88" s="522"/>
      <c r="VOZ88" s="522"/>
      <c r="VPA88" s="522"/>
      <c r="VPB88" s="522"/>
      <c r="VPC88" s="522"/>
      <c r="VPD88" s="522"/>
      <c r="VPE88" s="522"/>
      <c r="VPF88" s="522"/>
      <c r="VPG88" s="522"/>
      <c r="VPH88" s="522"/>
      <c r="VPI88" s="522"/>
      <c r="VPJ88" s="522"/>
      <c r="VPK88" s="522"/>
      <c r="VPL88" s="522"/>
      <c r="VPM88" s="522"/>
      <c r="VPN88" s="522"/>
      <c r="VPO88" s="522"/>
      <c r="VPP88" s="522"/>
      <c r="VPQ88" s="522"/>
      <c r="VPR88" s="522"/>
      <c r="VPS88" s="522"/>
      <c r="VPT88" s="522"/>
      <c r="VPU88" s="522"/>
      <c r="VPV88" s="522"/>
      <c r="VPW88" s="522"/>
      <c r="VPX88" s="522"/>
      <c r="VPY88" s="522"/>
      <c r="VPZ88" s="522"/>
      <c r="VQA88" s="522"/>
      <c r="VQB88" s="522"/>
      <c r="VQC88" s="522"/>
      <c r="VQD88" s="522"/>
      <c r="VQE88" s="522"/>
      <c r="VQF88" s="522"/>
      <c r="VQG88" s="522"/>
      <c r="VQH88" s="522"/>
      <c r="VQI88" s="522"/>
      <c r="VQJ88" s="522"/>
      <c r="VQK88" s="522"/>
      <c r="VQL88" s="522"/>
      <c r="VQM88" s="522"/>
      <c r="VQN88" s="522"/>
      <c r="VQO88" s="522"/>
      <c r="VQP88" s="522"/>
      <c r="VQQ88" s="522"/>
      <c r="VQR88" s="522"/>
      <c r="VQS88" s="522"/>
      <c r="VQT88" s="522"/>
      <c r="VQU88" s="522"/>
      <c r="VQV88" s="522"/>
      <c r="VQW88" s="522"/>
      <c r="VQX88" s="522"/>
      <c r="VQY88" s="522"/>
      <c r="VQZ88" s="522"/>
      <c r="VRA88" s="522"/>
      <c r="VRB88" s="522"/>
      <c r="VRC88" s="522"/>
      <c r="VRD88" s="522"/>
      <c r="VRE88" s="522"/>
      <c r="VRF88" s="522"/>
      <c r="VRG88" s="522"/>
      <c r="VRH88" s="522"/>
      <c r="VRI88" s="522"/>
      <c r="VRJ88" s="522"/>
      <c r="VRK88" s="522"/>
      <c r="VRL88" s="522"/>
      <c r="VRM88" s="522"/>
      <c r="VRN88" s="522"/>
      <c r="VRO88" s="522"/>
      <c r="VRP88" s="522"/>
      <c r="VRQ88" s="522"/>
      <c r="VRR88" s="522"/>
      <c r="VRS88" s="522"/>
      <c r="VRT88" s="522"/>
      <c r="VRU88" s="522"/>
      <c r="VRV88" s="522"/>
      <c r="VRW88" s="522"/>
      <c r="VRX88" s="522"/>
      <c r="VRY88" s="522"/>
      <c r="VRZ88" s="522"/>
      <c r="VSA88" s="522"/>
      <c r="VSB88" s="522"/>
      <c r="VSC88" s="522"/>
      <c r="VSD88" s="522"/>
      <c r="VSE88" s="522"/>
      <c r="VSF88" s="522"/>
      <c r="VSG88" s="522"/>
      <c r="VSH88" s="522"/>
      <c r="VSI88" s="522"/>
      <c r="VSJ88" s="522"/>
      <c r="VSK88" s="522"/>
      <c r="VSL88" s="522"/>
      <c r="VSM88" s="522"/>
      <c r="VSN88" s="522"/>
      <c r="VSO88" s="522"/>
      <c r="VSP88" s="522"/>
      <c r="VSQ88" s="522"/>
      <c r="VSR88" s="522"/>
      <c r="VSS88" s="522"/>
      <c r="VST88" s="522"/>
      <c r="VSU88" s="522"/>
      <c r="VSV88" s="522"/>
      <c r="VSW88" s="522"/>
      <c r="VSX88" s="522"/>
      <c r="VSY88" s="522"/>
      <c r="VSZ88" s="522"/>
      <c r="VTA88" s="522"/>
      <c r="VTB88" s="522"/>
      <c r="VTC88" s="522"/>
      <c r="VTD88" s="522"/>
      <c r="VTE88" s="522"/>
      <c r="VTF88" s="522"/>
      <c r="VTG88" s="522"/>
      <c r="VTH88" s="522"/>
      <c r="VTI88" s="522"/>
      <c r="VTJ88" s="522"/>
      <c r="VTK88" s="522"/>
      <c r="VTL88" s="522"/>
      <c r="VTM88" s="522"/>
      <c r="VTN88" s="522"/>
      <c r="VTO88" s="522"/>
      <c r="VTP88" s="522"/>
      <c r="VTQ88" s="522"/>
      <c r="VTR88" s="522"/>
      <c r="VTS88" s="522"/>
      <c r="VTT88" s="522"/>
      <c r="VTU88" s="522"/>
      <c r="VTV88" s="522"/>
      <c r="VTW88" s="522"/>
      <c r="VTX88" s="522"/>
      <c r="VTY88" s="522"/>
      <c r="VTZ88" s="522"/>
      <c r="VUA88" s="522"/>
      <c r="VUB88" s="522"/>
      <c r="VUC88" s="522"/>
      <c r="VUD88" s="522"/>
      <c r="VUE88" s="522"/>
      <c r="VUF88" s="522"/>
      <c r="VUG88" s="522"/>
      <c r="VUH88" s="522"/>
      <c r="VUI88" s="522"/>
      <c r="VUJ88" s="522"/>
      <c r="VUK88" s="522"/>
      <c r="VUL88" s="522"/>
      <c r="VUM88" s="522"/>
      <c r="VUN88" s="522"/>
      <c r="VUO88" s="522"/>
      <c r="VUP88" s="522"/>
      <c r="VUQ88" s="522"/>
      <c r="VUR88" s="522"/>
      <c r="VUS88" s="522"/>
      <c r="VUT88" s="522"/>
      <c r="VUU88" s="522"/>
      <c r="VUV88" s="522"/>
      <c r="VUW88" s="522"/>
      <c r="VUX88" s="522"/>
      <c r="VUY88" s="522"/>
      <c r="VUZ88" s="522"/>
      <c r="VVA88" s="522"/>
      <c r="VVB88" s="522"/>
      <c r="VVC88" s="522"/>
      <c r="VVD88" s="522"/>
      <c r="VVE88" s="522"/>
      <c r="VVF88" s="522"/>
      <c r="VVG88" s="522"/>
      <c r="VVH88" s="522"/>
      <c r="VVI88" s="522"/>
      <c r="VVJ88" s="522"/>
      <c r="VVK88" s="522"/>
      <c r="VVL88" s="522"/>
      <c r="VVM88" s="522"/>
      <c r="VVN88" s="522"/>
      <c r="VVO88" s="522"/>
      <c r="VVP88" s="522"/>
      <c r="VVQ88" s="522"/>
      <c r="VVR88" s="522"/>
      <c r="VVS88" s="522"/>
      <c r="VVT88" s="522"/>
      <c r="VVU88" s="522"/>
      <c r="VVV88" s="522"/>
      <c r="VVW88" s="522"/>
      <c r="VVX88" s="522"/>
      <c r="VVY88" s="522"/>
      <c r="VVZ88" s="522"/>
      <c r="VWA88" s="522"/>
      <c r="VWB88" s="522"/>
      <c r="VWC88" s="522"/>
      <c r="VWD88" s="522"/>
      <c r="VWE88" s="522"/>
      <c r="VWF88" s="522"/>
      <c r="VWG88" s="522"/>
      <c r="VWH88" s="522"/>
      <c r="VWI88" s="522"/>
      <c r="VWJ88" s="522"/>
      <c r="VWK88" s="522"/>
      <c r="VWL88" s="522"/>
      <c r="VWM88" s="522"/>
      <c r="VWN88" s="522"/>
      <c r="VWO88" s="522"/>
      <c r="VWP88" s="522"/>
      <c r="VWQ88" s="522"/>
      <c r="VWR88" s="522"/>
      <c r="VWS88" s="522"/>
      <c r="VWT88" s="522"/>
      <c r="VWU88" s="522"/>
      <c r="VWV88" s="522"/>
      <c r="VWW88" s="522"/>
      <c r="VWX88" s="522"/>
      <c r="VWY88" s="522"/>
      <c r="VWZ88" s="522"/>
      <c r="VXA88" s="522"/>
      <c r="VXB88" s="522"/>
      <c r="VXC88" s="522"/>
      <c r="VXD88" s="522"/>
      <c r="VXE88" s="522"/>
      <c r="VXF88" s="522"/>
      <c r="VXG88" s="522"/>
      <c r="VXH88" s="522"/>
      <c r="VXI88" s="522"/>
      <c r="VXJ88" s="522"/>
      <c r="VXK88" s="522"/>
      <c r="VXL88" s="522"/>
      <c r="VXM88" s="522"/>
      <c r="VXN88" s="522"/>
      <c r="VXO88" s="522"/>
      <c r="VXP88" s="522"/>
      <c r="VXQ88" s="522"/>
      <c r="VXR88" s="522"/>
      <c r="VXS88" s="522"/>
      <c r="VXT88" s="522"/>
      <c r="VXU88" s="522"/>
      <c r="VXV88" s="522"/>
      <c r="VXW88" s="522"/>
      <c r="VXX88" s="522"/>
      <c r="VXY88" s="522"/>
      <c r="VXZ88" s="522"/>
      <c r="VYA88" s="522"/>
      <c r="VYB88" s="522"/>
      <c r="VYC88" s="522"/>
      <c r="VYD88" s="522"/>
      <c r="VYE88" s="522"/>
      <c r="VYF88" s="522"/>
      <c r="VYG88" s="522"/>
      <c r="VYH88" s="522"/>
      <c r="VYI88" s="522"/>
      <c r="VYJ88" s="522"/>
      <c r="VYK88" s="522"/>
      <c r="VYL88" s="522"/>
      <c r="VYM88" s="522"/>
      <c r="VYN88" s="522"/>
      <c r="VYO88" s="522"/>
      <c r="VYP88" s="522"/>
      <c r="VYQ88" s="522"/>
      <c r="VYR88" s="522"/>
      <c r="VYS88" s="522"/>
      <c r="VYT88" s="522"/>
      <c r="VYU88" s="522"/>
      <c r="VYV88" s="522"/>
      <c r="VYW88" s="522"/>
      <c r="VYX88" s="522"/>
      <c r="VYY88" s="522"/>
      <c r="VYZ88" s="522"/>
      <c r="VZA88" s="522"/>
      <c r="VZB88" s="522"/>
      <c r="VZC88" s="522"/>
      <c r="VZD88" s="522"/>
      <c r="VZE88" s="522"/>
      <c r="VZF88" s="522"/>
      <c r="VZG88" s="522"/>
      <c r="VZH88" s="522"/>
      <c r="VZI88" s="522"/>
      <c r="VZJ88" s="522"/>
      <c r="VZK88" s="522"/>
      <c r="VZL88" s="522"/>
      <c r="VZM88" s="522"/>
      <c r="VZN88" s="522"/>
      <c r="VZO88" s="522"/>
      <c r="VZP88" s="522"/>
      <c r="VZQ88" s="522"/>
      <c r="VZR88" s="522"/>
      <c r="VZS88" s="522"/>
      <c r="VZT88" s="522"/>
      <c r="VZU88" s="522"/>
      <c r="VZV88" s="522"/>
      <c r="VZW88" s="522"/>
      <c r="VZX88" s="522"/>
      <c r="VZY88" s="522"/>
      <c r="VZZ88" s="522"/>
      <c r="WAA88" s="522"/>
      <c r="WAB88" s="522"/>
      <c r="WAC88" s="522"/>
      <c r="WAD88" s="522"/>
      <c r="WAE88" s="522"/>
      <c r="WAF88" s="522"/>
      <c r="WAG88" s="522"/>
      <c r="WAH88" s="522"/>
      <c r="WAI88" s="522"/>
      <c r="WAJ88" s="522"/>
      <c r="WAK88" s="522"/>
      <c r="WAL88" s="522"/>
      <c r="WAM88" s="522"/>
      <c r="WAN88" s="522"/>
      <c r="WAO88" s="522"/>
      <c r="WAP88" s="522"/>
      <c r="WAQ88" s="522"/>
      <c r="WAR88" s="522"/>
      <c r="WAS88" s="522"/>
      <c r="WAT88" s="522"/>
      <c r="WAU88" s="522"/>
      <c r="WAV88" s="522"/>
      <c r="WAW88" s="522"/>
      <c r="WAX88" s="522"/>
      <c r="WAY88" s="522"/>
      <c r="WAZ88" s="522"/>
      <c r="WBA88" s="522"/>
      <c r="WBB88" s="522"/>
      <c r="WBC88" s="522"/>
      <c r="WBD88" s="522"/>
      <c r="WBE88" s="522"/>
      <c r="WBF88" s="522"/>
      <c r="WBG88" s="522"/>
      <c r="WBH88" s="522"/>
      <c r="WBI88" s="522"/>
      <c r="WBJ88" s="522"/>
      <c r="WBK88" s="522"/>
      <c r="WBL88" s="522"/>
      <c r="WBM88" s="522"/>
      <c r="WBN88" s="522"/>
      <c r="WBO88" s="522"/>
      <c r="WBP88" s="522"/>
      <c r="WBQ88" s="522"/>
      <c r="WBR88" s="522"/>
      <c r="WBS88" s="522"/>
      <c r="WBT88" s="522"/>
      <c r="WBU88" s="522"/>
      <c r="WBV88" s="522"/>
      <c r="WBW88" s="522"/>
      <c r="WBX88" s="522"/>
      <c r="WBY88" s="522"/>
      <c r="WBZ88" s="522"/>
      <c r="WCA88" s="522"/>
      <c r="WCB88" s="522"/>
      <c r="WCC88" s="522"/>
      <c r="WCD88" s="522"/>
      <c r="WCE88" s="522"/>
      <c r="WCF88" s="522"/>
      <c r="WCG88" s="522"/>
      <c r="WCH88" s="522"/>
      <c r="WCI88" s="522"/>
      <c r="WCJ88" s="522"/>
      <c r="WCK88" s="522"/>
      <c r="WCL88" s="522"/>
      <c r="WCM88" s="522"/>
      <c r="WCN88" s="522"/>
      <c r="WCO88" s="522"/>
      <c r="WCP88" s="522"/>
      <c r="WCQ88" s="522"/>
      <c r="WCR88" s="522"/>
      <c r="WCS88" s="522"/>
      <c r="WCT88" s="522"/>
      <c r="WCU88" s="522"/>
      <c r="WCV88" s="522"/>
      <c r="WCW88" s="522"/>
      <c r="WCX88" s="522"/>
      <c r="WCY88" s="522"/>
      <c r="WCZ88" s="522"/>
      <c r="WDA88" s="522"/>
      <c r="WDB88" s="522"/>
      <c r="WDC88" s="522"/>
      <c r="WDD88" s="522"/>
      <c r="WDE88" s="522"/>
      <c r="WDF88" s="522"/>
      <c r="WDG88" s="522"/>
      <c r="WDH88" s="522"/>
      <c r="WDI88" s="522"/>
      <c r="WDJ88" s="522"/>
      <c r="WDK88" s="522"/>
      <c r="WDL88" s="522"/>
      <c r="WDM88" s="522"/>
      <c r="WDN88" s="522"/>
      <c r="WDO88" s="522"/>
      <c r="WDP88" s="522"/>
      <c r="WDQ88" s="522"/>
      <c r="WDR88" s="522"/>
      <c r="WDS88" s="522"/>
      <c r="WDT88" s="522"/>
      <c r="WDU88" s="522"/>
      <c r="WDV88" s="522"/>
      <c r="WDW88" s="522"/>
      <c r="WDX88" s="522"/>
      <c r="WDY88" s="522"/>
      <c r="WDZ88" s="522"/>
      <c r="WEA88" s="522"/>
      <c r="WEB88" s="522"/>
      <c r="WEC88" s="522"/>
      <c r="WED88" s="522"/>
      <c r="WEE88" s="522"/>
      <c r="WEF88" s="522"/>
      <c r="WEG88" s="522"/>
      <c r="WEH88" s="522"/>
      <c r="WEI88" s="522"/>
      <c r="WEJ88" s="522"/>
      <c r="WEK88" s="522"/>
      <c r="WEL88" s="522"/>
      <c r="WEM88" s="522"/>
      <c r="WEN88" s="522"/>
      <c r="WEO88" s="522"/>
      <c r="WEP88" s="522"/>
      <c r="WEQ88" s="522"/>
      <c r="WER88" s="522"/>
      <c r="WES88" s="522"/>
      <c r="WET88" s="522"/>
      <c r="WEU88" s="522"/>
      <c r="WEV88" s="522"/>
      <c r="WEW88" s="522"/>
      <c r="WEX88" s="522"/>
      <c r="WEY88" s="522"/>
      <c r="WEZ88" s="522"/>
      <c r="WFA88" s="522"/>
      <c r="WFB88" s="522"/>
      <c r="WFC88" s="522"/>
      <c r="WFD88" s="522"/>
      <c r="WFE88" s="522"/>
      <c r="WFF88" s="522"/>
      <c r="WFG88" s="522"/>
      <c r="WFH88" s="522"/>
      <c r="WFI88" s="522"/>
      <c r="WFJ88" s="522"/>
      <c r="WFK88" s="522"/>
      <c r="WFL88" s="522"/>
      <c r="WFM88" s="522"/>
      <c r="WFN88" s="522"/>
      <c r="WFO88" s="522"/>
      <c r="WFP88" s="522"/>
      <c r="WFQ88" s="522"/>
      <c r="WFR88" s="522"/>
      <c r="WFS88" s="522"/>
      <c r="WFT88" s="522"/>
      <c r="WFU88" s="522"/>
      <c r="WFV88" s="522"/>
      <c r="WFW88" s="522"/>
      <c r="WFX88" s="522"/>
      <c r="WFY88" s="522"/>
      <c r="WFZ88" s="522"/>
      <c r="WGA88" s="522"/>
      <c r="WGB88" s="522"/>
      <c r="WGC88" s="522"/>
      <c r="WGD88" s="522"/>
      <c r="WGE88" s="522"/>
      <c r="WGF88" s="522"/>
      <c r="WGG88" s="522"/>
      <c r="WGH88" s="522"/>
      <c r="WGI88" s="522"/>
      <c r="WGJ88" s="522"/>
      <c r="WGK88" s="522"/>
      <c r="WGL88" s="522"/>
      <c r="WGM88" s="522"/>
      <c r="WGN88" s="522"/>
      <c r="WGO88" s="522"/>
      <c r="WGP88" s="522"/>
      <c r="WGQ88" s="522"/>
      <c r="WGR88" s="522"/>
      <c r="WGS88" s="522"/>
      <c r="WGT88" s="522"/>
      <c r="WGU88" s="522"/>
      <c r="WGV88" s="522"/>
      <c r="WGW88" s="522"/>
      <c r="WGX88" s="522"/>
      <c r="WGY88" s="522"/>
      <c r="WGZ88" s="522"/>
      <c r="WHA88" s="522"/>
      <c r="WHB88" s="522"/>
      <c r="WHC88" s="522"/>
      <c r="WHD88" s="522"/>
      <c r="WHE88" s="522"/>
      <c r="WHF88" s="522"/>
      <c r="WHG88" s="522"/>
      <c r="WHH88" s="522"/>
      <c r="WHI88" s="522"/>
      <c r="WHJ88" s="522"/>
      <c r="WHK88" s="522"/>
      <c r="WHL88" s="522"/>
      <c r="WHM88" s="522"/>
      <c r="WHN88" s="522"/>
      <c r="WHO88" s="522"/>
      <c r="WHP88" s="522"/>
      <c r="WHQ88" s="522"/>
      <c r="WHR88" s="522"/>
      <c r="WHS88" s="522"/>
      <c r="WHT88" s="522"/>
      <c r="WHU88" s="522"/>
      <c r="WHV88" s="522"/>
      <c r="WHW88" s="522"/>
      <c r="WHX88" s="522"/>
      <c r="WHY88" s="522"/>
      <c r="WHZ88" s="522"/>
      <c r="WIA88" s="522"/>
      <c r="WIB88" s="522"/>
      <c r="WIC88" s="522"/>
      <c r="WID88" s="522"/>
      <c r="WIE88" s="522"/>
      <c r="WIF88" s="522"/>
      <c r="WIG88" s="522"/>
      <c r="WIH88" s="522"/>
      <c r="WII88" s="522"/>
      <c r="WIJ88" s="522"/>
      <c r="WIK88" s="522"/>
      <c r="WIL88" s="522"/>
      <c r="WIM88" s="522"/>
      <c r="WIN88" s="522"/>
      <c r="WIO88" s="522"/>
      <c r="WIP88" s="522"/>
      <c r="WIQ88" s="522"/>
      <c r="WIR88" s="522"/>
      <c r="WIS88" s="522"/>
      <c r="WIT88" s="522"/>
      <c r="WIU88" s="522"/>
      <c r="WIV88" s="522"/>
      <c r="WIW88" s="522"/>
      <c r="WIX88" s="522"/>
      <c r="WIY88" s="522"/>
      <c r="WIZ88" s="522"/>
      <c r="WJA88" s="522"/>
      <c r="WJB88" s="522"/>
      <c r="WJC88" s="522"/>
      <c r="WJD88" s="522"/>
      <c r="WJE88" s="522"/>
      <c r="WJF88" s="522"/>
      <c r="WJG88" s="522"/>
      <c r="WJH88" s="522"/>
      <c r="WJI88" s="522"/>
      <c r="WJJ88" s="522"/>
      <c r="WJK88" s="522"/>
      <c r="WJL88" s="522"/>
      <c r="WJM88" s="522"/>
      <c r="WJN88" s="522"/>
      <c r="WJO88" s="522"/>
      <c r="WJP88" s="522"/>
      <c r="WJQ88" s="522"/>
      <c r="WJR88" s="522"/>
      <c r="WJS88" s="522"/>
      <c r="WJT88" s="522"/>
      <c r="WJU88" s="522"/>
      <c r="WJV88" s="522"/>
      <c r="WJW88" s="522"/>
      <c r="WJX88" s="522"/>
      <c r="WJY88" s="522"/>
      <c r="WJZ88" s="522"/>
      <c r="WKA88" s="522"/>
      <c r="WKB88" s="522"/>
      <c r="WKC88" s="522"/>
      <c r="WKD88" s="522"/>
      <c r="WKE88" s="522"/>
      <c r="WKF88" s="522"/>
      <c r="WKG88" s="522"/>
      <c r="WKH88" s="522"/>
      <c r="WKI88" s="522"/>
      <c r="WKJ88" s="522"/>
      <c r="WKK88" s="522"/>
      <c r="WKL88" s="522"/>
      <c r="WKM88" s="522"/>
      <c r="WKN88" s="522"/>
      <c r="WKO88" s="522"/>
      <c r="WKP88" s="522"/>
      <c r="WKQ88" s="522"/>
      <c r="WKR88" s="522"/>
      <c r="WKS88" s="522"/>
      <c r="WKT88" s="522"/>
      <c r="WKU88" s="522"/>
      <c r="WKV88" s="522"/>
      <c r="WKW88" s="522"/>
      <c r="WKX88" s="522"/>
      <c r="WKY88" s="522"/>
      <c r="WKZ88" s="522"/>
      <c r="WLA88" s="522"/>
      <c r="WLB88" s="522"/>
      <c r="WLC88" s="522"/>
      <c r="WLD88" s="522"/>
      <c r="WLE88" s="522"/>
      <c r="WLF88" s="522"/>
      <c r="WLG88" s="522"/>
      <c r="WLH88" s="522"/>
      <c r="WLI88" s="522"/>
      <c r="WLJ88" s="522"/>
      <c r="WLK88" s="522"/>
      <c r="WLL88" s="522"/>
      <c r="WLM88" s="522"/>
      <c r="WLN88" s="522"/>
      <c r="WLO88" s="522"/>
      <c r="WLP88" s="522"/>
      <c r="WLQ88" s="522"/>
      <c r="WLR88" s="522"/>
      <c r="WLS88" s="522"/>
      <c r="WLT88" s="522"/>
      <c r="WLU88" s="522"/>
      <c r="WLV88" s="522"/>
      <c r="WLW88" s="522"/>
      <c r="WLX88" s="522"/>
      <c r="WLY88" s="522"/>
      <c r="WLZ88" s="522"/>
      <c r="WMA88" s="522"/>
      <c r="WMB88" s="522"/>
      <c r="WMC88" s="522"/>
      <c r="WMD88" s="522"/>
      <c r="WME88" s="522"/>
      <c r="WMF88" s="522"/>
      <c r="WMG88" s="522"/>
      <c r="WMH88" s="522"/>
      <c r="WMI88" s="522"/>
      <c r="WMJ88" s="522"/>
      <c r="WMK88" s="522"/>
      <c r="WML88" s="522"/>
      <c r="WMM88" s="522"/>
      <c r="WMN88" s="522"/>
      <c r="WMO88" s="522"/>
      <c r="WMP88" s="522"/>
      <c r="WMQ88" s="522"/>
      <c r="WMR88" s="522"/>
      <c r="WMS88" s="522"/>
      <c r="WMT88" s="522"/>
      <c r="WMU88" s="522"/>
      <c r="WMV88" s="522"/>
      <c r="WMW88" s="522"/>
      <c r="WMX88" s="522"/>
      <c r="WMY88" s="522"/>
      <c r="WMZ88" s="522"/>
      <c r="WNA88" s="522"/>
      <c r="WNB88" s="522"/>
      <c r="WNC88" s="522"/>
      <c r="WND88" s="522"/>
      <c r="WNE88" s="522"/>
      <c r="WNF88" s="522"/>
      <c r="WNG88" s="522"/>
      <c r="WNH88" s="522"/>
      <c r="WNI88" s="522"/>
      <c r="WNJ88" s="522"/>
      <c r="WNK88" s="522"/>
      <c r="WNL88" s="522"/>
      <c r="WNM88" s="522"/>
      <c r="WNN88" s="522"/>
      <c r="WNO88" s="522"/>
      <c r="WNP88" s="522"/>
      <c r="WNQ88" s="522"/>
      <c r="WNR88" s="522"/>
      <c r="WNS88" s="522"/>
      <c r="WNT88" s="522"/>
      <c r="WNU88" s="522"/>
      <c r="WNV88" s="522"/>
      <c r="WNW88" s="522"/>
      <c r="WNX88" s="522"/>
      <c r="WNY88" s="522"/>
      <c r="WNZ88" s="522"/>
      <c r="WOA88" s="522"/>
      <c r="WOB88" s="522"/>
      <c r="WOC88" s="522"/>
      <c r="WOD88" s="522"/>
      <c r="WOE88" s="522"/>
      <c r="WOF88" s="522"/>
      <c r="WOG88" s="522"/>
      <c r="WOH88" s="522"/>
      <c r="WOI88" s="522"/>
      <c r="WOJ88" s="522"/>
      <c r="WOK88" s="522"/>
      <c r="WOL88" s="522"/>
      <c r="WOM88" s="522"/>
      <c r="WON88" s="522"/>
      <c r="WOO88" s="522"/>
      <c r="WOP88" s="522"/>
      <c r="WOQ88" s="522"/>
      <c r="WOR88" s="522"/>
      <c r="WOS88" s="522"/>
      <c r="WOT88" s="522"/>
      <c r="WOU88" s="522"/>
      <c r="WOV88" s="522"/>
      <c r="WOW88" s="522"/>
      <c r="WOX88" s="522"/>
      <c r="WOY88" s="522"/>
      <c r="WOZ88" s="522"/>
      <c r="WPA88" s="522"/>
      <c r="WPB88" s="522"/>
      <c r="WPC88" s="522"/>
      <c r="WPD88" s="522"/>
      <c r="WPE88" s="522"/>
      <c r="WPF88" s="522"/>
      <c r="WPG88" s="522"/>
      <c r="WPH88" s="522"/>
      <c r="WPI88" s="522"/>
      <c r="WPJ88" s="522"/>
      <c r="WPK88" s="522"/>
      <c r="WPL88" s="522"/>
      <c r="WPM88" s="522"/>
      <c r="WPN88" s="522"/>
      <c r="WPO88" s="522"/>
      <c r="WPP88" s="522"/>
      <c r="WPQ88" s="522"/>
      <c r="WPR88" s="522"/>
      <c r="WPS88" s="522"/>
      <c r="WPT88" s="522"/>
      <c r="WPU88" s="522"/>
      <c r="WPV88" s="522"/>
      <c r="WPW88" s="522"/>
      <c r="WPX88" s="522"/>
      <c r="WPY88" s="522"/>
      <c r="WPZ88" s="522"/>
      <c r="WQA88" s="522"/>
      <c r="WQB88" s="522"/>
      <c r="WQC88" s="522"/>
      <c r="WQD88" s="522"/>
      <c r="WQE88" s="522"/>
      <c r="WQF88" s="522"/>
      <c r="WQG88" s="522"/>
      <c r="WQH88" s="522"/>
      <c r="WQI88" s="522"/>
      <c r="WQJ88" s="522"/>
      <c r="WQK88" s="522"/>
      <c r="WQL88" s="522"/>
      <c r="WQM88" s="522"/>
      <c r="WQN88" s="522"/>
      <c r="WQO88" s="522"/>
      <c r="WQP88" s="522"/>
      <c r="WQQ88" s="522"/>
      <c r="WQR88" s="522"/>
      <c r="WQS88" s="522"/>
      <c r="WQT88" s="522"/>
      <c r="WQU88" s="522"/>
      <c r="WQV88" s="522"/>
      <c r="WQW88" s="522"/>
      <c r="WQX88" s="522"/>
      <c r="WQY88" s="522"/>
      <c r="WQZ88" s="522"/>
      <c r="WRA88" s="522"/>
      <c r="WRB88" s="522"/>
      <c r="WRC88" s="522"/>
      <c r="WRD88" s="522"/>
      <c r="WRE88" s="522"/>
      <c r="WRF88" s="522"/>
      <c r="WRG88" s="522"/>
      <c r="WRH88" s="522"/>
      <c r="WRI88" s="522"/>
      <c r="WRJ88" s="522"/>
      <c r="WRK88" s="522"/>
      <c r="WRL88" s="522"/>
      <c r="WRM88" s="522"/>
      <c r="WRN88" s="522"/>
      <c r="WRO88" s="522"/>
      <c r="WRP88" s="522"/>
      <c r="WRQ88" s="522"/>
      <c r="WRR88" s="522"/>
      <c r="WRS88" s="522"/>
      <c r="WRT88" s="522"/>
      <c r="WRU88" s="522"/>
      <c r="WRV88" s="522"/>
      <c r="WRW88" s="522"/>
      <c r="WRX88" s="522"/>
      <c r="WRY88" s="522"/>
      <c r="WRZ88" s="522"/>
      <c r="WSA88" s="522"/>
      <c r="WSB88" s="522"/>
      <c r="WSC88" s="522"/>
      <c r="WSD88" s="522"/>
      <c r="WSE88" s="522"/>
      <c r="WSF88" s="522"/>
      <c r="WSG88" s="522"/>
      <c r="WSH88" s="522"/>
      <c r="WSI88" s="522"/>
      <c r="WSJ88" s="522"/>
      <c r="WSK88" s="522"/>
      <c r="WSL88" s="522"/>
      <c r="WSM88" s="522"/>
      <c r="WSN88" s="522"/>
      <c r="WSO88" s="522"/>
      <c r="WSP88" s="522"/>
      <c r="WSQ88" s="522"/>
      <c r="WSR88" s="522"/>
      <c r="WSS88" s="522"/>
      <c r="WST88" s="522"/>
      <c r="WSU88" s="522"/>
      <c r="WSV88" s="522"/>
      <c r="WSW88" s="522"/>
      <c r="WSX88" s="522"/>
      <c r="WSY88" s="522"/>
      <c r="WSZ88" s="522"/>
      <c r="WTA88" s="522"/>
      <c r="WTB88" s="522"/>
      <c r="WTC88" s="522"/>
      <c r="WTD88" s="522"/>
      <c r="WTE88" s="522"/>
      <c r="WTF88" s="522"/>
      <c r="WTG88" s="522"/>
      <c r="WTH88" s="522"/>
      <c r="WTI88" s="522"/>
      <c r="WTJ88" s="522"/>
      <c r="WTK88" s="522"/>
      <c r="WTL88" s="522"/>
      <c r="WTM88" s="522"/>
      <c r="WTN88" s="522"/>
      <c r="WTO88" s="522"/>
      <c r="WTP88" s="522"/>
      <c r="WTQ88" s="522"/>
      <c r="WTR88" s="522"/>
      <c r="WTS88" s="522"/>
      <c r="WTT88" s="522"/>
      <c r="WTU88" s="522"/>
      <c r="WTV88" s="522"/>
      <c r="WTW88" s="522"/>
      <c r="WTX88" s="522"/>
      <c r="WTY88" s="522"/>
      <c r="WTZ88" s="522"/>
      <c r="WUA88" s="522"/>
      <c r="WUB88" s="522"/>
      <c r="WUC88" s="522"/>
      <c r="WUD88" s="522"/>
      <c r="WUE88" s="522"/>
      <c r="WUF88" s="522"/>
      <c r="WUG88" s="522"/>
      <c r="WUH88" s="522"/>
      <c r="WUI88" s="522"/>
      <c r="WUJ88" s="522"/>
      <c r="WUK88" s="522"/>
      <c r="WUL88" s="522"/>
      <c r="WUM88" s="522"/>
      <c r="WUN88" s="522"/>
      <c r="WUO88" s="522"/>
      <c r="WUP88" s="522"/>
      <c r="WUQ88" s="522"/>
      <c r="WUR88" s="522"/>
      <c r="WUS88" s="522"/>
      <c r="WUT88" s="522"/>
      <c r="WUU88" s="522"/>
      <c r="WUV88" s="522"/>
      <c r="WUW88" s="522"/>
      <c r="WUX88" s="522"/>
      <c r="WUY88" s="522"/>
      <c r="WUZ88" s="522"/>
      <c r="WVA88" s="522"/>
      <c r="WVB88" s="522"/>
      <c r="WVC88" s="522"/>
      <c r="WVD88" s="522"/>
      <c r="WVE88" s="522"/>
      <c r="WVF88" s="522"/>
      <c r="WVG88" s="522"/>
      <c r="WVH88" s="522"/>
      <c r="WVI88" s="522"/>
      <c r="WVJ88" s="522"/>
      <c r="WVK88" s="522"/>
      <c r="WVL88" s="522"/>
      <c r="WVM88" s="522"/>
      <c r="WVN88" s="522"/>
      <c r="WVO88" s="522"/>
      <c r="WVP88" s="522"/>
      <c r="WVQ88" s="522"/>
      <c r="WVR88" s="522"/>
      <c r="WVS88" s="522"/>
      <c r="WVT88" s="522"/>
      <c r="WVU88" s="522"/>
      <c r="WVV88" s="522"/>
      <c r="WVW88" s="522"/>
      <c r="WVX88" s="522"/>
      <c r="WVY88" s="522"/>
      <c r="WVZ88" s="522"/>
      <c r="WWA88" s="522"/>
      <c r="WWB88" s="522"/>
      <c r="WWC88" s="522"/>
      <c r="WWD88" s="522"/>
      <c r="WWE88" s="522"/>
      <c r="WWF88" s="522"/>
      <c r="WWG88" s="522"/>
      <c r="WWH88" s="522"/>
      <c r="WWI88" s="522"/>
      <c r="WWJ88" s="522"/>
      <c r="WWK88" s="522"/>
      <c r="WWL88" s="522"/>
      <c r="WWM88" s="522"/>
      <c r="WWN88" s="522"/>
      <c r="WWO88" s="522"/>
      <c r="WWP88" s="522"/>
      <c r="WWQ88" s="522"/>
      <c r="WWR88" s="522"/>
      <c r="WWS88" s="522"/>
      <c r="WWT88" s="522"/>
      <c r="WWU88" s="522"/>
      <c r="WWV88" s="522"/>
      <c r="WWW88" s="522"/>
      <c r="WWX88" s="522"/>
      <c r="WWY88" s="522"/>
      <c r="WWZ88" s="522"/>
      <c r="WXA88" s="522"/>
      <c r="WXB88" s="522"/>
      <c r="WXC88" s="522"/>
      <c r="WXD88" s="522"/>
      <c r="WXE88" s="522"/>
      <c r="WXF88" s="522"/>
      <c r="WXG88" s="522"/>
      <c r="WXH88" s="522"/>
      <c r="WXI88" s="522"/>
      <c r="WXJ88" s="522"/>
      <c r="WXK88" s="522"/>
      <c r="WXL88" s="522"/>
      <c r="WXM88" s="522"/>
      <c r="WXN88" s="522"/>
      <c r="WXO88" s="522"/>
      <c r="WXP88" s="522"/>
      <c r="WXQ88" s="522"/>
      <c r="WXR88" s="522"/>
      <c r="WXS88" s="522"/>
      <c r="WXT88" s="522"/>
      <c r="WXU88" s="522"/>
      <c r="WXV88" s="522"/>
      <c r="WXW88" s="522"/>
      <c r="WXX88" s="522"/>
      <c r="WXY88" s="522"/>
      <c r="WXZ88" s="522"/>
      <c r="WYA88" s="522"/>
      <c r="WYB88" s="522"/>
      <c r="WYC88" s="522"/>
      <c r="WYD88" s="522"/>
      <c r="WYE88" s="522"/>
      <c r="WYF88" s="522"/>
      <c r="WYG88" s="522"/>
      <c r="WYH88" s="522"/>
      <c r="WYI88" s="522"/>
      <c r="WYJ88" s="522"/>
      <c r="WYK88" s="522"/>
      <c r="WYL88" s="522"/>
      <c r="WYM88" s="522"/>
      <c r="WYN88" s="522"/>
      <c r="WYO88" s="522"/>
      <c r="WYP88" s="522"/>
      <c r="WYQ88" s="522"/>
      <c r="WYR88" s="522"/>
      <c r="WYS88" s="522"/>
      <c r="WYT88" s="522"/>
      <c r="WYU88" s="522"/>
      <c r="WYV88" s="522"/>
      <c r="WYW88" s="522"/>
      <c r="WYX88" s="522"/>
      <c r="WYY88" s="522"/>
      <c r="WYZ88" s="522"/>
      <c r="WZA88" s="522"/>
      <c r="WZB88" s="522"/>
      <c r="WZC88" s="522"/>
      <c r="WZD88" s="522"/>
      <c r="WZE88" s="522"/>
      <c r="WZF88" s="522"/>
      <c r="WZG88" s="522"/>
      <c r="WZH88" s="522"/>
      <c r="WZI88" s="522"/>
      <c r="WZJ88" s="522"/>
      <c r="WZK88" s="522"/>
      <c r="WZL88" s="522"/>
      <c r="WZM88" s="522"/>
      <c r="WZN88" s="522"/>
      <c r="WZO88" s="522"/>
      <c r="WZP88" s="522"/>
      <c r="WZQ88" s="522"/>
      <c r="WZR88" s="522"/>
      <c r="WZS88" s="522"/>
      <c r="WZT88" s="522"/>
      <c r="WZU88" s="522"/>
      <c r="WZV88" s="522"/>
      <c r="WZW88" s="522"/>
      <c r="WZX88" s="522"/>
      <c r="WZY88" s="522"/>
      <c r="WZZ88" s="522"/>
      <c r="XAA88" s="522"/>
      <c r="XAB88" s="522"/>
      <c r="XAC88" s="522"/>
      <c r="XAD88" s="522"/>
      <c r="XAE88" s="522"/>
      <c r="XAF88" s="522"/>
      <c r="XAG88" s="522"/>
      <c r="XAH88" s="522"/>
      <c r="XAI88" s="522"/>
      <c r="XAJ88" s="522"/>
      <c r="XAK88" s="522"/>
      <c r="XAL88" s="522"/>
      <c r="XAM88" s="522"/>
      <c r="XAN88" s="522"/>
      <c r="XAO88" s="522"/>
      <c r="XAP88" s="522"/>
      <c r="XAQ88" s="522"/>
      <c r="XAR88" s="522"/>
      <c r="XAS88" s="522"/>
      <c r="XAT88" s="522"/>
      <c r="XAU88" s="522"/>
      <c r="XAV88" s="522"/>
      <c r="XAW88" s="522"/>
      <c r="XAX88" s="522"/>
      <c r="XAY88" s="522"/>
      <c r="XAZ88" s="522"/>
      <c r="XBA88" s="522"/>
      <c r="XBB88" s="522"/>
      <c r="XBC88" s="522"/>
      <c r="XBD88" s="522"/>
      <c r="XBE88" s="522"/>
      <c r="XBF88" s="522"/>
      <c r="XBG88" s="522"/>
      <c r="XBH88" s="522"/>
      <c r="XBI88" s="522"/>
      <c r="XBJ88" s="522"/>
      <c r="XBK88" s="522"/>
      <c r="XBL88" s="522"/>
      <c r="XBM88" s="522"/>
      <c r="XBN88" s="522"/>
      <c r="XBO88" s="522"/>
      <c r="XBP88" s="522"/>
      <c r="XBQ88" s="522"/>
      <c r="XBR88" s="522"/>
      <c r="XBS88" s="522"/>
      <c r="XBT88" s="522"/>
      <c r="XBU88" s="522"/>
      <c r="XBV88" s="522"/>
      <c r="XBW88" s="522"/>
      <c r="XBX88" s="522"/>
      <c r="XBY88" s="522"/>
      <c r="XBZ88" s="522"/>
      <c r="XCA88" s="522"/>
      <c r="XCB88" s="522"/>
      <c r="XCC88" s="522"/>
      <c r="XCD88" s="522"/>
      <c r="XCE88" s="522"/>
      <c r="XCF88" s="522"/>
      <c r="XCG88" s="522"/>
      <c r="XCH88" s="522"/>
      <c r="XCI88" s="522"/>
      <c r="XCJ88" s="522"/>
      <c r="XCK88" s="522"/>
      <c r="XCL88" s="522"/>
      <c r="XCM88" s="522"/>
      <c r="XCN88" s="522"/>
      <c r="XCO88" s="522"/>
      <c r="XCP88" s="522"/>
      <c r="XCQ88" s="522"/>
      <c r="XCR88" s="522"/>
      <c r="XCS88" s="522"/>
      <c r="XCT88" s="522"/>
      <c r="XCU88" s="522"/>
      <c r="XCV88" s="522"/>
      <c r="XCW88" s="522"/>
      <c r="XCX88" s="522"/>
      <c r="XCY88" s="522"/>
      <c r="XCZ88" s="522"/>
      <c r="XDA88" s="522"/>
      <c r="XDB88" s="522"/>
      <c r="XDC88" s="522"/>
      <c r="XDD88" s="522"/>
      <c r="XDE88" s="522"/>
      <c r="XDF88" s="522"/>
      <c r="XDG88" s="522"/>
      <c r="XDH88" s="522"/>
      <c r="XDI88" s="522"/>
      <c r="XDJ88" s="522"/>
      <c r="XDK88" s="522"/>
      <c r="XDL88" s="522"/>
      <c r="XDM88" s="522"/>
      <c r="XDN88" s="522"/>
      <c r="XDO88" s="522"/>
      <c r="XDP88" s="522"/>
      <c r="XDQ88" s="522"/>
      <c r="XDR88" s="522"/>
      <c r="XDS88" s="522"/>
      <c r="XDT88" s="522"/>
      <c r="XDU88" s="522"/>
      <c r="XDV88" s="522"/>
      <c r="XDW88" s="522"/>
      <c r="XDX88" s="522"/>
      <c r="XDY88" s="522"/>
      <c r="XDZ88" s="522"/>
      <c r="XEA88" s="522"/>
      <c r="XEB88" s="522"/>
      <c r="XEC88" s="522"/>
      <c r="XED88" s="522"/>
      <c r="XEE88" s="522"/>
      <c r="XEF88" s="522"/>
      <c r="XEG88" s="522"/>
      <c r="XEH88" s="522"/>
      <c r="XEI88" s="522"/>
      <c r="XEJ88" s="522"/>
      <c r="XEK88" s="522"/>
      <c r="XEL88" s="522"/>
      <c r="XEM88" s="522"/>
      <c r="XEN88" s="522"/>
      <c r="XEO88" s="522"/>
      <c r="XEP88" s="522"/>
      <c r="XEQ88" s="522"/>
      <c r="XER88" s="522"/>
      <c r="XES88" s="522"/>
      <c r="XET88" s="522"/>
      <c r="XEU88" s="522"/>
      <c r="XEV88" s="522"/>
      <c r="XEW88" s="522"/>
      <c r="XEX88" s="522"/>
      <c r="XEY88" s="522"/>
      <c r="XEZ88" s="522"/>
      <c r="XFA88" s="522"/>
      <c r="XFB88" s="522"/>
      <c r="XFC88" s="522"/>
      <c r="XFD88" s="522"/>
    </row>
    <row r="89" spans="1:16384" ht="17.149999999999999" customHeight="1" x14ac:dyDescent="0.35">
      <c r="A89" s="522" t="str">
        <f>+A4</f>
        <v>A  28 DE FEBRERO DE 2023</v>
      </c>
      <c r="B89" s="522"/>
      <c r="C89" s="522"/>
      <c r="D89" s="522"/>
      <c r="E89" s="522"/>
    </row>
    <row r="90" spans="1:16384" ht="17.149999999999999" customHeight="1" x14ac:dyDescent="0.35">
      <c r="A90" s="522" t="str">
        <f>A5</f>
        <v>(Cifras expresadas  en  pesos colombianos)</v>
      </c>
      <c r="B90" s="522"/>
      <c r="C90" s="522"/>
      <c r="D90" s="522"/>
      <c r="E90" s="522"/>
    </row>
    <row r="91" spans="1:16384" ht="17.149999999999999" customHeight="1" x14ac:dyDescent="0.3">
      <c r="A91" s="13"/>
      <c r="B91" s="209" t="s">
        <v>146</v>
      </c>
      <c r="C91" s="247"/>
      <c r="D91" s="248">
        <f>+D7</f>
        <v>2020</v>
      </c>
      <c r="E91" s="13" t="s">
        <v>102</v>
      </c>
    </row>
    <row r="92" spans="1:16384" ht="17.149999999999999" hidden="1" customHeight="1" x14ac:dyDescent="0.3">
      <c r="A92" s="23" t="s">
        <v>19</v>
      </c>
      <c r="B92" s="209"/>
      <c r="D92" s="248">
        <f t="shared" ref="D92:D96" si="2">+D8</f>
        <v>0</v>
      </c>
      <c r="E92" s="252"/>
    </row>
    <row r="93" spans="1:16384" ht="21" hidden="1" customHeight="1" x14ac:dyDescent="0.3">
      <c r="A93" s="23" t="s">
        <v>45</v>
      </c>
      <c r="D93" s="248">
        <f t="shared" si="2"/>
        <v>0</v>
      </c>
      <c r="E93" s="252"/>
    </row>
    <row r="94" spans="1:16384" ht="17.149999999999999" hidden="1" customHeight="1" x14ac:dyDescent="0.3">
      <c r="A94" s="23" t="s">
        <v>20</v>
      </c>
      <c r="B94" s="209">
        <v>12</v>
      </c>
      <c r="D94" s="248">
        <f t="shared" si="2"/>
        <v>0</v>
      </c>
      <c r="E94" s="252"/>
    </row>
    <row r="95" spans="1:16384" ht="17.149999999999999" hidden="1" customHeight="1" x14ac:dyDescent="0.3">
      <c r="A95" s="26" t="s">
        <v>425</v>
      </c>
      <c r="C95" s="253"/>
      <c r="D95" s="248">
        <f t="shared" si="2"/>
        <v>0</v>
      </c>
      <c r="E95" s="254">
        <f t="shared" ref="E95:E102" si="3">+C95-D95</f>
        <v>0</v>
      </c>
    </row>
    <row r="96" spans="1:16384" ht="17.149999999999999" hidden="1" customHeight="1" x14ac:dyDescent="0.3">
      <c r="A96" s="23" t="s">
        <v>22</v>
      </c>
      <c r="B96" s="209"/>
      <c r="C96" s="255">
        <f>SUM(C95:C95)</f>
        <v>0</v>
      </c>
      <c r="D96" s="248">
        <f t="shared" si="2"/>
        <v>0</v>
      </c>
      <c r="E96" s="255">
        <f t="shared" si="3"/>
        <v>0</v>
      </c>
    </row>
    <row r="97" spans="1:10" ht="7.5" customHeight="1" x14ac:dyDescent="0.3">
      <c r="A97" s="23"/>
      <c r="B97" s="209"/>
      <c r="E97" s="252">
        <f t="shared" si="3"/>
        <v>0</v>
      </c>
    </row>
    <row r="98" spans="1:10" ht="28.5" customHeight="1" x14ac:dyDescent="0.3">
      <c r="A98" s="267" t="s">
        <v>149</v>
      </c>
      <c r="B98" s="209">
        <v>11</v>
      </c>
      <c r="E98" s="252">
        <f t="shared" si="3"/>
        <v>0</v>
      </c>
    </row>
    <row r="99" spans="1:10" ht="17.149999999999999" customHeight="1" x14ac:dyDescent="0.25">
      <c r="A99" s="26" t="s">
        <v>291</v>
      </c>
      <c r="C99" s="253">
        <v>3562000</v>
      </c>
      <c r="D99" s="253"/>
      <c r="E99" s="254">
        <f t="shared" si="3"/>
        <v>3562000</v>
      </c>
      <c r="H99" s="324"/>
      <c r="J99" s="342"/>
    </row>
    <row r="100" spans="1:10" ht="17.149999999999999" hidden="1" customHeight="1" x14ac:dyDescent="0.35">
      <c r="A100" s="26" t="s">
        <v>292</v>
      </c>
      <c r="C100" s="389"/>
      <c r="D100" s="253"/>
      <c r="E100" s="254">
        <f t="shared" si="3"/>
        <v>0</v>
      </c>
      <c r="H100" s="261"/>
      <c r="J100" s="341"/>
    </row>
    <row r="101" spans="1:10" ht="17.149999999999999" hidden="1" customHeight="1" x14ac:dyDescent="0.25">
      <c r="A101" s="26" t="s">
        <v>375</v>
      </c>
      <c r="D101" s="252">
        <v>11583977</v>
      </c>
      <c r="E101" s="252">
        <f t="shared" si="3"/>
        <v>-11583977</v>
      </c>
      <c r="J101" s="341"/>
    </row>
    <row r="102" spans="1:10" ht="17.149999999999999" hidden="1" customHeight="1" x14ac:dyDescent="0.25">
      <c r="A102" s="26" t="s">
        <v>307</v>
      </c>
      <c r="C102" s="253">
        <v>0</v>
      </c>
      <c r="D102" s="254">
        <f>680700+948300</f>
        <v>1629000</v>
      </c>
      <c r="E102" s="254">
        <f t="shared" si="3"/>
        <v>-1629000</v>
      </c>
    </row>
    <row r="103" spans="1:10" ht="30" customHeight="1" x14ac:dyDescent="0.3">
      <c r="A103" s="267" t="s">
        <v>147</v>
      </c>
      <c r="B103" s="209"/>
      <c r="C103" s="394">
        <f>SUM(C99:C102)</f>
        <v>3562000</v>
      </c>
      <c r="D103" s="255">
        <f>+D99+D100</f>
        <v>0</v>
      </c>
      <c r="E103" s="255">
        <f>+C103-D103</f>
        <v>3562000</v>
      </c>
      <c r="H103" s="261"/>
    </row>
    <row r="104" spans="1:10" ht="17.149999999999999" customHeight="1" x14ac:dyDescent="0.25"/>
    <row r="105" spans="1:10" ht="17.149999999999999" customHeight="1" x14ac:dyDescent="0.3">
      <c r="A105" s="23" t="s">
        <v>46</v>
      </c>
      <c r="B105" s="18"/>
      <c r="C105" s="257"/>
      <c r="D105" s="255"/>
      <c r="E105" s="23"/>
    </row>
    <row r="106" spans="1:10" ht="17.149999999999999" customHeight="1" x14ac:dyDescent="0.3">
      <c r="A106" s="23" t="s">
        <v>47</v>
      </c>
      <c r="B106" s="209">
        <v>12</v>
      </c>
    </row>
    <row r="107" spans="1:10" ht="17.149999999999999" hidden="1" customHeight="1" x14ac:dyDescent="0.25">
      <c r="A107" s="26" t="s">
        <v>384</v>
      </c>
      <c r="E107" s="252">
        <f>+C107-D107</f>
        <v>0</v>
      </c>
    </row>
    <row r="108" spans="1:10" ht="17.149999999999999" hidden="1" customHeight="1" x14ac:dyDescent="0.25">
      <c r="A108" s="26" t="s">
        <v>293</v>
      </c>
      <c r="C108" s="251">
        <v>0</v>
      </c>
      <c r="D108" s="251"/>
      <c r="E108" s="252">
        <f>+C108-D108</f>
        <v>0</v>
      </c>
    </row>
    <row r="109" spans="1:10" ht="19.5" hidden="1" customHeight="1" x14ac:dyDescent="0.25">
      <c r="A109" s="26" t="s">
        <v>385</v>
      </c>
      <c r="D109" s="251"/>
      <c r="E109" s="252">
        <f>+C109-D109</f>
        <v>0</v>
      </c>
    </row>
    <row r="110" spans="1:10" ht="22.5" customHeight="1" x14ac:dyDescent="0.25">
      <c r="A110" s="26" t="s">
        <v>322</v>
      </c>
      <c r="C110" s="392">
        <v>70717460</v>
      </c>
      <c r="D110" s="253">
        <v>0</v>
      </c>
      <c r="E110" s="254">
        <f>+C110-D110</f>
        <v>70717460</v>
      </c>
    </row>
    <row r="111" spans="1:10" ht="18" customHeight="1" x14ac:dyDescent="0.3">
      <c r="A111" s="23" t="s">
        <v>48</v>
      </c>
      <c r="B111" s="209"/>
      <c r="C111" s="394">
        <f>SUM(C107:C110)</f>
        <v>70717460</v>
      </c>
      <c r="D111" s="255">
        <f>SUM(D107:D110)</f>
        <v>0</v>
      </c>
      <c r="E111" s="255">
        <f>SUM(E107:E110)</f>
        <v>70717460</v>
      </c>
      <c r="H111" s="261"/>
      <c r="J111" s="341"/>
    </row>
    <row r="112" spans="1:10" ht="17.149999999999999" customHeight="1" x14ac:dyDescent="0.25"/>
    <row r="113" spans="1:17" s="23" customFormat="1" ht="17.149999999999999" hidden="1" customHeight="1" x14ac:dyDescent="0.3">
      <c r="A113" s="23" t="s">
        <v>96</v>
      </c>
      <c r="B113" s="209">
        <v>15</v>
      </c>
      <c r="C113" s="251"/>
      <c r="D113" s="252"/>
      <c r="E113" s="26"/>
      <c r="G113" s="264"/>
      <c r="H113" s="264"/>
      <c r="I113" s="347"/>
      <c r="J113" s="347"/>
      <c r="K113" s="347"/>
      <c r="L113" s="347"/>
      <c r="M113" s="263"/>
      <c r="N113" s="263"/>
      <c r="O113" s="264"/>
      <c r="P113" s="264"/>
      <c r="Q113" s="264"/>
    </row>
    <row r="114" spans="1:17" ht="17.149999999999999" hidden="1" customHeight="1" x14ac:dyDescent="0.25">
      <c r="A114" s="26" t="s">
        <v>310</v>
      </c>
      <c r="D114" s="252">
        <v>0</v>
      </c>
      <c r="E114" s="252">
        <f>+C114-D114</f>
        <v>0</v>
      </c>
    </row>
    <row r="115" spans="1:17" ht="17.149999999999999" hidden="1" customHeight="1" x14ac:dyDescent="0.25">
      <c r="A115" s="26" t="s">
        <v>311</v>
      </c>
      <c r="C115" s="253"/>
      <c r="D115" s="254">
        <v>0</v>
      </c>
      <c r="E115" s="254">
        <f>+C115-D115</f>
        <v>0</v>
      </c>
    </row>
    <row r="116" spans="1:17" ht="17.149999999999999" hidden="1" customHeight="1" x14ac:dyDescent="0.25">
      <c r="A116" s="26" t="s">
        <v>312</v>
      </c>
      <c r="C116" s="251">
        <v>0</v>
      </c>
      <c r="D116" s="252">
        <v>0</v>
      </c>
      <c r="E116" s="252">
        <f>+C116-D116</f>
        <v>0</v>
      </c>
    </row>
    <row r="117" spans="1:17" ht="17.149999999999999" hidden="1" customHeight="1" x14ac:dyDescent="0.25">
      <c r="A117" s="26" t="s">
        <v>313</v>
      </c>
      <c r="C117" s="251">
        <v>0</v>
      </c>
      <c r="D117" s="254">
        <v>0</v>
      </c>
      <c r="E117" s="254">
        <f>+C117-D117</f>
        <v>0</v>
      </c>
    </row>
    <row r="118" spans="1:17" ht="17.149999999999999" hidden="1" customHeight="1" x14ac:dyDescent="0.25">
      <c r="A118" s="26" t="s">
        <v>347</v>
      </c>
      <c r="C118" s="253">
        <v>0</v>
      </c>
      <c r="D118" s="254">
        <v>0</v>
      </c>
      <c r="E118" s="254">
        <f>+C118-D118</f>
        <v>0</v>
      </c>
    </row>
    <row r="119" spans="1:17" ht="17.149999999999999" hidden="1" customHeight="1" x14ac:dyDescent="0.3">
      <c r="A119" s="23" t="s">
        <v>49</v>
      </c>
      <c r="B119" s="209"/>
      <c r="C119" s="255">
        <f>SUM(C114:C118)</f>
        <v>0</v>
      </c>
      <c r="D119" s="255">
        <f>SUM(D114:D118)</f>
        <v>0</v>
      </c>
      <c r="E119" s="255">
        <f>SUM(E114:E118)</f>
        <v>0</v>
      </c>
      <c r="H119" s="261"/>
      <c r="I119" s="343">
        <f>988294+6534163</f>
        <v>7522457</v>
      </c>
      <c r="J119" s="341"/>
    </row>
    <row r="120" spans="1:17" ht="17.149999999999999" hidden="1" customHeight="1" x14ac:dyDescent="0.25"/>
    <row r="121" spans="1:17" ht="17.149999999999999" customHeight="1" x14ac:dyDescent="0.3">
      <c r="A121" s="23" t="s">
        <v>29</v>
      </c>
      <c r="B121" s="209"/>
      <c r="C121" s="394">
        <f>C111+C103+C96+C119</f>
        <v>74279460</v>
      </c>
      <c r="D121" s="255">
        <f>+D111+D103+D119</f>
        <v>0</v>
      </c>
      <c r="E121" s="255">
        <f>+E119+E111+E103+E96</f>
        <v>74279460</v>
      </c>
    </row>
    <row r="122" spans="1:17" ht="17.149999999999999" customHeight="1" x14ac:dyDescent="0.25"/>
    <row r="123" spans="1:17" ht="17.149999999999999" customHeight="1" x14ac:dyDescent="0.3">
      <c r="A123" s="23" t="s">
        <v>30</v>
      </c>
      <c r="B123" s="209"/>
    </row>
    <row r="124" spans="1:17" ht="17.149999999999999" customHeight="1" x14ac:dyDescent="0.3">
      <c r="A124" s="23"/>
      <c r="B124" s="209"/>
    </row>
    <row r="125" spans="1:17" ht="17.149999999999999" customHeight="1" x14ac:dyDescent="0.3">
      <c r="A125" s="23" t="s">
        <v>20</v>
      </c>
      <c r="B125" s="209">
        <v>13</v>
      </c>
    </row>
    <row r="126" spans="1:17" ht="17.149999999999999" customHeight="1" x14ac:dyDescent="0.25">
      <c r="A126" s="26" t="s">
        <v>425</v>
      </c>
      <c r="C126" s="393">
        <v>432568970</v>
      </c>
      <c r="D126" s="254"/>
      <c r="E126" s="254">
        <f>+C126-D126</f>
        <v>432568970</v>
      </c>
      <c r="G126" s="261" t="e">
        <f>+C126+#REF!</f>
        <v>#REF!</v>
      </c>
      <c r="H126" s="239" t="s">
        <v>381</v>
      </c>
      <c r="I126" s="472">
        <v>360000000</v>
      </c>
    </row>
    <row r="127" spans="1:17" ht="17.149999999999999" customHeight="1" x14ac:dyDescent="0.3">
      <c r="A127" s="23" t="s">
        <v>22</v>
      </c>
      <c r="B127" s="209"/>
      <c r="C127" s="394">
        <f>SUM(C126:C126)</f>
        <v>432568970</v>
      </c>
      <c r="D127" s="255">
        <f>SUM(D126:D126)</f>
        <v>0</v>
      </c>
      <c r="E127" s="255">
        <f>SUM(E126:E126)</f>
        <v>432568970</v>
      </c>
    </row>
    <row r="128" spans="1:17" ht="39.75" hidden="1" customHeight="1" x14ac:dyDescent="0.3">
      <c r="A128" s="267" t="s">
        <v>149</v>
      </c>
      <c r="B128" s="209">
        <v>17</v>
      </c>
      <c r="C128" s="257"/>
      <c r="D128" s="255"/>
      <c r="E128" s="255"/>
    </row>
    <row r="129" spans="1:11" ht="17.149999999999999" hidden="1" customHeight="1" x14ac:dyDescent="0.25">
      <c r="A129" s="26" t="s">
        <v>323</v>
      </c>
      <c r="C129" s="253">
        <v>0</v>
      </c>
      <c r="D129" s="254"/>
      <c r="E129" s="254">
        <f>+C129-D129</f>
        <v>0</v>
      </c>
      <c r="G129" s="261">
        <f>+C129+C99</f>
        <v>3562000</v>
      </c>
      <c r="H129" s="261" t="s">
        <v>382</v>
      </c>
      <c r="J129" s="348"/>
      <c r="K129" s="341"/>
    </row>
    <row r="130" spans="1:11" ht="17.149999999999999" hidden="1" customHeight="1" x14ac:dyDescent="0.25">
      <c r="A130" s="26" t="s">
        <v>388</v>
      </c>
      <c r="C130" s="253">
        <v>0</v>
      </c>
      <c r="D130" s="254"/>
      <c r="E130" s="254"/>
      <c r="G130" s="261"/>
      <c r="H130" s="261"/>
      <c r="J130" s="341"/>
      <c r="K130" s="341"/>
    </row>
    <row r="131" spans="1:11" ht="27.75" hidden="1" customHeight="1" x14ac:dyDescent="0.3">
      <c r="A131" s="267" t="s">
        <v>147</v>
      </c>
      <c r="B131" s="209"/>
      <c r="C131" s="257">
        <f>SUM(C129:C130)</f>
        <v>0</v>
      </c>
      <c r="D131" s="257">
        <f>SUM(D129)</f>
        <v>0</v>
      </c>
      <c r="E131" s="257">
        <f>SUM(E129)</f>
        <v>0</v>
      </c>
    </row>
    <row r="132" spans="1:11" ht="17.149999999999999" hidden="1" customHeight="1" x14ac:dyDescent="0.25"/>
    <row r="133" spans="1:11" ht="17.149999999999999" hidden="1" customHeight="1" x14ac:dyDescent="0.3">
      <c r="A133" s="23" t="s">
        <v>46</v>
      </c>
      <c r="B133" s="209">
        <v>16</v>
      </c>
    </row>
    <row r="134" spans="1:11" ht="17.149999999999999" hidden="1" customHeight="1" x14ac:dyDescent="0.25">
      <c r="A134" s="26" t="s">
        <v>314</v>
      </c>
      <c r="C134" s="253"/>
      <c r="D134" s="254"/>
      <c r="E134" s="254">
        <f>+C134-D134</f>
        <v>0</v>
      </c>
    </row>
    <row r="135" spans="1:11" ht="16.5" hidden="1" customHeight="1" x14ac:dyDescent="0.3">
      <c r="A135" s="23" t="s">
        <v>100</v>
      </c>
      <c r="B135" s="209"/>
      <c r="C135" s="255">
        <f>SUM(C134)</f>
        <v>0</v>
      </c>
      <c r="D135" s="255">
        <f>SUM(D134)</f>
        <v>0</v>
      </c>
      <c r="E135" s="255">
        <f>SUM(E134)</f>
        <v>0</v>
      </c>
    </row>
    <row r="136" spans="1:11" ht="17.149999999999999" hidden="1" customHeight="1" x14ac:dyDescent="0.3">
      <c r="A136" s="23" t="s">
        <v>31</v>
      </c>
      <c r="B136" s="209">
        <v>18</v>
      </c>
    </row>
    <row r="137" spans="1:11" ht="17.149999999999999" hidden="1" customHeight="1" x14ac:dyDescent="0.3">
      <c r="A137" s="23"/>
      <c r="B137" s="209"/>
    </row>
    <row r="138" spans="1:11" ht="17.149999999999999" hidden="1" customHeight="1" x14ac:dyDescent="0.35">
      <c r="A138" s="26" t="s">
        <v>376</v>
      </c>
      <c r="C138" s="387"/>
      <c r="D138" s="251"/>
      <c r="E138" s="252">
        <f>+C138-D138</f>
        <v>0</v>
      </c>
    </row>
    <row r="139" spans="1:11" ht="17.149999999999999" hidden="1" customHeight="1" x14ac:dyDescent="0.25">
      <c r="A139" s="26" t="s">
        <v>386</v>
      </c>
      <c r="C139" s="253"/>
      <c r="D139" s="253"/>
      <c r="E139" s="254">
        <f>+C139-D139</f>
        <v>0</v>
      </c>
    </row>
    <row r="140" spans="1:11" ht="17.149999999999999" hidden="1" customHeight="1" x14ac:dyDescent="0.3">
      <c r="A140" s="23" t="s">
        <v>32</v>
      </c>
      <c r="B140" s="209"/>
      <c r="C140" s="257">
        <f>SUM(C138:C139)</f>
        <v>0</v>
      </c>
      <c r="D140" s="257">
        <f>+D138+D139</f>
        <v>0</v>
      </c>
      <c r="E140" s="257">
        <f>SUM(E138:E138)</f>
        <v>0</v>
      </c>
      <c r="H140" s="261"/>
    </row>
    <row r="141" spans="1:11" ht="17.149999999999999" customHeight="1" x14ac:dyDescent="0.25">
      <c r="H141" s="327"/>
    </row>
    <row r="142" spans="1:11" ht="17.149999999999999" customHeight="1" x14ac:dyDescent="0.3">
      <c r="A142" s="23" t="s">
        <v>33</v>
      </c>
      <c r="B142" s="209"/>
      <c r="C142" s="394">
        <f>+C140+C135+C131+C127</f>
        <v>432568970</v>
      </c>
      <c r="D142" s="255">
        <f>+D140+D135+D131+D127</f>
        <v>0</v>
      </c>
      <c r="E142" s="255">
        <f>+E140+E135+E131+E127</f>
        <v>432568970</v>
      </c>
      <c r="G142" s="323"/>
      <c r="H142" s="261"/>
    </row>
    <row r="143" spans="1:11" ht="17.149999999999999" customHeight="1" x14ac:dyDescent="0.3">
      <c r="A143" s="23"/>
      <c r="B143" s="209"/>
      <c r="C143" s="255"/>
      <c r="D143" s="255"/>
      <c r="E143" s="255"/>
      <c r="G143" s="323"/>
      <c r="H143" s="261"/>
    </row>
    <row r="144" spans="1:11" ht="17.149999999999999" customHeight="1" x14ac:dyDescent="0.3">
      <c r="A144" s="23" t="s">
        <v>34</v>
      </c>
      <c r="B144" s="209"/>
      <c r="C144" s="416">
        <f>+C142+C121</f>
        <v>506848430</v>
      </c>
      <c r="D144" s="257">
        <f>+D142+D121</f>
        <v>0</v>
      </c>
      <c r="E144" s="257">
        <f>SUM(E121+E142)</f>
        <v>506848430</v>
      </c>
      <c r="G144" s="323">
        <v>1818260930</v>
      </c>
      <c r="H144" s="261">
        <f>+G144-C144</f>
        <v>1311412500</v>
      </c>
      <c r="I144" s="349">
        <f>+C144+J144</f>
        <v>1245515568</v>
      </c>
      <c r="J144" s="350">
        <f>518153909+220513229</f>
        <v>738667138</v>
      </c>
      <c r="K144" s="351">
        <v>1876965300</v>
      </c>
    </row>
    <row r="145" spans="1:12" ht="26.25" customHeight="1" x14ac:dyDescent="0.3">
      <c r="A145" s="23"/>
      <c r="B145" s="209"/>
      <c r="C145" s="407">
        <v>990654090.84000003</v>
      </c>
      <c r="D145" s="257"/>
      <c r="E145" s="257"/>
      <c r="G145" s="323"/>
      <c r="H145" s="261"/>
      <c r="I145" s="341">
        <f>+K144-I144</f>
        <v>631449732</v>
      </c>
    </row>
    <row r="146" spans="1:12" ht="26.25" customHeight="1" x14ac:dyDescent="0.3">
      <c r="A146" s="23"/>
      <c r="B146" s="209"/>
      <c r="C146" s="407"/>
      <c r="D146" s="257"/>
      <c r="E146" s="257"/>
      <c r="G146" s="323"/>
      <c r="H146" s="261"/>
      <c r="I146" s="341"/>
    </row>
    <row r="147" spans="1:12" ht="26.25" customHeight="1" x14ac:dyDescent="0.3">
      <c r="A147" s="23"/>
      <c r="B147" s="209"/>
      <c r="C147" s="407"/>
      <c r="D147" s="257"/>
      <c r="E147" s="257"/>
      <c r="G147" s="323"/>
      <c r="H147" s="261"/>
      <c r="I147" s="341"/>
    </row>
    <row r="148" spans="1:12" ht="26.25" customHeight="1" x14ac:dyDescent="0.3">
      <c r="A148" s="23"/>
      <c r="B148" s="209"/>
      <c r="C148" s="407"/>
      <c r="D148" s="257"/>
      <c r="E148" s="257"/>
      <c r="G148" s="323"/>
      <c r="H148" s="261"/>
      <c r="I148" s="341"/>
    </row>
    <row r="149" spans="1:12" ht="26.25" customHeight="1" x14ac:dyDescent="0.3">
      <c r="A149" s="23"/>
      <c r="B149" s="209"/>
      <c r="C149" s="407"/>
      <c r="D149" s="257"/>
      <c r="E149" s="257"/>
      <c r="G149" s="323"/>
      <c r="H149" s="261"/>
      <c r="I149" s="341"/>
    </row>
    <row r="150" spans="1:12" ht="17.149999999999999" customHeight="1" x14ac:dyDescent="0.3">
      <c r="A150" s="23"/>
      <c r="B150" s="209"/>
      <c r="C150" s="257"/>
      <c r="D150" s="257"/>
      <c r="E150" s="257"/>
      <c r="G150" s="323"/>
      <c r="H150" s="261"/>
      <c r="I150" s="341"/>
    </row>
    <row r="151" spans="1:12" ht="17.149999999999999" customHeight="1" x14ac:dyDescent="0.3">
      <c r="A151" s="524" t="str">
        <f>A1</f>
        <v xml:space="preserve"> CARLOS GIOVANNI GARCIA VIVAS</v>
      </c>
      <c r="B151" s="524"/>
      <c r="C151" s="524"/>
      <c r="D151" s="524"/>
      <c r="E151" s="524"/>
    </row>
    <row r="152" spans="1:12" ht="17.149999999999999" customHeight="1" x14ac:dyDescent="0.3">
      <c r="A152" s="524" t="str">
        <f>A2</f>
        <v>NIT: 13508779-8</v>
      </c>
      <c r="B152" s="524"/>
      <c r="C152" s="524"/>
      <c r="D152" s="524"/>
      <c r="E152" s="524"/>
    </row>
    <row r="153" spans="1:12" ht="17.149999999999999" customHeight="1" x14ac:dyDescent="0.3">
      <c r="A153" s="524" t="s">
        <v>92</v>
      </c>
      <c r="B153" s="524"/>
      <c r="C153" s="524"/>
      <c r="D153" s="524"/>
      <c r="E153" s="524"/>
    </row>
    <row r="154" spans="1:12" ht="17.149999999999999" customHeight="1" x14ac:dyDescent="0.3">
      <c r="A154" s="524" t="str">
        <f>+A4</f>
        <v>A  28 DE FEBRERO DE 2023</v>
      </c>
      <c r="B154" s="524"/>
      <c r="C154" s="524"/>
      <c r="D154" s="524"/>
      <c r="E154" s="524"/>
    </row>
    <row r="155" spans="1:12" ht="17.149999999999999" customHeight="1" x14ac:dyDescent="0.3">
      <c r="A155" s="524" t="s">
        <v>230</v>
      </c>
      <c r="B155" s="524"/>
      <c r="C155" s="524"/>
      <c r="D155" s="524"/>
      <c r="E155" s="524"/>
    </row>
    <row r="156" spans="1:12" ht="17.149999999999999" customHeight="1" x14ac:dyDescent="0.3">
      <c r="A156" s="13"/>
      <c r="B156" s="209"/>
      <c r="C156" s="13"/>
      <c r="D156" s="13"/>
      <c r="E156" s="13"/>
    </row>
    <row r="157" spans="1:12" ht="17.149999999999999" customHeight="1" x14ac:dyDescent="0.3">
      <c r="A157" s="13"/>
      <c r="B157" s="209" t="s">
        <v>146</v>
      </c>
      <c r="C157" s="247"/>
      <c r="D157" s="247">
        <f>+D7</f>
        <v>2020</v>
      </c>
      <c r="E157" s="13" t="s">
        <v>102</v>
      </c>
    </row>
    <row r="158" spans="1:12" ht="17.149999999999999" customHeight="1" x14ac:dyDescent="0.25"/>
    <row r="159" spans="1:12" ht="17.149999999999999" customHeight="1" x14ac:dyDescent="0.3">
      <c r="A159" s="23" t="s">
        <v>35</v>
      </c>
      <c r="B159" s="209">
        <v>14</v>
      </c>
      <c r="F159" s="23"/>
    </row>
    <row r="160" spans="1:12" ht="17.149999999999999" customHeight="1" x14ac:dyDescent="0.25">
      <c r="A160" s="26" t="s">
        <v>433</v>
      </c>
      <c r="C160" s="391">
        <v>230000000</v>
      </c>
      <c r="D160" s="391"/>
      <c r="E160" s="252">
        <f t="shared" ref="E160:E165" si="4">+C160-D160</f>
        <v>230000000</v>
      </c>
      <c r="J160" s="343">
        <v>4047302</v>
      </c>
      <c r="L160" s="341">
        <f>J160-C166</f>
        <v>-271307253.10000002</v>
      </c>
    </row>
    <row r="161" spans="1:17" ht="17.149999999999999" customHeight="1" x14ac:dyDescent="0.25">
      <c r="A161" s="26" t="s">
        <v>317</v>
      </c>
      <c r="C161" s="252"/>
      <c r="E161" s="252">
        <f t="shared" si="4"/>
        <v>0</v>
      </c>
      <c r="H161" s="239">
        <f>250000000/1000</f>
        <v>250000</v>
      </c>
    </row>
    <row r="162" spans="1:17" ht="17.149999999999999" customHeight="1" x14ac:dyDescent="0.25">
      <c r="A162" s="26" t="s">
        <v>318</v>
      </c>
      <c r="C162" s="252">
        <f>+'ESF DIC 2023'!C172+'ESF DIC 2023'!C169</f>
        <v>44221455.100000024</v>
      </c>
      <c r="E162" s="252">
        <f t="shared" si="4"/>
        <v>44221455.100000024</v>
      </c>
    </row>
    <row r="163" spans="1:17" ht="17.149999999999999" hidden="1" customHeight="1" x14ac:dyDescent="0.25">
      <c r="A163" s="26" t="s">
        <v>319</v>
      </c>
      <c r="C163" s="252"/>
      <c r="E163" s="252">
        <f t="shared" si="4"/>
        <v>0</v>
      </c>
    </row>
    <row r="164" spans="1:17" s="23" customFormat="1" ht="17.149999999999999" hidden="1" customHeight="1" x14ac:dyDescent="0.3">
      <c r="A164" s="26" t="s">
        <v>320</v>
      </c>
      <c r="B164" s="87"/>
      <c r="C164" s="252"/>
      <c r="D164" s="252"/>
      <c r="E164" s="252">
        <f t="shared" si="4"/>
        <v>0</v>
      </c>
      <c r="F164" s="26"/>
      <c r="G164" s="264"/>
      <c r="H164" s="264"/>
      <c r="I164" s="347"/>
      <c r="J164" s="347"/>
      <c r="K164" s="347"/>
      <c r="L164" s="347"/>
      <c r="M164" s="263"/>
      <c r="N164" s="263"/>
      <c r="O164" s="264"/>
      <c r="P164" s="264"/>
      <c r="Q164" s="264"/>
    </row>
    <row r="165" spans="1:17" ht="17.149999999999999" customHeight="1" x14ac:dyDescent="0.25">
      <c r="A165" s="26" t="s">
        <v>321</v>
      </c>
      <c r="C165" s="252">
        <f>+'[1]PYG 2023 FEB'!D99</f>
        <v>1133100</v>
      </c>
      <c r="E165" s="252">
        <f t="shared" si="4"/>
        <v>1133100</v>
      </c>
      <c r="G165" s="326">
        <f>C165/'[1]PYG NIIF'!C9</f>
        <v>2.7746405957551742E-4</v>
      </c>
      <c r="H165" s="261">
        <f>C165</f>
        <v>1133100</v>
      </c>
    </row>
    <row r="166" spans="1:17" ht="17.149999999999999" customHeight="1" x14ac:dyDescent="0.3">
      <c r="A166" s="23" t="s">
        <v>36</v>
      </c>
      <c r="B166" s="209"/>
      <c r="C166" s="394">
        <f>SUM(C160:C165)</f>
        <v>275354555.10000002</v>
      </c>
      <c r="D166" s="255">
        <f>SUM(D160:D165)</f>
        <v>0</v>
      </c>
      <c r="E166" s="255">
        <f>SUM(E160:E165)</f>
        <v>275354555.10000002</v>
      </c>
      <c r="G166" s="327">
        <v>786639428</v>
      </c>
      <c r="H166" s="327">
        <f>+G166-C166</f>
        <v>511284872.89999998</v>
      </c>
    </row>
    <row r="167" spans="1:17" ht="17.149999999999999" customHeight="1" thickBot="1" x14ac:dyDescent="0.35">
      <c r="A167" s="23" t="s">
        <v>37</v>
      </c>
      <c r="B167" s="209"/>
      <c r="C167" s="412">
        <f>SUM(C144+C166)</f>
        <v>782202985.10000002</v>
      </c>
      <c r="D167" s="258">
        <f>SUM(D144+D166)</f>
        <v>0</v>
      </c>
      <c r="E167" s="258">
        <f>SUM(E144+E166)</f>
        <v>782202985.10000002</v>
      </c>
      <c r="H167" s="261">
        <f>+C165+C162</f>
        <v>45354555.100000024</v>
      </c>
    </row>
    <row r="168" spans="1:17" s="239" customFormat="1" ht="17.149999999999999" customHeight="1" thickTop="1" x14ac:dyDescent="0.25">
      <c r="B168" s="338"/>
      <c r="C168" s="262"/>
      <c r="D168" s="261"/>
      <c r="I168" s="343"/>
      <c r="J168" s="343"/>
      <c r="K168" s="343"/>
      <c r="L168" s="343"/>
    </row>
    <row r="169" spans="1:17" s="238" customFormat="1" ht="17.149999999999999" customHeight="1" x14ac:dyDescent="0.25">
      <c r="B169" s="340" t="s">
        <v>219</v>
      </c>
      <c r="C169" s="262">
        <f>+C82</f>
        <v>1499599671</v>
      </c>
      <c r="D169" s="261">
        <f>+D82</f>
        <v>0</v>
      </c>
      <c r="E169" s="239"/>
      <c r="F169" s="239"/>
      <c r="I169" s="343"/>
      <c r="J169" s="343"/>
      <c r="K169" s="343"/>
      <c r="L169" s="343"/>
    </row>
    <row r="170" spans="1:17" s="238" customFormat="1" ht="17.149999999999999" customHeight="1" x14ac:dyDescent="0.25">
      <c r="B170" s="340" t="s">
        <v>263</v>
      </c>
      <c r="C170" s="262">
        <f>+C167-C169</f>
        <v>-717396685.89999998</v>
      </c>
      <c r="D170" s="261">
        <f>+D167-D169</f>
        <v>0</v>
      </c>
      <c r="E170" s="239"/>
      <c r="F170" s="239"/>
      <c r="I170" s="343"/>
      <c r="J170" s="343"/>
      <c r="K170" s="343"/>
      <c r="L170" s="343"/>
    </row>
    <row r="171" spans="1:17" s="238" customFormat="1" ht="17.149999999999999" customHeight="1" x14ac:dyDescent="0.25">
      <c r="B171" s="340" t="s">
        <v>261</v>
      </c>
      <c r="C171" s="262"/>
      <c r="D171" s="261"/>
      <c r="E171" s="239"/>
      <c r="F171" s="239"/>
      <c r="I171" s="343"/>
      <c r="J171" s="343"/>
      <c r="K171" s="343"/>
      <c r="L171" s="343"/>
    </row>
    <row r="172" spans="1:17" s="238" customFormat="1" ht="17.149999999999999" customHeight="1" x14ac:dyDescent="0.25">
      <c r="B172" s="340" t="s">
        <v>262</v>
      </c>
      <c r="C172" s="341"/>
      <c r="D172" s="261"/>
      <c r="E172" s="261"/>
      <c r="F172" s="239"/>
      <c r="I172" s="343"/>
      <c r="J172" s="343"/>
      <c r="K172" s="343"/>
      <c r="L172" s="343"/>
    </row>
    <row r="173" spans="1:17" s="238" customFormat="1" ht="17.149999999999999" customHeight="1" x14ac:dyDescent="0.25">
      <c r="B173" s="340"/>
      <c r="C173" s="341"/>
      <c r="D173" s="261"/>
      <c r="E173" s="261"/>
      <c r="F173" s="239"/>
      <c r="I173" s="343"/>
      <c r="J173" s="343"/>
      <c r="K173" s="343"/>
      <c r="L173" s="343"/>
    </row>
    <row r="174" spans="1:17" s="238" customFormat="1" ht="17.149999999999999" customHeight="1" x14ac:dyDescent="0.25">
      <c r="A174" s="239"/>
      <c r="B174" s="338"/>
      <c r="C174" s="341"/>
      <c r="D174" s="261"/>
      <c r="E174" s="261"/>
      <c r="F174" s="239"/>
      <c r="I174" s="343"/>
      <c r="J174" s="343"/>
      <c r="K174" s="343"/>
      <c r="L174" s="343"/>
    </row>
    <row r="175" spans="1:17" s="238" customFormat="1" ht="17.149999999999999" customHeight="1" x14ac:dyDescent="0.25">
      <c r="A175" s="239"/>
      <c r="B175" s="338"/>
      <c r="C175" s="342">
        <f>C171-C172</f>
        <v>0</v>
      </c>
      <c r="D175" s="262">
        <f>D171-D172</f>
        <v>0</v>
      </c>
      <c r="E175" s="239"/>
      <c r="F175" s="239"/>
      <c r="I175" s="343"/>
      <c r="J175" s="343"/>
      <c r="K175" s="343"/>
      <c r="L175" s="343"/>
    </row>
    <row r="176" spans="1:17" s="239" customFormat="1" ht="17.149999999999999" customHeight="1" x14ac:dyDescent="0.25">
      <c r="A176" s="293"/>
      <c r="B176" s="339"/>
      <c r="C176" s="293"/>
      <c r="D176" s="293"/>
      <c r="E176" s="293"/>
      <c r="I176" s="343"/>
      <c r="J176" s="343"/>
      <c r="K176" s="343"/>
      <c r="L176" s="343"/>
    </row>
    <row r="177" spans="1:13" s="239" customFormat="1" ht="17.149999999999999" customHeight="1" x14ac:dyDescent="0.3">
      <c r="A177" s="264"/>
      <c r="B177" s="209"/>
      <c r="C177" s="279"/>
      <c r="D177" s="280"/>
      <c r="I177" s="343"/>
      <c r="J177" s="343"/>
      <c r="K177" s="343"/>
      <c r="L177" s="343"/>
      <c r="M177" s="238"/>
    </row>
    <row r="178" spans="1:13" s="239" customFormat="1" ht="19" customHeight="1" x14ac:dyDescent="0.3">
      <c r="A178" s="44" t="s">
        <v>430</v>
      </c>
      <c r="B178" s="192" t="str">
        <f>+'[1]PYG 2022-2021'!D107</f>
        <v>JESUS EMIRO SANDOVAL LOZANO</v>
      </c>
      <c r="D178" s="193"/>
      <c r="I178" s="343"/>
      <c r="J178" s="343"/>
      <c r="K178" s="343"/>
      <c r="L178" s="343"/>
      <c r="M178" s="238"/>
    </row>
    <row r="179" spans="1:13" s="239" customFormat="1" ht="16.5" customHeight="1" x14ac:dyDescent="0.3">
      <c r="A179" s="44" t="s">
        <v>431</v>
      </c>
      <c r="B179" s="192" t="s">
        <v>429</v>
      </c>
      <c r="D179" s="193"/>
      <c r="I179" s="343"/>
      <c r="J179" s="343"/>
      <c r="K179" s="343"/>
      <c r="L179" s="343"/>
      <c r="M179" s="238"/>
    </row>
    <row r="180" spans="1:13" s="239" customFormat="1" ht="15.75" customHeight="1" x14ac:dyDescent="0.25">
      <c r="A180" s="18"/>
      <c r="B180" s="18"/>
      <c r="C180" s="194"/>
      <c r="D180" s="194"/>
      <c r="I180" s="343"/>
      <c r="J180" s="343"/>
      <c r="K180" s="343"/>
      <c r="L180" s="343"/>
      <c r="M180" s="238"/>
    </row>
    <row r="181" spans="1:13" ht="15.75" customHeight="1" x14ac:dyDescent="0.25">
      <c r="A181" s="18"/>
      <c r="B181" s="18"/>
      <c r="C181" s="194"/>
      <c r="D181" s="194"/>
    </row>
    <row r="182" spans="1:13" ht="15.75" customHeight="1" x14ac:dyDescent="0.25">
      <c r="A182" s="18"/>
      <c r="B182" s="18"/>
      <c r="C182" s="194"/>
      <c r="D182" s="194"/>
    </row>
    <row r="183" spans="1:13" ht="15.75" customHeight="1" x14ac:dyDescent="0.25">
      <c r="A183" s="18"/>
      <c r="B183" s="18"/>
      <c r="C183" s="194"/>
      <c r="D183" s="194"/>
    </row>
    <row r="184" spans="1:13" ht="17.149999999999999" customHeight="1" x14ac:dyDescent="0.3">
      <c r="A184" s="523"/>
      <c r="B184" s="523"/>
      <c r="C184" s="523"/>
      <c r="D184" s="523"/>
    </row>
    <row r="185" spans="1:13" ht="17.149999999999999" customHeight="1" x14ac:dyDescent="0.3">
      <c r="A185" s="523"/>
      <c r="B185" s="523"/>
      <c r="C185" s="523"/>
      <c r="D185" s="523"/>
      <c r="F185" s="209"/>
    </row>
    <row r="186" spans="1:13" ht="13" x14ac:dyDescent="0.3">
      <c r="A186" s="523"/>
      <c r="B186" s="523"/>
      <c r="C186" s="523"/>
      <c r="D186" s="523"/>
    </row>
  </sheetData>
  <mergeCells count="3294">
    <mergeCell ref="A154:E154"/>
    <mergeCell ref="A155:E155"/>
    <mergeCell ref="A184:D184"/>
    <mergeCell ref="A185:D185"/>
    <mergeCell ref="A186:D186"/>
    <mergeCell ref="XFA88:XFD88"/>
    <mergeCell ref="A89:E89"/>
    <mergeCell ref="A90:E90"/>
    <mergeCell ref="A151:E151"/>
    <mergeCell ref="A152:E152"/>
    <mergeCell ref="A153:E153"/>
    <mergeCell ref="XDW88:XEA88"/>
    <mergeCell ref="XEB88:XEF88"/>
    <mergeCell ref="XEG88:XEK88"/>
    <mergeCell ref="XEL88:XEP88"/>
    <mergeCell ref="XEQ88:XEU88"/>
    <mergeCell ref="XEV88:XEZ88"/>
    <mergeCell ref="XCS88:XCW88"/>
    <mergeCell ref="XCX88:XDB88"/>
    <mergeCell ref="XDC88:XDG88"/>
    <mergeCell ref="XDH88:XDL88"/>
    <mergeCell ref="XDM88:XDQ88"/>
    <mergeCell ref="XDR88:XDV88"/>
    <mergeCell ref="XBO88:XBS88"/>
    <mergeCell ref="XBT88:XBX88"/>
    <mergeCell ref="XBY88:XCC88"/>
    <mergeCell ref="XCD88:XCH88"/>
    <mergeCell ref="XCI88:XCM88"/>
    <mergeCell ref="XCN88:XCR88"/>
    <mergeCell ref="XAK88:XAO88"/>
    <mergeCell ref="XAP88:XAT88"/>
    <mergeCell ref="XAU88:XAY88"/>
    <mergeCell ref="XAZ88:XBD88"/>
    <mergeCell ref="XBE88:XBI88"/>
    <mergeCell ref="XBJ88:XBN88"/>
    <mergeCell ref="WZG88:WZK88"/>
    <mergeCell ref="WZL88:WZP88"/>
    <mergeCell ref="WZQ88:WZU88"/>
    <mergeCell ref="WZV88:WZZ88"/>
    <mergeCell ref="XAA88:XAE88"/>
    <mergeCell ref="XAF88:XAJ88"/>
    <mergeCell ref="WYC88:WYG88"/>
    <mergeCell ref="WYH88:WYL88"/>
    <mergeCell ref="WYM88:WYQ88"/>
    <mergeCell ref="WYR88:WYV88"/>
    <mergeCell ref="WYW88:WZA88"/>
    <mergeCell ref="WZB88:WZF88"/>
    <mergeCell ref="WWY88:WXC88"/>
    <mergeCell ref="WXD88:WXH88"/>
    <mergeCell ref="WXI88:WXM88"/>
    <mergeCell ref="WXN88:WXR88"/>
    <mergeCell ref="WXS88:WXW88"/>
    <mergeCell ref="WXX88:WYB88"/>
    <mergeCell ref="WVU88:WVY88"/>
    <mergeCell ref="WVZ88:WWD88"/>
    <mergeCell ref="WWE88:WWI88"/>
    <mergeCell ref="WWJ88:WWN88"/>
    <mergeCell ref="WWO88:WWS88"/>
    <mergeCell ref="WWT88:WWX88"/>
    <mergeCell ref="WUQ88:WUU88"/>
    <mergeCell ref="WUV88:WUZ88"/>
    <mergeCell ref="WVA88:WVE88"/>
    <mergeCell ref="WVF88:WVJ88"/>
    <mergeCell ref="WVK88:WVO88"/>
    <mergeCell ref="WVP88:WVT88"/>
    <mergeCell ref="WTM88:WTQ88"/>
    <mergeCell ref="WTR88:WTV88"/>
    <mergeCell ref="WTW88:WUA88"/>
    <mergeCell ref="WUB88:WUF88"/>
    <mergeCell ref="WUG88:WUK88"/>
    <mergeCell ref="WUL88:WUP88"/>
    <mergeCell ref="WSI88:WSM88"/>
    <mergeCell ref="WSN88:WSR88"/>
    <mergeCell ref="WSS88:WSW88"/>
    <mergeCell ref="WSX88:WTB88"/>
    <mergeCell ref="WTC88:WTG88"/>
    <mergeCell ref="WTH88:WTL88"/>
    <mergeCell ref="WRE88:WRI88"/>
    <mergeCell ref="WRJ88:WRN88"/>
    <mergeCell ref="WRO88:WRS88"/>
    <mergeCell ref="WRT88:WRX88"/>
    <mergeCell ref="WRY88:WSC88"/>
    <mergeCell ref="WSD88:WSH88"/>
    <mergeCell ref="WQA88:WQE88"/>
    <mergeCell ref="WQF88:WQJ88"/>
    <mergeCell ref="WQK88:WQO88"/>
    <mergeCell ref="WQP88:WQT88"/>
    <mergeCell ref="WQU88:WQY88"/>
    <mergeCell ref="WQZ88:WRD88"/>
    <mergeCell ref="WOW88:WPA88"/>
    <mergeCell ref="WPB88:WPF88"/>
    <mergeCell ref="WPG88:WPK88"/>
    <mergeCell ref="WPL88:WPP88"/>
    <mergeCell ref="WPQ88:WPU88"/>
    <mergeCell ref="WPV88:WPZ88"/>
    <mergeCell ref="WNS88:WNW88"/>
    <mergeCell ref="WNX88:WOB88"/>
    <mergeCell ref="WOC88:WOG88"/>
    <mergeCell ref="WOH88:WOL88"/>
    <mergeCell ref="WOM88:WOQ88"/>
    <mergeCell ref="WOR88:WOV88"/>
    <mergeCell ref="WMO88:WMS88"/>
    <mergeCell ref="WMT88:WMX88"/>
    <mergeCell ref="WMY88:WNC88"/>
    <mergeCell ref="WND88:WNH88"/>
    <mergeCell ref="WNI88:WNM88"/>
    <mergeCell ref="WNN88:WNR88"/>
    <mergeCell ref="WLK88:WLO88"/>
    <mergeCell ref="WLP88:WLT88"/>
    <mergeCell ref="WLU88:WLY88"/>
    <mergeCell ref="WLZ88:WMD88"/>
    <mergeCell ref="WME88:WMI88"/>
    <mergeCell ref="WMJ88:WMN88"/>
    <mergeCell ref="WKG88:WKK88"/>
    <mergeCell ref="WKL88:WKP88"/>
    <mergeCell ref="WKQ88:WKU88"/>
    <mergeCell ref="WKV88:WKZ88"/>
    <mergeCell ref="WLA88:WLE88"/>
    <mergeCell ref="WLF88:WLJ88"/>
    <mergeCell ref="WJC88:WJG88"/>
    <mergeCell ref="WJH88:WJL88"/>
    <mergeCell ref="WJM88:WJQ88"/>
    <mergeCell ref="WJR88:WJV88"/>
    <mergeCell ref="WJW88:WKA88"/>
    <mergeCell ref="WKB88:WKF88"/>
    <mergeCell ref="WHY88:WIC88"/>
    <mergeCell ref="WID88:WIH88"/>
    <mergeCell ref="WII88:WIM88"/>
    <mergeCell ref="WIN88:WIR88"/>
    <mergeCell ref="WIS88:WIW88"/>
    <mergeCell ref="WIX88:WJB88"/>
    <mergeCell ref="WGU88:WGY88"/>
    <mergeCell ref="WGZ88:WHD88"/>
    <mergeCell ref="WHE88:WHI88"/>
    <mergeCell ref="WHJ88:WHN88"/>
    <mergeCell ref="WHO88:WHS88"/>
    <mergeCell ref="WHT88:WHX88"/>
    <mergeCell ref="WFQ88:WFU88"/>
    <mergeCell ref="WFV88:WFZ88"/>
    <mergeCell ref="WGA88:WGE88"/>
    <mergeCell ref="WGF88:WGJ88"/>
    <mergeCell ref="WGK88:WGO88"/>
    <mergeCell ref="WGP88:WGT88"/>
    <mergeCell ref="WEM88:WEQ88"/>
    <mergeCell ref="WER88:WEV88"/>
    <mergeCell ref="WEW88:WFA88"/>
    <mergeCell ref="WFB88:WFF88"/>
    <mergeCell ref="WFG88:WFK88"/>
    <mergeCell ref="WFL88:WFP88"/>
    <mergeCell ref="WDI88:WDM88"/>
    <mergeCell ref="WDN88:WDR88"/>
    <mergeCell ref="WDS88:WDW88"/>
    <mergeCell ref="WDX88:WEB88"/>
    <mergeCell ref="WEC88:WEG88"/>
    <mergeCell ref="WEH88:WEL88"/>
    <mergeCell ref="WCE88:WCI88"/>
    <mergeCell ref="WCJ88:WCN88"/>
    <mergeCell ref="WCO88:WCS88"/>
    <mergeCell ref="WCT88:WCX88"/>
    <mergeCell ref="WCY88:WDC88"/>
    <mergeCell ref="WDD88:WDH88"/>
    <mergeCell ref="WBA88:WBE88"/>
    <mergeCell ref="WBF88:WBJ88"/>
    <mergeCell ref="WBK88:WBO88"/>
    <mergeCell ref="WBP88:WBT88"/>
    <mergeCell ref="WBU88:WBY88"/>
    <mergeCell ref="WBZ88:WCD88"/>
    <mergeCell ref="VZW88:WAA88"/>
    <mergeCell ref="WAB88:WAF88"/>
    <mergeCell ref="WAG88:WAK88"/>
    <mergeCell ref="WAL88:WAP88"/>
    <mergeCell ref="WAQ88:WAU88"/>
    <mergeCell ref="WAV88:WAZ88"/>
    <mergeCell ref="VYS88:VYW88"/>
    <mergeCell ref="VYX88:VZB88"/>
    <mergeCell ref="VZC88:VZG88"/>
    <mergeCell ref="VZH88:VZL88"/>
    <mergeCell ref="VZM88:VZQ88"/>
    <mergeCell ref="VZR88:VZV88"/>
    <mergeCell ref="VXO88:VXS88"/>
    <mergeCell ref="VXT88:VXX88"/>
    <mergeCell ref="VXY88:VYC88"/>
    <mergeCell ref="VYD88:VYH88"/>
    <mergeCell ref="VYI88:VYM88"/>
    <mergeCell ref="VYN88:VYR88"/>
    <mergeCell ref="VWK88:VWO88"/>
    <mergeCell ref="VWP88:VWT88"/>
    <mergeCell ref="VWU88:VWY88"/>
    <mergeCell ref="VWZ88:VXD88"/>
    <mergeCell ref="VXE88:VXI88"/>
    <mergeCell ref="VXJ88:VXN88"/>
    <mergeCell ref="VVG88:VVK88"/>
    <mergeCell ref="VVL88:VVP88"/>
    <mergeCell ref="VVQ88:VVU88"/>
    <mergeCell ref="VVV88:VVZ88"/>
    <mergeCell ref="VWA88:VWE88"/>
    <mergeCell ref="VWF88:VWJ88"/>
    <mergeCell ref="VUC88:VUG88"/>
    <mergeCell ref="VUH88:VUL88"/>
    <mergeCell ref="VUM88:VUQ88"/>
    <mergeCell ref="VUR88:VUV88"/>
    <mergeCell ref="VUW88:VVA88"/>
    <mergeCell ref="VVB88:VVF88"/>
    <mergeCell ref="VSY88:VTC88"/>
    <mergeCell ref="VTD88:VTH88"/>
    <mergeCell ref="VTI88:VTM88"/>
    <mergeCell ref="VTN88:VTR88"/>
    <mergeCell ref="VTS88:VTW88"/>
    <mergeCell ref="VTX88:VUB88"/>
    <mergeCell ref="VRU88:VRY88"/>
    <mergeCell ref="VRZ88:VSD88"/>
    <mergeCell ref="VSE88:VSI88"/>
    <mergeCell ref="VSJ88:VSN88"/>
    <mergeCell ref="VSO88:VSS88"/>
    <mergeCell ref="VST88:VSX88"/>
    <mergeCell ref="VQQ88:VQU88"/>
    <mergeCell ref="VQV88:VQZ88"/>
    <mergeCell ref="VRA88:VRE88"/>
    <mergeCell ref="VRF88:VRJ88"/>
    <mergeCell ref="VRK88:VRO88"/>
    <mergeCell ref="VRP88:VRT88"/>
    <mergeCell ref="VPM88:VPQ88"/>
    <mergeCell ref="VPR88:VPV88"/>
    <mergeCell ref="VPW88:VQA88"/>
    <mergeCell ref="VQB88:VQF88"/>
    <mergeCell ref="VQG88:VQK88"/>
    <mergeCell ref="VQL88:VQP88"/>
    <mergeCell ref="VOI88:VOM88"/>
    <mergeCell ref="VON88:VOR88"/>
    <mergeCell ref="VOS88:VOW88"/>
    <mergeCell ref="VOX88:VPB88"/>
    <mergeCell ref="VPC88:VPG88"/>
    <mergeCell ref="VPH88:VPL88"/>
    <mergeCell ref="VNE88:VNI88"/>
    <mergeCell ref="VNJ88:VNN88"/>
    <mergeCell ref="VNO88:VNS88"/>
    <mergeCell ref="VNT88:VNX88"/>
    <mergeCell ref="VNY88:VOC88"/>
    <mergeCell ref="VOD88:VOH88"/>
    <mergeCell ref="VMA88:VME88"/>
    <mergeCell ref="VMF88:VMJ88"/>
    <mergeCell ref="VMK88:VMO88"/>
    <mergeCell ref="VMP88:VMT88"/>
    <mergeCell ref="VMU88:VMY88"/>
    <mergeCell ref="VMZ88:VND88"/>
    <mergeCell ref="VKW88:VLA88"/>
    <mergeCell ref="VLB88:VLF88"/>
    <mergeCell ref="VLG88:VLK88"/>
    <mergeCell ref="VLL88:VLP88"/>
    <mergeCell ref="VLQ88:VLU88"/>
    <mergeCell ref="VLV88:VLZ88"/>
    <mergeCell ref="VJS88:VJW88"/>
    <mergeCell ref="VJX88:VKB88"/>
    <mergeCell ref="VKC88:VKG88"/>
    <mergeCell ref="VKH88:VKL88"/>
    <mergeCell ref="VKM88:VKQ88"/>
    <mergeCell ref="VKR88:VKV88"/>
    <mergeCell ref="VIO88:VIS88"/>
    <mergeCell ref="VIT88:VIX88"/>
    <mergeCell ref="VIY88:VJC88"/>
    <mergeCell ref="VJD88:VJH88"/>
    <mergeCell ref="VJI88:VJM88"/>
    <mergeCell ref="VJN88:VJR88"/>
    <mergeCell ref="VHK88:VHO88"/>
    <mergeCell ref="VHP88:VHT88"/>
    <mergeCell ref="VHU88:VHY88"/>
    <mergeCell ref="VHZ88:VID88"/>
    <mergeCell ref="VIE88:VII88"/>
    <mergeCell ref="VIJ88:VIN88"/>
    <mergeCell ref="VGG88:VGK88"/>
    <mergeCell ref="VGL88:VGP88"/>
    <mergeCell ref="VGQ88:VGU88"/>
    <mergeCell ref="VGV88:VGZ88"/>
    <mergeCell ref="VHA88:VHE88"/>
    <mergeCell ref="VHF88:VHJ88"/>
    <mergeCell ref="VFC88:VFG88"/>
    <mergeCell ref="VFH88:VFL88"/>
    <mergeCell ref="VFM88:VFQ88"/>
    <mergeCell ref="VFR88:VFV88"/>
    <mergeCell ref="VFW88:VGA88"/>
    <mergeCell ref="VGB88:VGF88"/>
    <mergeCell ref="VDY88:VEC88"/>
    <mergeCell ref="VED88:VEH88"/>
    <mergeCell ref="VEI88:VEM88"/>
    <mergeCell ref="VEN88:VER88"/>
    <mergeCell ref="VES88:VEW88"/>
    <mergeCell ref="VEX88:VFB88"/>
    <mergeCell ref="VCU88:VCY88"/>
    <mergeCell ref="VCZ88:VDD88"/>
    <mergeCell ref="VDE88:VDI88"/>
    <mergeCell ref="VDJ88:VDN88"/>
    <mergeCell ref="VDO88:VDS88"/>
    <mergeCell ref="VDT88:VDX88"/>
    <mergeCell ref="VBQ88:VBU88"/>
    <mergeCell ref="VBV88:VBZ88"/>
    <mergeCell ref="VCA88:VCE88"/>
    <mergeCell ref="VCF88:VCJ88"/>
    <mergeCell ref="VCK88:VCO88"/>
    <mergeCell ref="VCP88:VCT88"/>
    <mergeCell ref="VAM88:VAQ88"/>
    <mergeCell ref="VAR88:VAV88"/>
    <mergeCell ref="VAW88:VBA88"/>
    <mergeCell ref="VBB88:VBF88"/>
    <mergeCell ref="VBG88:VBK88"/>
    <mergeCell ref="VBL88:VBP88"/>
    <mergeCell ref="UZI88:UZM88"/>
    <mergeCell ref="UZN88:UZR88"/>
    <mergeCell ref="UZS88:UZW88"/>
    <mergeCell ref="UZX88:VAB88"/>
    <mergeCell ref="VAC88:VAG88"/>
    <mergeCell ref="VAH88:VAL88"/>
    <mergeCell ref="UYE88:UYI88"/>
    <mergeCell ref="UYJ88:UYN88"/>
    <mergeCell ref="UYO88:UYS88"/>
    <mergeCell ref="UYT88:UYX88"/>
    <mergeCell ref="UYY88:UZC88"/>
    <mergeCell ref="UZD88:UZH88"/>
    <mergeCell ref="UXA88:UXE88"/>
    <mergeCell ref="UXF88:UXJ88"/>
    <mergeCell ref="UXK88:UXO88"/>
    <mergeCell ref="UXP88:UXT88"/>
    <mergeCell ref="UXU88:UXY88"/>
    <mergeCell ref="UXZ88:UYD88"/>
    <mergeCell ref="UVW88:UWA88"/>
    <mergeCell ref="UWB88:UWF88"/>
    <mergeCell ref="UWG88:UWK88"/>
    <mergeCell ref="UWL88:UWP88"/>
    <mergeCell ref="UWQ88:UWU88"/>
    <mergeCell ref="UWV88:UWZ88"/>
    <mergeCell ref="UUS88:UUW88"/>
    <mergeCell ref="UUX88:UVB88"/>
    <mergeCell ref="UVC88:UVG88"/>
    <mergeCell ref="UVH88:UVL88"/>
    <mergeCell ref="UVM88:UVQ88"/>
    <mergeCell ref="UVR88:UVV88"/>
    <mergeCell ref="UTO88:UTS88"/>
    <mergeCell ref="UTT88:UTX88"/>
    <mergeCell ref="UTY88:UUC88"/>
    <mergeCell ref="UUD88:UUH88"/>
    <mergeCell ref="UUI88:UUM88"/>
    <mergeCell ref="UUN88:UUR88"/>
    <mergeCell ref="USK88:USO88"/>
    <mergeCell ref="USP88:UST88"/>
    <mergeCell ref="USU88:USY88"/>
    <mergeCell ref="USZ88:UTD88"/>
    <mergeCell ref="UTE88:UTI88"/>
    <mergeCell ref="UTJ88:UTN88"/>
    <mergeCell ref="URG88:URK88"/>
    <mergeCell ref="URL88:URP88"/>
    <mergeCell ref="URQ88:URU88"/>
    <mergeCell ref="URV88:URZ88"/>
    <mergeCell ref="USA88:USE88"/>
    <mergeCell ref="USF88:USJ88"/>
    <mergeCell ref="UQC88:UQG88"/>
    <mergeCell ref="UQH88:UQL88"/>
    <mergeCell ref="UQM88:UQQ88"/>
    <mergeCell ref="UQR88:UQV88"/>
    <mergeCell ref="UQW88:URA88"/>
    <mergeCell ref="URB88:URF88"/>
    <mergeCell ref="UOY88:UPC88"/>
    <mergeCell ref="UPD88:UPH88"/>
    <mergeCell ref="UPI88:UPM88"/>
    <mergeCell ref="UPN88:UPR88"/>
    <mergeCell ref="UPS88:UPW88"/>
    <mergeCell ref="UPX88:UQB88"/>
    <mergeCell ref="UNU88:UNY88"/>
    <mergeCell ref="UNZ88:UOD88"/>
    <mergeCell ref="UOE88:UOI88"/>
    <mergeCell ref="UOJ88:UON88"/>
    <mergeCell ref="UOO88:UOS88"/>
    <mergeCell ref="UOT88:UOX88"/>
    <mergeCell ref="UMQ88:UMU88"/>
    <mergeCell ref="UMV88:UMZ88"/>
    <mergeCell ref="UNA88:UNE88"/>
    <mergeCell ref="UNF88:UNJ88"/>
    <mergeCell ref="UNK88:UNO88"/>
    <mergeCell ref="UNP88:UNT88"/>
    <mergeCell ref="ULM88:ULQ88"/>
    <mergeCell ref="ULR88:ULV88"/>
    <mergeCell ref="ULW88:UMA88"/>
    <mergeCell ref="UMB88:UMF88"/>
    <mergeCell ref="UMG88:UMK88"/>
    <mergeCell ref="UML88:UMP88"/>
    <mergeCell ref="UKI88:UKM88"/>
    <mergeCell ref="UKN88:UKR88"/>
    <mergeCell ref="UKS88:UKW88"/>
    <mergeCell ref="UKX88:ULB88"/>
    <mergeCell ref="ULC88:ULG88"/>
    <mergeCell ref="ULH88:ULL88"/>
    <mergeCell ref="UJE88:UJI88"/>
    <mergeCell ref="UJJ88:UJN88"/>
    <mergeCell ref="UJO88:UJS88"/>
    <mergeCell ref="UJT88:UJX88"/>
    <mergeCell ref="UJY88:UKC88"/>
    <mergeCell ref="UKD88:UKH88"/>
    <mergeCell ref="UIA88:UIE88"/>
    <mergeCell ref="UIF88:UIJ88"/>
    <mergeCell ref="UIK88:UIO88"/>
    <mergeCell ref="UIP88:UIT88"/>
    <mergeCell ref="UIU88:UIY88"/>
    <mergeCell ref="UIZ88:UJD88"/>
    <mergeCell ref="UGW88:UHA88"/>
    <mergeCell ref="UHB88:UHF88"/>
    <mergeCell ref="UHG88:UHK88"/>
    <mergeCell ref="UHL88:UHP88"/>
    <mergeCell ref="UHQ88:UHU88"/>
    <mergeCell ref="UHV88:UHZ88"/>
    <mergeCell ref="UFS88:UFW88"/>
    <mergeCell ref="UFX88:UGB88"/>
    <mergeCell ref="UGC88:UGG88"/>
    <mergeCell ref="UGH88:UGL88"/>
    <mergeCell ref="UGM88:UGQ88"/>
    <mergeCell ref="UGR88:UGV88"/>
    <mergeCell ref="UEO88:UES88"/>
    <mergeCell ref="UET88:UEX88"/>
    <mergeCell ref="UEY88:UFC88"/>
    <mergeCell ref="UFD88:UFH88"/>
    <mergeCell ref="UFI88:UFM88"/>
    <mergeCell ref="UFN88:UFR88"/>
    <mergeCell ref="UDK88:UDO88"/>
    <mergeCell ref="UDP88:UDT88"/>
    <mergeCell ref="UDU88:UDY88"/>
    <mergeCell ref="UDZ88:UED88"/>
    <mergeCell ref="UEE88:UEI88"/>
    <mergeCell ref="UEJ88:UEN88"/>
    <mergeCell ref="UCG88:UCK88"/>
    <mergeCell ref="UCL88:UCP88"/>
    <mergeCell ref="UCQ88:UCU88"/>
    <mergeCell ref="UCV88:UCZ88"/>
    <mergeCell ref="UDA88:UDE88"/>
    <mergeCell ref="UDF88:UDJ88"/>
    <mergeCell ref="UBC88:UBG88"/>
    <mergeCell ref="UBH88:UBL88"/>
    <mergeCell ref="UBM88:UBQ88"/>
    <mergeCell ref="UBR88:UBV88"/>
    <mergeCell ref="UBW88:UCA88"/>
    <mergeCell ref="UCB88:UCF88"/>
    <mergeCell ref="TZY88:UAC88"/>
    <mergeCell ref="UAD88:UAH88"/>
    <mergeCell ref="UAI88:UAM88"/>
    <mergeCell ref="UAN88:UAR88"/>
    <mergeCell ref="UAS88:UAW88"/>
    <mergeCell ref="UAX88:UBB88"/>
    <mergeCell ref="TYU88:TYY88"/>
    <mergeCell ref="TYZ88:TZD88"/>
    <mergeCell ref="TZE88:TZI88"/>
    <mergeCell ref="TZJ88:TZN88"/>
    <mergeCell ref="TZO88:TZS88"/>
    <mergeCell ref="TZT88:TZX88"/>
    <mergeCell ref="TXQ88:TXU88"/>
    <mergeCell ref="TXV88:TXZ88"/>
    <mergeCell ref="TYA88:TYE88"/>
    <mergeCell ref="TYF88:TYJ88"/>
    <mergeCell ref="TYK88:TYO88"/>
    <mergeCell ref="TYP88:TYT88"/>
    <mergeCell ref="TWM88:TWQ88"/>
    <mergeCell ref="TWR88:TWV88"/>
    <mergeCell ref="TWW88:TXA88"/>
    <mergeCell ref="TXB88:TXF88"/>
    <mergeCell ref="TXG88:TXK88"/>
    <mergeCell ref="TXL88:TXP88"/>
    <mergeCell ref="TVI88:TVM88"/>
    <mergeCell ref="TVN88:TVR88"/>
    <mergeCell ref="TVS88:TVW88"/>
    <mergeCell ref="TVX88:TWB88"/>
    <mergeCell ref="TWC88:TWG88"/>
    <mergeCell ref="TWH88:TWL88"/>
    <mergeCell ref="TUE88:TUI88"/>
    <mergeCell ref="TUJ88:TUN88"/>
    <mergeCell ref="TUO88:TUS88"/>
    <mergeCell ref="TUT88:TUX88"/>
    <mergeCell ref="TUY88:TVC88"/>
    <mergeCell ref="TVD88:TVH88"/>
    <mergeCell ref="TTA88:TTE88"/>
    <mergeCell ref="TTF88:TTJ88"/>
    <mergeCell ref="TTK88:TTO88"/>
    <mergeCell ref="TTP88:TTT88"/>
    <mergeCell ref="TTU88:TTY88"/>
    <mergeCell ref="TTZ88:TUD88"/>
    <mergeCell ref="TRW88:TSA88"/>
    <mergeCell ref="TSB88:TSF88"/>
    <mergeCell ref="TSG88:TSK88"/>
    <mergeCell ref="TSL88:TSP88"/>
    <mergeCell ref="TSQ88:TSU88"/>
    <mergeCell ref="TSV88:TSZ88"/>
    <mergeCell ref="TQS88:TQW88"/>
    <mergeCell ref="TQX88:TRB88"/>
    <mergeCell ref="TRC88:TRG88"/>
    <mergeCell ref="TRH88:TRL88"/>
    <mergeCell ref="TRM88:TRQ88"/>
    <mergeCell ref="TRR88:TRV88"/>
    <mergeCell ref="TPO88:TPS88"/>
    <mergeCell ref="TPT88:TPX88"/>
    <mergeCell ref="TPY88:TQC88"/>
    <mergeCell ref="TQD88:TQH88"/>
    <mergeCell ref="TQI88:TQM88"/>
    <mergeCell ref="TQN88:TQR88"/>
    <mergeCell ref="TOK88:TOO88"/>
    <mergeCell ref="TOP88:TOT88"/>
    <mergeCell ref="TOU88:TOY88"/>
    <mergeCell ref="TOZ88:TPD88"/>
    <mergeCell ref="TPE88:TPI88"/>
    <mergeCell ref="TPJ88:TPN88"/>
    <mergeCell ref="TNG88:TNK88"/>
    <mergeCell ref="TNL88:TNP88"/>
    <mergeCell ref="TNQ88:TNU88"/>
    <mergeCell ref="TNV88:TNZ88"/>
    <mergeCell ref="TOA88:TOE88"/>
    <mergeCell ref="TOF88:TOJ88"/>
    <mergeCell ref="TMC88:TMG88"/>
    <mergeCell ref="TMH88:TML88"/>
    <mergeCell ref="TMM88:TMQ88"/>
    <mergeCell ref="TMR88:TMV88"/>
    <mergeCell ref="TMW88:TNA88"/>
    <mergeCell ref="TNB88:TNF88"/>
    <mergeCell ref="TKY88:TLC88"/>
    <mergeCell ref="TLD88:TLH88"/>
    <mergeCell ref="TLI88:TLM88"/>
    <mergeCell ref="TLN88:TLR88"/>
    <mergeCell ref="TLS88:TLW88"/>
    <mergeCell ref="TLX88:TMB88"/>
    <mergeCell ref="TJU88:TJY88"/>
    <mergeCell ref="TJZ88:TKD88"/>
    <mergeCell ref="TKE88:TKI88"/>
    <mergeCell ref="TKJ88:TKN88"/>
    <mergeCell ref="TKO88:TKS88"/>
    <mergeCell ref="TKT88:TKX88"/>
    <mergeCell ref="TIQ88:TIU88"/>
    <mergeCell ref="TIV88:TIZ88"/>
    <mergeCell ref="TJA88:TJE88"/>
    <mergeCell ref="TJF88:TJJ88"/>
    <mergeCell ref="TJK88:TJO88"/>
    <mergeCell ref="TJP88:TJT88"/>
    <mergeCell ref="THM88:THQ88"/>
    <mergeCell ref="THR88:THV88"/>
    <mergeCell ref="THW88:TIA88"/>
    <mergeCell ref="TIB88:TIF88"/>
    <mergeCell ref="TIG88:TIK88"/>
    <mergeCell ref="TIL88:TIP88"/>
    <mergeCell ref="TGI88:TGM88"/>
    <mergeCell ref="TGN88:TGR88"/>
    <mergeCell ref="TGS88:TGW88"/>
    <mergeCell ref="TGX88:THB88"/>
    <mergeCell ref="THC88:THG88"/>
    <mergeCell ref="THH88:THL88"/>
    <mergeCell ref="TFE88:TFI88"/>
    <mergeCell ref="TFJ88:TFN88"/>
    <mergeCell ref="TFO88:TFS88"/>
    <mergeCell ref="TFT88:TFX88"/>
    <mergeCell ref="TFY88:TGC88"/>
    <mergeCell ref="TGD88:TGH88"/>
    <mergeCell ref="TEA88:TEE88"/>
    <mergeCell ref="TEF88:TEJ88"/>
    <mergeCell ref="TEK88:TEO88"/>
    <mergeCell ref="TEP88:TET88"/>
    <mergeCell ref="TEU88:TEY88"/>
    <mergeCell ref="TEZ88:TFD88"/>
    <mergeCell ref="TCW88:TDA88"/>
    <mergeCell ref="TDB88:TDF88"/>
    <mergeCell ref="TDG88:TDK88"/>
    <mergeCell ref="TDL88:TDP88"/>
    <mergeCell ref="TDQ88:TDU88"/>
    <mergeCell ref="TDV88:TDZ88"/>
    <mergeCell ref="TBS88:TBW88"/>
    <mergeCell ref="TBX88:TCB88"/>
    <mergeCell ref="TCC88:TCG88"/>
    <mergeCell ref="TCH88:TCL88"/>
    <mergeCell ref="TCM88:TCQ88"/>
    <mergeCell ref="TCR88:TCV88"/>
    <mergeCell ref="TAO88:TAS88"/>
    <mergeCell ref="TAT88:TAX88"/>
    <mergeCell ref="TAY88:TBC88"/>
    <mergeCell ref="TBD88:TBH88"/>
    <mergeCell ref="TBI88:TBM88"/>
    <mergeCell ref="TBN88:TBR88"/>
    <mergeCell ref="SZK88:SZO88"/>
    <mergeCell ref="SZP88:SZT88"/>
    <mergeCell ref="SZU88:SZY88"/>
    <mergeCell ref="SZZ88:TAD88"/>
    <mergeCell ref="TAE88:TAI88"/>
    <mergeCell ref="TAJ88:TAN88"/>
    <mergeCell ref="SYG88:SYK88"/>
    <mergeCell ref="SYL88:SYP88"/>
    <mergeCell ref="SYQ88:SYU88"/>
    <mergeCell ref="SYV88:SYZ88"/>
    <mergeCell ref="SZA88:SZE88"/>
    <mergeCell ref="SZF88:SZJ88"/>
    <mergeCell ref="SXC88:SXG88"/>
    <mergeCell ref="SXH88:SXL88"/>
    <mergeCell ref="SXM88:SXQ88"/>
    <mergeCell ref="SXR88:SXV88"/>
    <mergeCell ref="SXW88:SYA88"/>
    <mergeCell ref="SYB88:SYF88"/>
    <mergeCell ref="SVY88:SWC88"/>
    <mergeCell ref="SWD88:SWH88"/>
    <mergeCell ref="SWI88:SWM88"/>
    <mergeCell ref="SWN88:SWR88"/>
    <mergeCell ref="SWS88:SWW88"/>
    <mergeCell ref="SWX88:SXB88"/>
    <mergeCell ref="SUU88:SUY88"/>
    <mergeCell ref="SUZ88:SVD88"/>
    <mergeCell ref="SVE88:SVI88"/>
    <mergeCell ref="SVJ88:SVN88"/>
    <mergeCell ref="SVO88:SVS88"/>
    <mergeCell ref="SVT88:SVX88"/>
    <mergeCell ref="STQ88:STU88"/>
    <mergeCell ref="STV88:STZ88"/>
    <mergeCell ref="SUA88:SUE88"/>
    <mergeCell ref="SUF88:SUJ88"/>
    <mergeCell ref="SUK88:SUO88"/>
    <mergeCell ref="SUP88:SUT88"/>
    <mergeCell ref="SSM88:SSQ88"/>
    <mergeCell ref="SSR88:SSV88"/>
    <mergeCell ref="SSW88:STA88"/>
    <mergeCell ref="STB88:STF88"/>
    <mergeCell ref="STG88:STK88"/>
    <mergeCell ref="STL88:STP88"/>
    <mergeCell ref="SRI88:SRM88"/>
    <mergeCell ref="SRN88:SRR88"/>
    <mergeCell ref="SRS88:SRW88"/>
    <mergeCell ref="SRX88:SSB88"/>
    <mergeCell ref="SSC88:SSG88"/>
    <mergeCell ref="SSH88:SSL88"/>
    <mergeCell ref="SQE88:SQI88"/>
    <mergeCell ref="SQJ88:SQN88"/>
    <mergeCell ref="SQO88:SQS88"/>
    <mergeCell ref="SQT88:SQX88"/>
    <mergeCell ref="SQY88:SRC88"/>
    <mergeCell ref="SRD88:SRH88"/>
    <mergeCell ref="SPA88:SPE88"/>
    <mergeCell ref="SPF88:SPJ88"/>
    <mergeCell ref="SPK88:SPO88"/>
    <mergeCell ref="SPP88:SPT88"/>
    <mergeCell ref="SPU88:SPY88"/>
    <mergeCell ref="SPZ88:SQD88"/>
    <mergeCell ref="SNW88:SOA88"/>
    <mergeCell ref="SOB88:SOF88"/>
    <mergeCell ref="SOG88:SOK88"/>
    <mergeCell ref="SOL88:SOP88"/>
    <mergeCell ref="SOQ88:SOU88"/>
    <mergeCell ref="SOV88:SOZ88"/>
    <mergeCell ref="SMS88:SMW88"/>
    <mergeCell ref="SMX88:SNB88"/>
    <mergeCell ref="SNC88:SNG88"/>
    <mergeCell ref="SNH88:SNL88"/>
    <mergeCell ref="SNM88:SNQ88"/>
    <mergeCell ref="SNR88:SNV88"/>
    <mergeCell ref="SLO88:SLS88"/>
    <mergeCell ref="SLT88:SLX88"/>
    <mergeCell ref="SLY88:SMC88"/>
    <mergeCell ref="SMD88:SMH88"/>
    <mergeCell ref="SMI88:SMM88"/>
    <mergeCell ref="SMN88:SMR88"/>
    <mergeCell ref="SKK88:SKO88"/>
    <mergeCell ref="SKP88:SKT88"/>
    <mergeCell ref="SKU88:SKY88"/>
    <mergeCell ref="SKZ88:SLD88"/>
    <mergeCell ref="SLE88:SLI88"/>
    <mergeCell ref="SLJ88:SLN88"/>
    <mergeCell ref="SJG88:SJK88"/>
    <mergeCell ref="SJL88:SJP88"/>
    <mergeCell ref="SJQ88:SJU88"/>
    <mergeCell ref="SJV88:SJZ88"/>
    <mergeCell ref="SKA88:SKE88"/>
    <mergeCell ref="SKF88:SKJ88"/>
    <mergeCell ref="SIC88:SIG88"/>
    <mergeCell ref="SIH88:SIL88"/>
    <mergeCell ref="SIM88:SIQ88"/>
    <mergeCell ref="SIR88:SIV88"/>
    <mergeCell ref="SIW88:SJA88"/>
    <mergeCell ref="SJB88:SJF88"/>
    <mergeCell ref="SGY88:SHC88"/>
    <mergeCell ref="SHD88:SHH88"/>
    <mergeCell ref="SHI88:SHM88"/>
    <mergeCell ref="SHN88:SHR88"/>
    <mergeCell ref="SHS88:SHW88"/>
    <mergeCell ref="SHX88:SIB88"/>
    <mergeCell ref="SFU88:SFY88"/>
    <mergeCell ref="SFZ88:SGD88"/>
    <mergeCell ref="SGE88:SGI88"/>
    <mergeCell ref="SGJ88:SGN88"/>
    <mergeCell ref="SGO88:SGS88"/>
    <mergeCell ref="SGT88:SGX88"/>
    <mergeCell ref="SEQ88:SEU88"/>
    <mergeCell ref="SEV88:SEZ88"/>
    <mergeCell ref="SFA88:SFE88"/>
    <mergeCell ref="SFF88:SFJ88"/>
    <mergeCell ref="SFK88:SFO88"/>
    <mergeCell ref="SFP88:SFT88"/>
    <mergeCell ref="SDM88:SDQ88"/>
    <mergeCell ref="SDR88:SDV88"/>
    <mergeCell ref="SDW88:SEA88"/>
    <mergeCell ref="SEB88:SEF88"/>
    <mergeCell ref="SEG88:SEK88"/>
    <mergeCell ref="SEL88:SEP88"/>
    <mergeCell ref="SCI88:SCM88"/>
    <mergeCell ref="SCN88:SCR88"/>
    <mergeCell ref="SCS88:SCW88"/>
    <mergeCell ref="SCX88:SDB88"/>
    <mergeCell ref="SDC88:SDG88"/>
    <mergeCell ref="SDH88:SDL88"/>
    <mergeCell ref="SBE88:SBI88"/>
    <mergeCell ref="SBJ88:SBN88"/>
    <mergeCell ref="SBO88:SBS88"/>
    <mergeCell ref="SBT88:SBX88"/>
    <mergeCell ref="SBY88:SCC88"/>
    <mergeCell ref="SCD88:SCH88"/>
    <mergeCell ref="SAA88:SAE88"/>
    <mergeCell ref="SAF88:SAJ88"/>
    <mergeCell ref="SAK88:SAO88"/>
    <mergeCell ref="SAP88:SAT88"/>
    <mergeCell ref="SAU88:SAY88"/>
    <mergeCell ref="SAZ88:SBD88"/>
    <mergeCell ref="RYW88:RZA88"/>
    <mergeCell ref="RZB88:RZF88"/>
    <mergeCell ref="RZG88:RZK88"/>
    <mergeCell ref="RZL88:RZP88"/>
    <mergeCell ref="RZQ88:RZU88"/>
    <mergeCell ref="RZV88:RZZ88"/>
    <mergeCell ref="RXS88:RXW88"/>
    <mergeCell ref="RXX88:RYB88"/>
    <mergeCell ref="RYC88:RYG88"/>
    <mergeCell ref="RYH88:RYL88"/>
    <mergeCell ref="RYM88:RYQ88"/>
    <mergeCell ref="RYR88:RYV88"/>
    <mergeCell ref="RWO88:RWS88"/>
    <mergeCell ref="RWT88:RWX88"/>
    <mergeCell ref="RWY88:RXC88"/>
    <mergeCell ref="RXD88:RXH88"/>
    <mergeCell ref="RXI88:RXM88"/>
    <mergeCell ref="RXN88:RXR88"/>
    <mergeCell ref="RVK88:RVO88"/>
    <mergeCell ref="RVP88:RVT88"/>
    <mergeCell ref="RVU88:RVY88"/>
    <mergeCell ref="RVZ88:RWD88"/>
    <mergeCell ref="RWE88:RWI88"/>
    <mergeCell ref="RWJ88:RWN88"/>
    <mergeCell ref="RUG88:RUK88"/>
    <mergeCell ref="RUL88:RUP88"/>
    <mergeCell ref="RUQ88:RUU88"/>
    <mergeCell ref="RUV88:RUZ88"/>
    <mergeCell ref="RVA88:RVE88"/>
    <mergeCell ref="RVF88:RVJ88"/>
    <mergeCell ref="RTC88:RTG88"/>
    <mergeCell ref="RTH88:RTL88"/>
    <mergeCell ref="RTM88:RTQ88"/>
    <mergeCell ref="RTR88:RTV88"/>
    <mergeCell ref="RTW88:RUA88"/>
    <mergeCell ref="RUB88:RUF88"/>
    <mergeCell ref="RRY88:RSC88"/>
    <mergeCell ref="RSD88:RSH88"/>
    <mergeCell ref="RSI88:RSM88"/>
    <mergeCell ref="RSN88:RSR88"/>
    <mergeCell ref="RSS88:RSW88"/>
    <mergeCell ref="RSX88:RTB88"/>
    <mergeCell ref="RQU88:RQY88"/>
    <mergeCell ref="RQZ88:RRD88"/>
    <mergeCell ref="RRE88:RRI88"/>
    <mergeCell ref="RRJ88:RRN88"/>
    <mergeCell ref="RRO88:RRS88"/>
    <mergeCell ref="RRT88:RRX88"/>
    <mergeCell ref="RPQ88:RPU88"/>
    <mergeCell ref="RPV88:RPZ88"/>
    <mergeCell ref="RQA88:RQE88"/>
    <mergeCell ref="RQF88:RQJ88"/>
    <mergeCell ref="RQK88:RQO88"/>
    <mergeCell ref="RQP88:RQT88"/>
    <mergeCell ref="ROM88:ROQ88"/>
    <mergeCell ref="ROR88:ROV88"/>
    <mergeCell ref="ROW88:RPA88"/>
    <mergeCell ref="RPB88:RPF88"/>
    <mergeCell ref="RPG88:RPK88"/>
    <mergeCell ref="RPL88:RPP88"/>
    <mergeCell ref="RNI88:RNM88"/>
    <mergeCell ref="RNN88:RNR88"/>
    <mergeCell ref="RNS88:RNW88"/>
    <mergeCell ref="RNX88:ROB88"/>
    <mergeCell ref="ROC88:ROG88"/>
    <mergeCell ref="ROH88:ROL88"/>
    <mergeCell ref="RME88:RMI88"/>
    <mergeCell ref="RMJ88:RMN88"/>
    <mergeCell ref="RMO88:RMS88"/>
    <mergeCell ref="RMT88:RMX88"/>
    <mergeCell ref="RMY88:RNC88"/>
    <mergeCell ref="RND88:RNH88"/>
    <mergeCell ref="RLA88:RLE88"/>
    <mergeCell ref="RLF88:RLJ88"/>
    <mergeCell ref="RLK88:RLO88"/>
    <mergeCell ref="RLP88:RLT88"/>
    <mergeCell ref="RLU88:RLY88"/>
    <mergeCell ref="RLZ88:RMD88"/>
    <mergeCell ref="RJW88:RKA88"/>
    <mergeCell ref="RKB88:RKF88"/>
    <mergeCell ref="RKG88:RKK88"/>
    <mergeCell ref="RKL88:RKP88"/>
    <mergeCell ref="RKQ88:RKU88"/>
    <mergeCell ref="RKV88:RKZ88"/>
    <mergeCell ref="RIS88:RIW88"/>
    <mergeCell ref="RIX88:RJB88"/>
    <mergeCell ref="RJC88:RJG88"/>
    <mergeCell ref="RJH88:RJL88"/>
    <mergeCell ref="RJM88:RJQ88"/>
    <mergeCell ref="RJR88:RJV88"/>
    <mergeCell ref="RHO88:RHS88"/>
    <mergeCell ref="RHT88:RHX88"/>
    <mergeCell ref="RHY88:RIC88"/>
    <mergeCell ref="RID88:RIH88"/>
    <mergeCell ref="RII88:RIM88"/>
    <mergeCell ref="RIN88:RIR88"/>
    <mergeCell ref="RGK88:RGO88"/>
    <mergeCell ref="RGP88:RGT88"/>
    <mergeCell ref="RGU88:RGY88"/>
    <mergeCell ref="RGZ88:RHD88"/>
    <mergeCell ref="RHE88:RHI88"/>
    <mergeCell ref="RHJ88:RHN88"/>
    <mergeCell ref="RFG88:RFK88"/>
    <mergeCell ref="RFL88:RFP88"/>
    <mergeCell ref="RFQ88:RFU88"/>
    <mergeCell ref="RFV88:RFZ88"/>
    <mergeCell ref="RGA88:RGE88"/>
    <mergeCell ref="RGF88:RGJ88"/>
    <mergeCell ref="REC88:REG88"/>
    <mergeCell ref="REH88:REL88"/>
    <mergeCell ref="REM88:REQ88"/>
    <mergeCell ref="RER88:REV88"/>
    <mergeCell ref="REW88:RFA88"/>
    <mergeCell ref="RFB88:RFF88"/>
    <mergeCell ref="RCY88:RDC88"/>
    <mergeCell ref="RDD88:RDH88"/>
    <mergeCell ref="RDI88:RDM88"/>
    <mergeCell ref="RDN88:RDR88"/>
    <mergeCell ref="RDS88:RDW88"/>
    <mergeCell ref="RDX88:REB88"/>
    <mergeCell ref="RBU88:RBY88"/>
    <mergeCell ref="RBZ88:RCD88"/>
    <mergeCell ref="RCE88:RCI88"/>
    <mergeCell ref="RCJ88:RCN88"/>
    <mergeCell ref="RCO88:RCS88"/>
    <mergeCell ref="RCT88:RCX88"/>
    <mergeCell ref="RAQ88:RAU88"/>
    <mergeCell ref="RAV88:RAZ88"/>
    <mergeCell ref="RBA88:RBE88"/>
    <mergeCell ref="RBF88:RBJ88"/>
    <mergeCell ref="RBK88:RBO88"/>
    <mergeCell ref="RBP88:RBT88"/>
    <mergeCell ref="QZM88:QZQ88"/>
    <mergeCell ref="QZR88:QZV88"/>
    <mergeCell ref="QZW88:RAA88"/>
    <mergeCell ref="RAB88:RAF88"/>
    <mergeCell ref="RAG88:RAK88"/>
    <mergeCell ref="RAL88:RAP88"/>
    <mergeCell ref="QYI88:QYM88"/>
    <mergeCell ref="QYN88:QYR88"/>
    <mergeCell ref="QYS88:QYW88"/>
    <mergeCell ref="QYX88:QZB88"/>
    <mergeCell ref="QZC88:QZG88"/>
    <mergeCell ref="QZH88:QZL88"/>
    <mergeCell ref="QXE88:QXI88"/>
    <mergeCell ref="QXJ88:QXN88"/>
    <mergeCell ref="QXO88:QXS88"/>
    <mergeCell ref="QXT88:QXX88"/>
    <mergeCell ref="QXY88:QYC88"/>
    <mergeCell ref="QYD88:QYH88"/>
    <mergeCell ref="QWA88:QWE88"/>
    <mergeCell ref="QWF88:QWJ88"/>
    <mergeCell ref="QWK88:QWO88"/>
    <mergeCell ref="QWP88:QWT88"/>
    <mergeCell ref="QWU88:QWY88"/>
    <mergeCell ref="QWZ88:QXD88"/>
    <mergeCell ref="QUW88:QVA88"/>
    <mergeCell ref="QVB88:QVF88"/>
    <mergeCell ref="QVG88:QVK88"/>
    <mergeCell ref="QVL88:QVP88"/>
    <mergeCell ref="QVQ88:QVU88"/>
    <mergeCell ref="QVV88:QVZ88"/>
    <mergeCell ref="QTS88:QTW88"/>
    <mergeCell ref="QTX88:QUB88"/>
    <mergeCell ref="QUC88:QUG88"/>
    <mergeCell ref="QUH88:QUL88"/>
    <mergeCell ref="QUM88:QUQ88"/>
    <mergeCell ref="QUR88:QUV88"/>
    <mergeCell ref="QSO88:QSS88"/>
    <mergeCell ref="QST88:QSX88"/>
    <mergeCell ref="QSY88:QTC88"/>
    <mergeCell ref="QTD88:QTH88"/>
    <mergeCell ref="QTI88:QTM88"/>
    <mergeCell ref="QTN88:QTR88"/>
    <mergeCell ref="QRK88:QRO88"/>
    <mergeCell ref="QRP88:QRT88"/>
    <mergeCell ref="QRU88:QRY88"/>
    <mergeCell ref="QRZ88:QSD88"/>
    <mergeCell ref="QSE88:QSI88"/>
    <mergeCell ref="QSJ88:QSN88"/>
    <mergeCell ref="QQG88:QQK88"/>
    <mergeCell ref="QQL88:QQP88"/>
    <mergeCell ref="QQQ88:QQU88"/>
    <mergeCell ref="QQV88:QQZ88"/>
    <mergeCell ref="QRA88:QRE88"/>
    <mergeCell ref="QRF88:QRJ88"/>
    <mergeCell ref="QPC88:QPG88"/>
    <mergeCell ref="QPH88:QPL88"/>
    <mergeCell ref="QPM88:QPQ88"/>
    <mergeCell ref="QPR88:QPV88"/>
    <mergeCell ref="QPW88:QQA88"/>
    <mergeCell ref="QQB88:QQF88"/>
    <mergeCell ref="QNY88:QOC88"/>
    <mergeCell ref="QOD88:QOH88"/>
    <mergeCell ref="QOI88:QOM88"/>
    <mergeCell ref="QON88:QOR88"/>
    <mergeCell ref="QOS88:QOW88"/>
    <mergeCell ref="QOX88:QPB88"/>
    <mergeCell ref="QMU88:QMY88"/>
    <mergeCell ref="QMZ88:QND88"/>
    <mergeCell ref="QNE88:QNI88"/>
    <mergeCell ref="QNJ88:QNN88"/>
    <mergeCell ref="QNO88:QNS88"/>
    <mergeCell ref="QNT88:QNX88"/>
    <mergeCell ref="QLQ88:QLU88"/>
    <mergeCell ref="QLV88:QLZ88"/>
    <mergeCell ref="QMA88:QME88"/>
    <mergeCell ref="QMF88:QMJ88"/>
    <mergeCell ref="QMK88:QMO88"/>
    <mergeCell ref="QMP88:QMT88"/>
    <mergeCell ref="QKM88:QKQ88"/>
    <mergeCell ref="QKR88:QKV88"/>
    <mergeCell ref="QKW88:QLA88"/>
    <mergeCell ref="QLB88:QLF88"/>
    <mergeCell ref="QLG88:QLK88"/>
    <mergeCell ref="QLL88:QLP88"/>
    <mergeCell ref="QJI88:QJM88"/>
    <mergeCell ref="QJN88:QJR88"/>
    <mergeCell ref="QJS88:QJW88"/>
    <mergeCell ref="QJX88:QKB88"/>
    <mergeCell ref="QKC88:QKG88"/>
    <mergeCell ref="QKH88:QKL88"/>
    <mergeCell ref="QIE88:QII88"/>
    <mergeCell ref="QIJ88:QIN88"/>
    <mergeCell ref="QIO88:QIS88"/>
    <mergeCell ref="QIT88:QIX88"/>
    <mergeCell ref="QIY88:QJC88"/>
    <mergeCell ref="QJD88:QJH88"/>
    <mergeCell ref="QHA88:QHE88"/>
    <mergeCell ref="QHF88:QHJ88"/>
    <mergeCell ref="QHK88:QHO88"/>
    <mergeCell ref="QHP88:QHT88"/>
    <mergeCell ref="QHU88:QHY88"/>
    <mergeCell ref="QHZ88:QID88"/>
    <mergeCell ref="QFW88:QGA88"/>
    <mergeCell ref="QGB88:QGF88"/>
    <mergeCell ref="QGG88:QGK88"/>
    <mergeCell ref="QGL88:QGP88"/>
    <mergeCell ref="QGQ88:QGU88"/>
    <mergeCell ref="QGV88:QGZ88"/>
    <mergeCell ref="QES88:QEW88"/>
    <mergeCell ref="QEX88:QFB88"/>
    <mergeCell ref="QFC88:QFG88"/>
    <mergeCell ref="QFH88:QFL88"/>
    <mergeCell ref="QFM88:QFQ88"/>
    <mergeCell ref="QFR88:QFV88"/>
    <mergeCell ref="QDO88:QDS88"/>
    <mergeCell ref="QDT88:QDX88"/>
    <mergeCell ref="QDY88:QEC88"/>
    <mergeCell ref="QED88:QEH88"/>
    <mergeCell ref="QEI88:QEM88"/>
    <mergeCell ref="QEN88:QER88"/>
    <mergeCell ref="QCK88:QCO88"/>
    <mergeCell ref="QCP88:QCT88"/>
    <mergeCell ref="QCU88:QCY88"/>
    <mergeCell ref="QCZ88:QDD88"/>
    <mergeCell ref="QDE88:QDI88"/>
    <mergeCell ref="QDJ88:QDN88"/>
    <mergeCell ref="QBG88:QBK88"/>
    <mergeCell ref="QBL88:QBP88"/>
    <mergeCell ref="QBQ88:QBU88"/>
    <mergeCell ref="QBV88:QBZ88"/>
    <mergeCell ref="QCA88:QCE88"/>
    <mergeCell ref="QCF88:QCJ88"/>
    <mergeCell ref="QAC88:QAG88"/>
    <mergeCell ref="QAH88:QAL88"/>
    <mergeCell ref="QAM88:QAQ88"/>
    <mergeCell ref="QAR88:QAV88"/>
    <mergeCell ref="QAW88:QBA88"/>
    <mergeCell ref="QBB88:QBF88"/>
    <mergeCell ref="PYY88:PZC88"/>
    <mergeCell ref="PZD88:PZH88"/>
    <mergeCell ref="PZI88:PZM88"/>
    <mergeCell ref="PZN88:PZR88"/>
    <mergeCell ref="PZS88:PZW88"/>
    <mergeCell ref="PZX88:QAB88"/>
    <mergeCell ref="PXU88:PXY88"/>
    <mergeCell ref="PXZ88:PYD88"/>
    <mergeCell ref="PYE88:PYI88"/>
    <mergeCell ref="PYJ88:PYN88"/>
    <mergeCell ref="PYO88:PYS88"/>
    <mergeCell ref="PYT88:PYX88"/>
    <mergeCell ref="PWQ88:PWU88"/>
    <mergeCell ref="PWV88:PWZ88"/>
    <mergeCell ref="PXA88:PXE88"/>
    <mergeCell ref="PXF88:PXJ88"/>
    <mergeCell ref="PXK88:PXO88"/>
    <mergeCell ref="PXP88:PXT88"/>
    <mergeCell ref="PVM88:PVQ88"/>
    <mergeCell ref="PVR88:PVV88"/>
    <mergeCell ref="PVW88:PWA88"/>
    <mergeCell ref="PWB88:PWF88"/>
    <mergeCell ref="PWG88:PWK88"/>
    <mergeCell ref="PWL88:PWP88"/>
    <mergeCell ref="PUI88:PUM88"/>
    <mergeCell ref="PUN88:PUR88"/>
    <mergeCell ref="PUS88:PUW88"/>
    <mergeCell ref="PUX88:PVB88"/>
    <mergeCell ref="PVC88:PVG88"/>
    <mergeCell ref="PVH88:PVL88"/>
    <mergeCell ref="PTE88:PTI88"/>
    <mergeCell ref="PTJ88:PTN88"/>
    <mergeCell ref="PTO88:PTS88"/>
    <mergeCell ref="PTT88:PTX88"/>
    <mergeCell ref="PTY88:PUC88"/>
    <mergeCell ref="PUD88:PUH88"/>
    <mergeCell ref="PSA88:PSE88"/>
    <mergeCell ref="PSF88:PSJ88"/>
    <mergeCell ref="PSK88:PSO88"/>
    <mergeCell ref="PSP88:PST88"/>
    <mergeCell ref="PSU88:PSY88"/>
    <mergeCell ref="PSZ88:PTD88"/>
    <mergeCell ref="PQW88:PRA88"/>
    <mergeCell ref="PRB88:PRF88"/>
    <mergeCell ref="PRG88:PRK88"/>
    <mergeCell ref="PRL88:PRP88"/>
    <mergeCell ref="PRQ88:PRU88"/>
    <mergeCell ref="PRV88:PRZ88"/>
    <mergeCell ref="PPS88:PPW88"/>
    <mergeCell ref="PPX88:PQB88"/>
    <mergeCell ref="PQC88:PQG88"/>
    <mergeCell ref="PQH88:PQL88"/>
    <mergeCell ref="PQM88:PQQ88"/>
    <mergeCell ref="PQR88:PQV88"/>
    <mergeCell ref="POO88:POS88"/>
    <mergeCell ref="POT88:POX88"/>
    <mergeCell ref="POY88:PPC88"/>
    <mergeCell ref="PPD88:PPH88"/>
    <mergeCell ref="PPI88:PPM88"/>
    <mergeCell ref="PPN88:PPR88"/>
    <mergeCell ref="PNK88:PNO88"/>
    <mergeCell ref="PNP88:PNT88"/>
    <mergeCell ref="PNU88:PNY88"/>
    <mergeCell ref="PNZ88:POD88"/>
    <mergeCell ref="POE88:POI88"/>
    <mergeCell ref="POJ88:PON88"/>
    <mergeCell ref="PMG88:PMK88"/>
    <mergeCell ref="PML88:PMP88"/>
    <mergeCell ref="PMQ88:PMU88"/>
    <mergeCell ref="PMV88:PMZ88"/>
    <mergeCell ref="PNA88:PNE88"/>
    <mergeCell ref="PNF88:PNJ88"/>
    <mergeCell ref="PLC88:PLG88"/>
    <mergeCell ref="PLH88:PLL88"/>
    <mergeCell ref="PLM88:PLQ88"/>
    <mergeCell ref="PLR88:PLV88"/>
    <mergeCell ref="PLW88:PMA88"/>
    <mergeCell ref="PMB88:PMF88"/>
    <mergeCell ref="PJY88:PKC88"/>
    <mergeCell ref="PKD88:PKH88"/>
    <mergeCell ref="PKI88:PKM88"/>
    <mergeCell ref="PKN88:PKR88"/>
    <mergeCell ref="PKS88:PKW88"/>
    <mergeCell ref="PKX88:PLB88"/>
    <mergeCell ref="PIU88:PIY88"/>
    <mergeCell ref="PIZ88:PJD88"/>
    <mergeCell ref="PJE88:PJI88"/>
    <mergeCell ref="PJJ88:PJN88"/>
    <mergeCell ref="PJO88:PJS88"/>
    <mergeCell ref="PJT88:PJX88"/>
    <mergeCell ref="PHQ88:PHU88"/>
    <mergeCell ref="PHV88:PHZ88"/>
    <mergeCell ref="PIA88:PIE88"/>
    <mergeCell ref="PIF88:PIJ88"/>
    <mergeCell ref="PIK88:PIO88"/>
    <mergeCell ref="PIP88:PIT88"/>
    <mergeCell ref="PGM88:PGQ88"/>
    <mergeCell ref="PGR88:PGV88"/>
    <mergeCell ref="PGW88:PHA88"/>
    <mergeCell ref="PHB88:PHF88"/>
    <mergeCell ref="PHG88:PHK88"/>
    <mergeCell ref="PHL88:PHP88"/>
    <mergeCell ref="PFI88:PFM88"/>
    <mergeCell ref="PFN88:PFR88"/>
    <mergeCell ref="PFS88:PFW88"/>
    <mergeCell ref="PFX88:PGB88"/>
    <mergeCell ref="PGC88:PGG88"/>
    <mergeCell ref="PGH88:PGL88"/>
    <mergeCell ref="PEE88:PEI88"/>
    <mergeCell ref="PEJ88:PEN88"/>
    <mergeCell ref="PEO88:PES88"/>
    <mergeCell ref="PET88:PEX88"/>
    <mergeCell ref="PEY88:PFC88"/>
    <mergeCell ref="PFD88:PFH88"/>
    <mergeCell ref="PDA88:PDE88"/>
    <mergeCell ref="PDF88:PDJ88"/>
    <mergeCell ref="PDK88:PDO88"/>
    <mergeCell ref="PDP88:PDT88"/>
    <mergeCell ref="PDU88:PDY88"/>
    <mergeCell ref="PDZ88:PED88"/>
    <mergeCell ref="PBW88:PCA88"/>
    <mergeCell ref="PCB88:PCF88"/>
    <mergeCell ref="PCG88:PCK88"/>
    <mergeCell ref="PCL88:PCP88"/>
    <mergeCell ref="PCQ88:PCU88"/>
    <mergeCell ref="PCV88:PCZ88"/>
    <mergeCell ref="PAS88:PAW88"/>
    <mergeCell ref="PAX88:PBB88"/>
    <mergeCell ref="PBC88:PBG88"/>
    <mergeCell ref="PBH88:PBL88"/>
    <mergeCell ref="PBM88:PBQ88"/>
    <mergeCell ref="PBR88:PBV88"/>
    <mergeCell ref="OZO88:OZS88"/>
    <mergeCell ref="OZT88:OZX88"/>
    <mergeCell ref="OZY88:PAC88"/>
    <mergeCell ref="PAD88:PAH88"/>
    <mergeCell ref="PAI88:PAM88"/>
    <mergeCell ref="PAN88:PAR88"/>
    <mergeCell ref="OYK88:OYO88"/>
    <mergeCell ref="OYP88:OYT88"/>
    <mergeCell ref="OYU88:OYY88"/>
    <mergeCell ref="OYZ88:OZD88"/>
    <mergeCell ref="OZE88:OZI88"/>
    <mergeCell ref="OZJ88:OZN88"/>
    <mergeCell ref="OXG88:OXK88"/>
    <mergeCell ref="OXL88:OXP88"/>
    <mergeCell ref="OXQ88:OXU88"/>
    <mergeCell ref="OXV88:OXZ88"/>
    <mergeCell ref="OYA88:OYE88"/>
    <mergeCell ref="OYF88:OYJ88"/>
    <mergeCell ref="OWC88:OWG88"/>
    <mergeCell ref="OWH88:OWL88"/>
    <mergeCell ref="OWM88:OWQ88"/>
    <mergeCell ref="OWR88:OWV88"/>
    <mergeCell ref="OWW88:OXA88"/>
    <mergeCell ref="OXB88:OXF88"/>
    <mergeCell ref="OUY88:OVC88"/>
    <mergeCell ref="OVD88:OVH88"/>
    <mergeCell ref="OVI88:OVM88"/>
    <mergeCell ref="OVN88:OVR88"/>
    <mergeCell ref="OVS88:OVW88"/>
    <mergeCell ref="OVX88:OWB88"/>
    <mergeCell ref="OTU88:OTY88"/>
    <mergeCell ref="OTZ88:OUD88"/>
    <mergeCell ref="OUE88:OUI88"/>
    <mergeCell ref="OUJ88:OUN88"/>
    <mergeCell ref="OUO88:OUS88"/>
    <mergeCell ref="OUT88:OUX88"/>
    <mergeCell ref="OSQ88:OSU88"/>
    <mergeCell ref="OSV88:OSZ88"/>
    <mergeCell ref="OTA88:OTE88"/>
    <mergeCell ref="OTF88:OTJ88"/>
    <mergeCell ref="OTK88:OTO88"/>
    <mergeCell ref="OTP88:OTT88"/>
    <mergeCell ref="ORM88:ORQ88"/>
    <mergeCell ref="ORR88:ORV88"/>
    <mergeCell ref="ORW88:OSA88"/>
    <mergeCell ref="OSB88:OSF88"/>
    <mergeCell ref="OSG88:OSK88"/>
    <mergeCell ref="OSL88:OSP88"/>
    <mergeCell ref="OQI88:OQM88"/>
    <mergeCell ref="OQN88:OQR88"/>
    <mergeCell ref="OQS88:OQW88"/>
    <mergeCell ref="OQX88:ORB88"/>
    <mergeCell ref="ORC88:ORG88"/>
    <mergeCell ref="ORH88:ORL88"/>
    <mergeCell ref="OPE88:OPI88"/>
    <mergeCell ref="OPJ88:OPN88"/>
    <mergeCell ref="OPO88:OPS88"/>
    <mergeCell ref="OPT88:OPX88"/>
    <mergeCell ref="OPY88:OQC88"/>
    <mergeCell ref="OQD88:OQH88"/>
    <mergeCell ref="OOA88:OOE88"/>
    <mergeCell ref="OOF88:OOJ88"/>
    <mergeCell ref="OOK88:OOO88"/>
    <mergeCell ref="OOP88:OOT88"/>
    <mergeCell ref="OOU88:OOY88"/>
    <mergeCell ref="OOZ88:OPD88"/>
    <mergeCell ref="OMW88:ONA88"/>
    <mergeCell ref="ONB88:ONF88"/>
    <mergeCell ref="ONG88:ONK88"/>
    <mergeCell ref="ONL88:ONP88"/>
    <mergeCell ref="ONQ88:ONU88"/>
    <mergeCell ref="ONV88:ONZ88"/>
    <mergeCell ref="OLS88:OLW88"/>
    <mergeCell ref="OLX88:OMB88"/>
    <mergeCell ref="OMC88:OMG88"/>
    <mergeCell ref="OMH88:OML88"/>
    <mergeCell ref="OMM88:OMQ88"/>
    <mergeCell ref="OMR88:OMV88"/>
    <mergeCell ref="OKO88:OKS88"/>
    <mergeCell ref="OKT88:OKX88"/>
    <mergeCell ref="OKY88:OLC88"/>
    <mergeCell ref="OLD88:OLH88"/>
    <mergeCell ref="OLI88:OLM88"/>
    <mergeCell ref="OLN88:OLR88"/>
    <mergeCell ref="OJK88:OJO88"/>
    <mergeCell ref="OJP88:OJT88"/>
    <mergeCell ref="OJU88:OJY88"/>
    <mergeCell ref="OJZ88:OKD88"/>
    <mergeCell ref="OKE88:OKI88"/>
    <mergeCell ref="OKJ88:OKN88"/>
    <mergeCell ref="OIG88:OIK88"/>
    <mergeCell ref="OIL88:OIP88"/>
    <mergeCell ref="OIQ88:OIU88"/>
    <mergeCell ref="OIV88:OIZ88"/>
    <mergeCell ref="OJA88:OJE88"/>
    <mergeCell ref="OJF88:OJJ88"/>
    <mergeCell ref="OHC88:OHG88"/>
    <mergeCell ref="OHH88:OHL88"/>
    <mergeCell ref="OHM88:OHQ88"/>
    <mergeCell ref="OHR88:OHV88"/>
    <mergeCell ref="OHW88:OIA88"/>
    <mergeCell ref="OIB88:OIF88"/>
    <mergeCell ref="OFY88:OGC88"/>
    <mergeCell ref="OGD88:OGH88"/>
    <mergeCell ref="OGI88:OGM88"/>
    <mergeCell ref="OGN88:OGR88"/>
    <mergeCell ref="OGS88:OGW88"/>
    <mergeCell ref="OGX88:OHB88"/>
    <mergeCell ref="OEU88:OEY88"/>
    <mergeCell ref="OEZ88:OFD88"/>
    <mergeCell ref="OFE88:OFI88"/>
    <mergeCell ref="OFJ88:OFN88"/>
    <mergeCell ref="OFO88:OFS88"/>
    <mergeCell ref="OFT88:OFX88"/>
    <mergeCell ref="ODQ88:ODU88"/>
    <mergeCell ref="ODV88:ODZ88"/>
    <mergeCell ref="OEA88:OEE88"/>
    <mergeCell ref="OEF88:OEJ88"/>
    <mergeCell ref="OEK88:OEO88"/>
    <mergeCell ref="OEP88:OET88"/>
    <mergeCell ref="OCM88:OCQ88"/>
    <mergeCell ref="OCR88:OCV88"/>
    <mergeCell ref="OCW88:ODA88"/>
    <mergeCell ref="ODB88:ODF88"/>
    <mergeCell ref="ODG88:ODK88"/>
    <mergeCell ref="ODL88:ODP88"/>
    <mergeCell ref="OBI88:OBM88"/>
    <mergeCell ref="OBN88:OBR88"/>
    <mergeCell ref="OBS88:OBW88"/>
    <mergeCell ref="OBX88:OCB88"/>
    <mergeCell ref="OCC88:OCG88"/>
    <mergeCell ref="OCH88:OCL88"/>
    <mergeCell ref="OAE88:OAI88"/>
    <mergeCell ref="OAJ88:OAN88"/>
    <mergeCell ref="OAO88:OAS88"/>
    <mergeCell ref="OAT88:OAX88"/>
    <mergeCell ref="OAY88:OBC88"/>
    <mergeCell ref="OBD88:OBH88"/>
    <mergeCell ref="NZA88:NZE88"/>
    <mergeCell ref="NZF88:NZJ88"/>
    <mergeCell ref="NZK88:NZO88"/>
    <mergeCell ref="NZP88:NZT88"/>
    <mergeCell ref="NZU88:NZY88"/>
    <mergeCell ref="NZZ88:OAD88"/>
    <mergeCell ref="NXW88:NYA88"/>
    <mergeCell ref="NYB88:NYF88"/>
    <mergeCell ref="NYG88:NYK88"/>
    <mergeCell ref="NYL88:NYP88"/>
    <mergeCell ref="NYQ88:NYU88"/>
    <mergeCell ref="NYV88:NYZ88"/>
    <mergeCell ref="NWS88:NWW88"/>
    <mergeCell ref="NWX88:NXB88"/>
    <mergeCell ref="NXC88:NXG88"/>
    <mergeCell ref="NXH88:NXL88"/>
    <mergeCell ref="NXM88:NXQ88"/>
    <mergeCell ref="NXR88:NXV88"/>
    <mergeCell ref="NVO88:NVS88"/>
    <mergeCell ref="NVT88:NVX88"/>
    <mergeCell ref="NVY88:NWC88"/>
    <mergeCell ref="NWD88:NWH88"/>
    <mergeCell ref="NWI88:NWM88"/>
    <mergeCell ref="NWN88:NWR88"/>
    <mergeCell ref="NUK88:NUO88"/>
    <mergeCell ref="NUP88:NUT88"/>
    <mergeCell ref="NUU88:NUY88"/>
    <mergeCell ref="NUZ88:NVD88"/>
    <mergeCell ref="NVE88:NVI88"/>
    <mergeCell ref="NVJ88:NVN88"/>
    <mergeCell ref="NTG88:NTK88"/>
    <mergeCell ref="NTL88:NTP88"/>
    <mergeCell ref="NTQ88:NTU88"/>
    <mergeCell ref="NTV88:NTZ88"/>
    <mergeCell ref="NUA88:NUE88"/>
    <mergeCell ref="NUF88:NUJ88"/>
    <mergeCell ref="NSC88:NSG88"/>
    <mergeCell ref="NSH88:NSL88"/>
    <mergeCell ref="NSM88:NSQ88"/>
    <mergeCell ref="NSR88:NSV88"/>
    <mergeCell ref="NSW88:NTA88"/>
    <mergeCell ref="NTB88:NTF88"/>
    <mergeCell ref="NQY88:NRC88"/>
    <mergeCell ref="NRD88:NRH88"/>
    <mergeCell ref="NRI88:NRM88"/>
    <mergeCell ref="NRN88:NRR88"/>
    <mergeCell ref="NRS88:NRW88"/>
    <mergeCell ref="NRX88:NSB88"/>
    <mergeCell ref="NPU88:NPY88"/>
    <mergeCell ref="NPZ88:NQD88"/>
    <mergeCell ref="NQE88:NQI88"/>
    <mergeCell ref="NQJ88:NQN88"/>
    <mergeCell ref="NQO88:NQS88"/>
    <mergeCell ref="NQT88:NQX88"/>
    <mergeCell ref="NOQ88:NOU88"/>
    <mergeCell ref="NOV88:NOZ88"/>
    <mergeCell ref="NPA88:NPE88"/>
    <mergeCell ref="NPF88:NPJ88"/>
    <mergeCell ref="NPK88:NPO88"/>
    <mergeCell ref="NPP88:NPT88"/>
    <mergeCell ref="NNM88:NNQ88"/>
    <mergeCell ref="NNR88:NNV88"/>
    <mergeCell ref="NNW88:NOA88"/>
    <mergeCell ref="NOB88:NOF88"/>
    <mergeCell ref="NOG88:NOK88"/>
    <mergeCell ref="NOL88:NOP88"/>
    <mergeCell ref="NMI88:NMM88"/>
    <mergeCell ref="NMN88:NMR88"/>
    <mergeCell ref="NMS88:NMW88"/>
    <mergeCell ref="NMX88:NNB88"/>
    <mergeCell ref="NNC88:NNG88"/>
    <mergeCell ref="NNH88:NNL88"/>
    <mergeCell ref="NLE88:NLI88"/>
    <mergeCell ref="NLJ88:NLN88"/>
    <mergeCell ref="NLO88:NLS88"/>
    <mergeCell ref="NLT88:NLX88"/>
    <mergeCell ref="NLY88:NMC88"/>
    <mergeCell ref="NMD88:NMH88"/>
    <mergeCell ref="NKA88:NKE88"/>
    <mergeCell ref="NKF88:NKJ88"/>
    <mergeCell ref="NKK88:NKO88"/>
    <mergeCell ref="NKP88:NKT88"/>
    <mergeCell ref="NKU88:NKY88"/>
    <mergeCell ref="NKZ88:NLD88"/>
    <mergeCell ref="NIW88:NJA88"/>
    <mergeCell ref="NJB88:NJF88"/>
    <mergeCell ref="NJG88:NJK88"/>
    <mergeCell ref="NJL88:NJP88"/>
    <mergeCell ref="NJQ88:NJU88"/>
    <mergeCell ref="NJV88:NJZ88"/>
    <mergeCell ref="NHS88:NHW88"/>
    <mergeCell ref="NHX88:NIB88"/>
    <mergeCell ref="NIC88:NIG88"/>
    <mergeCell ref="NIH88:NIL88"/>
    <mergeCell ref="NIM88:NIQ88"/>
    <mergeCell ref="NIR88:NIV88"/>
    <mergeCell ref="NGO88:NGS88"/>
    <mergeCell ref="NGT88:NGX88"/>
    <mergeCell ref="NGY88:NHC88"/>
    <mergeCell ref="NHD88:NHH88"/>
    <mergeCell ref="NHI88:NHM88"/>
    <mergeCell ref="NHN88:NHR88"/>
    <mergeCell ref="NFK88:NFO88"/>
    <mergeCell ref="NFP88:NFT88"/>
    <mergeCell ref="NFU88:NFY88"/>
    <mergeCell ref="NFZ88:NGD88"/>
    <mergeCell ref="NGE88:NGI88"/>
    <mergeCell ref="NGJ88:NGN88"/>
    <mergeCell ref="NEG88:NEK88"/>
    <mergeCell ref="NEL88:NEP88"/>
    <mergeCell ref="NEQ88:NEU88"/>
    <mergeCell ref="NEV88:NEZ88"/>
    <mergeCell ref="NFA88:NFE88"/>
    <mergeCell ref="NFF88:NFJ88"/>
    <mergeCell ref="NDC88:NDG88"/>
    <mergeCell ref="NDH88:NDL88"/>
    <mergeCell ref="NDM88:NDQ88"/>
    <mergeCell ref="NDR88:NDV88"/>
    <mergeCell ref="NDW88:NEA88"/>
    <mergeCell ref="NEB88:NEF88"/>
    <mergeCell ref="NBY88:NCC88"/>
    <mergeCell ref="NCD88:NCH88"/>
    <mergeCell ref="NCI88:NCM88"/>
    <mergeCell ref="NCN88:NCR88"/>
    <mergeCell ref="NCS88:NCW88"/>
    <mergeCell ref="NCX88:NDB88"/>
    <mergeCell ref="NAU88:NAY88"/>
    <mergeCell ref="NAZ88:NBD88"/>
    <mergeCell ref="NBE88:NBI88"/>
    <mergeCell ref="NBJ88:NBN88"/>
    <mergeCell ref="NBO88:NBS88"/>
    <mergeCell ref="NBT88:NBX88"/>
    <mergeCell ref="MZQ88:MZU88"/>
    <mergeCell ref="MZV88:MZZ88"/>
    <mergeCell ref="NAA88:NAE88"/>
    <mergeCell ref="NAF88:NAJ88"/>
    <mergeCell ref="NAK88:NAO88"/>
    <mergeCell ref="NAP88:NAT88"/>
    <mergeCell ref="MYM88:MYQ88"/>
    <mergeCell ref="MYR88:MYV88"/>
    <mergeCell ref="MYW88:MZA88"/>
    <mergeCell ref="MZB88:MZF88"/>
    <mergeCell ref="MZG88:MZK88"/>
    <mergeCell ref="MZL88:MZP88"/>
    <mergeCell ref="MXI88:MXM88"/>
    <mergeCell ref="MXN88:MXR88"/>
    <mergeCell ref="MXS88:MXW88"/>
    <mergeCell ref="MXX88:MYB88"/>
    <mergeCell ref="MYC88:MYG88"/>
    <mergeCell ref="MYH88:MYL88"/>
    <mergeCell ref="MWE88:MWI88"/>
    <mergeCell ref="MWJ88:MWN88"/>
    <mergeCell ref="MWO88:MWS88"/>
    <mergeCell ref="MWT88:MWX88"/>
    <mergeCell ref="MWY88:MXC88"/>
    <mergeCell ref="MXD88:MXH88"/>
    <mergeCell ref="MVA88:MVE88"/>
    <mergeCell ref="MVF88:MVJ88"/>
    <mergeCell ref="MVK88:MVO88"/>
    <mergeCell ref="MVP88:MVT88"/>
    <mergeCell ref="MVU88:MVY88"/>
    <mergeCell ref="MVZ88:MWD88"/>
    <mergeCell ref="MTW88:MUA88"/>
    <mergeCell ref="MUB88:MUF88"/>
    <mergeCell ref="MUG88:MUK88"/>
    <mergeCell ref="MUL88:MUP88"/>
    <mergeCell ref="MUQ88:MUU88"/>
    <mergeCell ref="MUV88:MUZ88"/>
    <mergeCell ref="MSS88:MSW88"/>
    <mergeCell ref="MSX88:MTB88"/>
    <mergeCell ref="MTC88:MTG88"/>
    <mergeCell ref="MTH88:MTL88"/>
    <mergeCell ref="MTM88:MTQ88"/>
    <mergeCell ref="MTR88:MTV88"/>
    <mergeCell ref="MRO88:MRS88"/>
    <mergeCell ref="MRT88:MRX88"/>
    <mergeCell ref="MRY88:MSC88"/>
    <mergeCell ref="MSD88:MSH88"/>
    <mergeCell ref="MSI88:MSM88"/>
    <mergeCell ref="MSN88:MSR88"/>
    <mergeCell ref="MQK88:MQO88"/>
    <mergeCell ref="MQP88:MQT88"/>
    <mergeCell ref="MQU88:MQY88"/>
    <mergeCell ref="MQZ88:MRD88"/>
    <mergeCell ref="MRE88:MRI88"/>
    <mergeCell ref="MRJ88:MRN88"/>
    <mergeCell ref="MPG88:MPK88"/>
    <mergeCell ref="MPL88:MPP88"/>
    <mergeCell ref="MPQ88:MPU88"/>
    <mergeCell ref="MPV88:MPZ88"/>
    <mergeCell ref="MQA88:MQE88"/>
    <mergeCell ref="MQF88:MQJ88"/>
    <mergeCell ref="MOC88:MOG88"/>
    <mergeCell ref="MOH88:MOL88"/>
    <mergeCell ref="MOM88:MOQ88"/>
    <mergeCell ref="MOR88:MOV88"/>
    <mergeCell ref="MOW88:MPA88"/>
    <mergeCell ref="MPB88:MPF88"/>
    <mergeCell ref="MMY88:MNC88"/>
    <mergeCell ref="MND88:MNH88"/>
    <mergeCell ref="MNI88:MNM88"/>
    <mergeCell ref="MNN88:MNR88"/>
    <mergeCell ref="MNS88:MNW88"/>
    <mergeCell ref="MNX88:MOB88"/>
    <mergeCell ref="MLU88:MLY88"/>
    <mergeCell ref="MLZ88:MMD88"/>
    <mergeCell ref="MME88:MMI88"/>
    <mergeCell ref="MMJ88:MMN88"/>
    <mergeCell ref="MMO88:MMS88"/>
    <mergeCell ref="MMT88:MMX88"/>
    <mergeCell ref="MKQ88:MKU88"/>
    <mergeCell ref="MKV88:MKZ88"/>
    <mergeCell ref="MLA88:MLE88"/>
    <mergeCell ref="MLF88:MLJ88"/>
    <mergeCell ref="MLK88:MLO88"/>
    <mergeCell ref="MLP88:MLT88"/>
    <mergeCell ref="MJM88:MJQ88"/>
    <mergeCell ref="MJR88:MJV88"/>
    <mergeCell ref="MJW88:MKA88"/>
    <mergeCell ref="MKB88:MKF88"/>
    <mergeCell ref="MKG88:MKK88"/>
    <mergeCell ref="MKL88:MKP88"/>
    <mergeCell ref="MII88:MIM88"/>
    <mergeCell ref="MIN88:MIR88"/>
    <mergeCell ref="MIS88:MIW88"/>
    <mergeCell ref="MIX88:MJB88"/>
    <mergeCell ref="MJC88:MJG88"/>
    <mergeCell ref="MJH88:MJL88"/>
    <mergeCell ref="MHE88:MHI88"/>
    <mergeCell ref="MHJ88:MHN88"/>
    <mergeCell ref="MHO88:MHS88"/>
    <mergeCell ref="MHT88:MHX88"/>
    <mergeCell ref="MHY88:MIC88"/>
    <mergeCell ref="MID88:MIH88"/>
    <mergeCell ref="MGA88:MGE88"/>
    <mergeCell ref="MGF88:MGJ88"/>
    <mergeCell ref="MGK88:MGO88"/>
    <mergeCell ref="MGP88:MGT88"/>
    <mergeCell ref="MGU88:MGY88"/>
    <mergeCell ref="MGZ88:MHD88"/>
    <mergeCell ref="MEW88:MFA88"/>
    <mergeCell ref="MFB88:MFF88"/>
    <mergeCell ref="MFG88:MFK88"/>
    <mergeCell ref="MFL88:MFP88"/>
    <mergeCell ref="MFQ88:MFU88"/>
    <mergeCell ref="MFV88:MFZ88"/>
    <mergeCell ref="MDS88:MDW88"/>
    <mergeCell ref="MDX88:MEB88"/>
    <mergeCell ref="MEC88:MEG88"/>
    <mergeCell ref="MEH88:MEL88"/>
    <mergeCell ref="MEM88:MEQ88"/>
    <mergeCell ref="MER88:MEV88"/>
    <mergeCell ref="MCO88:MCS88"/>
    <mergeCell ref="MCT88:MCX88"/>
    <mergeCell ref="MCY88:MDC88"/>
    <mergeCell ref="MDD88:MDH88"/>
    <mergeCell ref="MDI88:MDM88"/>
    <mergeCell ref="MDN88:MDR88"/>
    <mergeCell ref="MBK88:MBO88"/>
    <mergeCell ref="MBP88:MBT88"/>
    <mergeCell ref="MBU88:MBY88"/>
    <mergeCell ref="MBZ88:MCD88"/>
    <mergeCell ref="MCE88:MCI88"/>
    <mergeCell ref="MCJ88:MCN88"/>
    <mergeCell ref="MAG88:MAK88"/>
    <mergeCell ref="MAL88:MAP88"/>
    <mergeCell ref="MAQ88:MAU88"/>
    <mergeCell ref="MAV88:MAZ88"/>
    <mergeCell ref="MBA88:MBE88"/>
    <mergeCell ref="MBF88:MBJ88"/>
    <mergeCell ref="LZC88:LZG88"/>
    <mergeCell ref="LZH88:LZL88"/>
    <mergeCell ref="LZM88:LZQ88"/>
    <mergeCell ref="LZR88:LZV88"/>
    <mergeCell ref="LZW88:MAA88"/>
    <mergeCell ref="MAB88:MAF88"/>
    <mergeCell ref="LXY88:LYC88"/>
    <mergeCell ref="LYD88:LYH88"/>
    <mergeCell ref="LYI88:LYM88"/>
    <mergeCell ref="LYN88:LYR88"/>
    <mergeCell ref="LYS88:LYW88"/>
    <mergeCell ref="LYX88:LZB88"/>
    <mergeCell ref="LWU88:LWY88"/>
    <mergeCell ref="LWZ88:LXD88"/>
    <mergeCell ref="LXE88:LXI88"/>
    <mergeCell ref="LXJ88:LXN88"/>
    <mergeCell ref="LXO88:LXS88"/>
    <mergeCell ref="LXT88:LXX88"/>
    <mergeCell ref="LVQ88:LVU88"/>
    <mergeCell ref="LVV88:LVZ88"/>
    <mergeCell ref="LWA88:LWE88"/>
    <mergeCell ref="LWF88:LWJ88"/>
    <mergeCell ref="LWK88:LWO88"/>
    <mergeCell ref="LWP88:LWT88"/>
    <mergeCell ref="LUM88:LUQ88"/>
    <mergeCell ref="LUR88:LUV88"/>
    <mergeCell ref="LUW88:LVA88"/>
    <mergeCell ref="LVB88:LVF88"/>
    <mergeCell ref="LVG88:LVK88"/>
    <mergeCell ref="LVL88:LVP88"/>
    <mergeCell ref="LTI88:LTM88"/>
    <mergeCell ref="LTN88:LTR88"/>
    <mergeCell ref="LTS88:LTW88"/>
    <mergeCell ref="LTX88:LUB88"/>
    <mergeCell ref="LUC88:LUG88"/>
    <mergeCell ref="LUH88:LUL88"/>
    <mergeCell ref="LSE88:LSI88"/>
    <mergeCell ref="LSJ88:LSN88"/>
    <mergeCell ref="LSO88:LSS88"/>
    <mergeCell ref="LST88:LSX88"/>
    <mergeCell ref="LSY88:LTC88"/>
    <mergeCell ref="LTD88:LTH88"/>
    <mergeCell ref="LRA88:LRE88"/>
    <mergeCell ref="LRF88:LRJ88"/>
    <mergeCell ref="LRK88:LRO88"/>
    <mergeCell ref="LRP88:LRT88"/>
    <mergeCell ref="LRU88:LRY88"/>
    <mergeCell ref="LRZ88:LSD88"/>
    <mergeCell ref="LPW88:LQA88"/>
    <mergeCell ref="LQB88:LQF88"/>
    <mergeCell ref="LQG88:LQK88"/>
    <mergeCell ref="LQL88:LQP88"/>
    <mergeCell ref="LQQ88:LQU88"/>
    <mergeCell ref="LQV88:LQZ88"/>
    <mergeCell ref="LOS88:LOW88"/>
    <mergeCell ref="LOX88:LPB88"/>
    <mergeCell ref="LPC88:LPG88"/>
    <mergeCell ref="LPH88:LPL88"/>
    <mergeCell ref="LPM88:LPQ88"/>
    <mergeCell ref="LPR88:LPV88"/>
    <mergeCell ref="LNO88:LNS88"/>
    <mergeCell ref="LNT88:LNX88"/>
    <mergeCell ref="LNY88:LOC88"/>
    <mergeCell ref="LOD88:LOH88"/>
    <mergeCell ref="LOI88:LOM88"/>
    <mergeCell ref="LON88:LOR88"/>
    <mergeCell ref="LMK88:LMO88"/>
    <mergeCell ref="LMP88:LMT88"/>
    <mergeCell ref="LMU88:LMY88"/>
    <mergeCell ref="LMZ88:LND88"/>
    <mergeCell ref="LNE88:LNI88"/>
    <mergeCell ref="LNJ88:LNN88"/>
    <mergeCell ref="LLG88:LLK88"/>
    <mergeCell ref="LLL88:LLP88"/>
    <mergeCell ref="LLQ88:LLU88"/>
    <mergeCell ref="LLV88:LLZ88"/>
    <mergeCell ref="LMA88:LME88"/>
    <mergeCell ref="LMF88:LMJ88"/>
    <mergeCell ref="LKC88:LKG88"/>
    <mergeCell ref="LKH88:LKL88"/>
    <mergeCell ref="LKM88:LKQ88"/>
    <mergeCell ref="LKR88:LKV88"/>
    <mergeCell ref="LKW88:LLA88"/>
    <mergeCell ref="LLB88:LLF88"/>
    <mergeCell ref="LIY88:LJC88"/>
    <mergeCell ref="LJD88:LJH88"/>
    <mergeCell ref="LJI88:LJM88"/>
    <mergeCell ref="LJN88:LJR88"/>
    <mergeCell ref="LJS88:LJW88"/>
    <mergeCell ref="LJX88:LKB88"/>
    <mergeCell ref="LHU88:LHY88"/>
    <mergeCell ref="LHZ88:LID88"/>
    <mergeCell ref="LIE88:LII88"/>
    <mergeCell ref="LIJ88:LIN88"/>
    <mergeCell ref="LIO88:LIS88"/>
    <mergeCell ref="LIT88:LIX88"/>
    <mergeCell ref="LGQ88:LGU88"/>
    <mergeCell ref="LGV88:LGZ88"/>
    <mergeCell ref="LHA88:LHE88"/>
    <mergeCell ref="LHF88:LHJ88"/>
    <mergeCell ref="LHK88:LHO88"/>
    <mergeCell ref="LHP88:LHT88"/>
    <mergeCell ref="LFM88:LFQ88"/>
    <mergeCell ref="LFR88:LFV88"/>
    <mergeCell ref="LFW88:LGA88"/>
    <mergeCell ref="LGB88:LGF88"/>
    <mergeCell ref="LGG88:LGK88"/>
    <mergeCell ref="LGL88:LGP88"/>
    <mergeCell ref="LEI88:LEM88"/>
    <mergeCell ref="LEN88:LER88"/>
    <mergeCell ref="LES88:LEW88"/>
    <mergeCell ref="LEX88:LFB88"/>
    <mergeCell ref="LFC88:LFG88"/>
    <mergeCell ref="LFH88:LFL88"/>
    <mergeCell ref="LDE88:LDI88"/>
    <mergeCell ref="LDJ88:LDN88"/>
    <mergeCell ref="LDO88:LDS88"/>
    <mergeCell ref="LDT88:LDX88"/>
    <mergeCell ref="LDY88:LEC88"/>
    <mergeCell ref="LED88:LEH88"/>
    <mergeCell ref="LCA88:LCE88"/>
    <mergeCell ref="LCF88:LCJ88"/>
    <mergeCell ref="LCK88:LCO88"/>
    <mergeCell ref="LCP88:LCT88"/>
    <mergeCell ref="LCU88:LCY88"/>
    <mergeCell ref="LCZ88:LDD88"/>
    <mergeCell ref="LAW88:LBA88"/>
    <mergeCell ref="LBB88:LBF88"/>
    <mergeCell ref="LBG88:LBK88"/>
    <mergeCell ref="LBL88:LBP88"/>
    <mergeCell ref="LBQ88:LBU88"/>
    <mergeCell ref="LBV88:LBZ88"/>
    <mergeCell ref="KZS88:KZW88"/>
    <mergeCell ref="KZX88:LAB88"/>
    <mergeCell ref="LAC88:LAG88"/>
    <mergeCell ref="LAH88:LAL88"/>
    <mergeCell ref="LAM88:LAQ88"/>
    <mergeCell ref="LAR88:LAV88"/>
    <mergeCell ref="KYO88:KYS88"/>
    <mergeCell ref="KYT88:KYX88"/>
    <mergeCell ref="KYY88:KZC88"/>
    <mergeCell ref="KZD88:KZH88"/>
    <mergeCell ref="KZI88:KZM88"/>
    <mergeCell ref="KZN88:KZR88"/>
    <mergeCell ref="KXK88:KXO88"/>
    <mergeCell ref="KXP88:KXT88"/>
    <mergeCell ref="KXU88:KXY88"/>
    <mergeCell ref="KXZ88:KYD88"/>
    <mergeCell ref="KYE88:KYI88"/>
    <mergeCell ref="KYJ88:KYN88"/>
    <mergeCell ref="KWG88:KWK88"/>
    <mergeCell ref="KWL88:KWP88"/>
    <mergeCell ref="KWQ88:KWU88"/>
    <mergeCell ref="KWV88:KWZ88"/>
    <mergeCell ref="KXA88:KXE88"/>
    <mergeCell ref="KXF88:KXJ88"/>
    <mergeCell ref="KVC88:KVG88"/>
    <mergeCell ref="KVH88:KVL88"/>
    <mergeCell ref="KVM88:KVQ88"/>
    <mergeCell ref="KVR88:KVV88"/>
    <mergeCell ref="KVW88:KWA88"/>
    <mergeCell ref="KWB88:KWF88"/>
    <mergeCell ref="KTY88:KUC88"/>
    <mergeCell ref="KUD88:KUH88"/>
    <mergeCell ref="KUI88:KUM88"/>
    <mergeCell ref="KUN88:KUR88"/>
    <mergeCell ref="KUS88:KUW88"/>
    <mergeCell ref="KUX88:KVB88"/>
    <mergeCell ref="KSU88:KSY88"/>
    <mergeCell ref="KSZ88:KTD88"/>
    <mergeCell ref="KTE88:KTI88"/>
    <mergeCell ref="KTJ88:KTN88"/>
    <mergeCell ref="KTO88:KTS88"/>
    <mergeCell ref="KTT88:KTX88"/>
    <mergeCell ref="KRQ88:KRU88"/>
    <mergeCell ref="KRV88:KRZ88"/>
    <mergeCell ref="KSA88:KSE88"/>
    <mergeCell ref="KSF88:KSJ88"/>
    <mergeCell ref="KSK88:KSO88"/>
    <mergeCell ref="KSP88:KST88"/>
    <mergeCell ref="KQM88:KQQ88"/>
    <mergeCell ref="KQR88:KQV88"/>
    <mergeCell ref="KQW88:KRA88"/>
    <mergeCell ref="KRB88:KRF88"/>
    <mergeCell ref="KRG88:KRK88"/>
    <mergeCell ref="KRL88:KRP88"/>
    <mergeCell ref="KPI88:KPM88"/>
    <mergeCell ref="KPN88:KPR88"/>
    <mergeCell ref="KPS88:KPW88"/>
    <mergeCell ref="KPX88:KQB88"/>
    <mergeCell ref="KQC88:KQG88"/>
    <mergeCell ref="KQH88:KQL88"/>
    <mergeCell ref="KOE88:KOI88"/>
    <mergeCell ref="KOJ88:KON88"/>
    <mergeCell ref="KOO88:KOS88"/>
    <mergeCell ref="KOT88:KOX88"/>
    <mergeCell ref="KOY88:KPC88"/>
    <mergeCell ref="KPD88:KPH88"/>
    <mergeCell ref="KNA88:KNE88"/>
    <mergeCell ref="KNF88:KNJ88"/>
    <mergeCell ref="KNK88:KNO88"/>
    <mergeCell ref="KNP88:KNT88"/>
    <mergeCell ref="KNU88:KNY88"/>
    <mergeCell ref="KNZ88:KOD88"/>
    <mergeCell ref="KLW88:KMA88"/>
    <mergeCell ref="KMB88:KMF88"/>
    <mergeCell ref="KMG88:KMK88"/>
    <mergeCell ref="KML88:KMP88"/>
    <mergeCell ref="KMQ88:KMU88"/>
    <mergeCell ref="KMV88:KMZ88"/>
    <mergeCell ref="KKS88:KKW88"/>
    <mergeCell ref="KKX88:KLB88"/>
    <mergeCell ref="KLC88:KLG88"/>
    <mergeCell ref="KLH88:KLL88"/>
    <mergeCell ref="KLM88:KLQ88"/>
    <mergeCell ref="KLR88:KLV88"/>
    <mergeCell ref="KJO88:KJS88"/>
    <mergeCell ref="KJT88:KJX88"/>
    <mergeCell ref="KJY88:KKC88"/>
    <mergeCell ref="KKD88:KKH88"/>
    <mergeCell ref="KKI88:KKM88"/>
    <mergeCell ref="KKN88:KKR88"/>
    <mergeCell ref="KIK88:KIO88"/>
    <mergeCell ref="KIP88:KIT88"/>
    <mergeCell ref="KIU88:KIY88"/>
    <mergeCell ref="KIZ88:KJD88"/>
    <mergeCell ref="KJE88:KJI88"/>
    <mergeCell ref="KJJ88:KJN88"/>
    <mergeCell ref="KHG88:KHK88"/>
    <mergeCell ref="KHL88:KHP88"/>
    <mergeCell ref="KHQ88:KHU88"/>
    <mergeCell ref="KHV88:KHZ88"/>
    <mergeCell ref="KIA88:KIE88"/>
    <mergeCell ref="KIF88:KIJ88"/>
    <mergeCell ref="KGC88:KGG88"/>
    <mergeCell ref="KGH88:KGL88"/>
    <mergeCell ref="KGM88:KGQ88"/>
    <mergeCell ref="KGR88:KGV88"/>
    <mergeCell ref="KGW88:KHA88"/>
    <mergeCell ref="KHB88:KHF88"/>
    <mergeCell ref="KEY88:KFC88"/>
    <mergeCell ref="KFD88:KFH88"/>
    <mergeCell ref="KFI88:KFM88"/>
    <mergeCell ref="KFN88:KFR88"/>
    <mergeCell ref="KFS88:KFW88"/>
    <mergeCell ref="KFX88:KGB88"/>
    <mergeCell ref="KDU88:KDY88"/>
    <mergeCell ref="KDZ88:KED88"/>
    <mergeCell ref="KEE88:KEI88"/>
    <mergeCell ref="KEJ88:KEN88"/>
    <mergeCell ref="KEO88:KES88"/>
    <mergeCell ref="KET88:KEX88"/>
    <mergeCell ref="KCQ88:KCU88"/>
    <mergeCell ref="KCV88:KCZ88"/>
    <mergeCell ref="KDA88:KDE88"/>
    <mergeCell ref="KDF88:KDJ88"/>
    <mergeCell ref="KDK88:KDO88"/>
    <mergeCell ref="KDP88:KDT88"/>
    <mergeCell ref="KBM88:KBQ88"/>
    <mergeCell ref="KBR88:KBV88"/>
    <mergeCell ref="KBW88:KCA88"/>
    <mergeCell ref="KCB88:KCF88"/>
    <mergeCell ref="KCG88:KCK88"/>
    <mergeCell ref="KCL88:KCP88"/>
    <mergeCell ref="KAI88:KAM88"/>
    <mergeCell ref="KAN88:KAR88"/>
    <mergeCell ref="KAS88:KAW88"/>
    <mergeCell ref="KAX88:KBB88"/>
    <mergeCell ref="KBC88:KBG88"/>
    <mergeCell ref="KBH88:KBL88"/>
    <mergeCell ref="JZE88:JZI88"/>
    <mergeCell ref="JZJ88:JZN88"/>
    <mergeCell ref="JZO88:JZS88"/>
    <mergeCell ref="JZT88:JZX88"/>
    <mergeCell ref="JZY88:KAC88"/>
    <mergeCell ref="KAD88:KAH88"/>
    <mergeCell ref="JYA88:JYE88"/>
    <mergeCell ref="JYF88:JYJ88"/>
    <mergeCell ref="JYK88:JYO88"/>
    <mergeCell ref="JYP88:JYT88"/>
    <mergeCell ref="JYU88:JYY88"/>
    <mergeCell ref="JYZ88:JZD88"/>
    <mergeCell ref="JWW88:JXA88"/>
    <mergeCell ref="JXB88:JXF88"/>
    <mergeCell ref="JXG88:JXK88"/>
    <mergeCell ref="JXL88:JXP88"/>
    <mergeCell ref="JXQ88:JXU88"/>
    <mergeCell ref="JXV88:JXZ88"/>
    <mergeCell ref="JVS88:JVW88"/>
    <mergeCell ref="JVX88:JWB88"/>
    <mergeCell ref="JWC88:JWG88"/>
    <mergeCell ref="JWH88:JWL88"/>
    <mergeCell ref="JWM88:JWQ88"/>
    <mergeCell ref="JWR88:JWV88"/>
    <mergeCell ref="JUO88:JUS88"/>
    <mergeCell ref="JUT88:JUX88"/>
    <mergeCell ref="JUY88:JVC88"/>
    <mergeCell ref="JVD88:JVH88"/>
    <mergeCell ref="JVI88:JVM88"/>
    <mergeCell ref="JVN88:JVR88"/>
    <mergeCell ref="JTK88:JTO88"/>
    <mergeCell ref="JTP88:JTT88"/>
    <mergeCell ref="JTU88:JTY88"/>
    <mergeCell ref="JTZ88:JUD88"/>
    <mergeCell ref="JUE88:JUI88"/>
    <mergeCell ref="JUJ88:JUN88"/>
    <mergeCell ref="JSG88:JSK88"/>
    <mergeCell ref="JSL88:JSP88"/>
    <mergeCell ref="JSQ88:JSU88"/>
    <mergeCell ref="JSV88:JSZ88"/>
    <mergeCell ref="JTA88:JTE88"/>
    <mergeCell ref="JTF88:JTJ88"/>
    <mergeCell ref="JRC88:JRG88"/>
    <mergeCell ref="JRH88:JRL88"/>
    <mergeCell ref="JRM88:JRQ88"/>
    <mergeCell ref="JRR88:JRV88"/>
    <mergeCell ref="JRW88:JSA88"/>
    <mergeCell ref="JSB88:JSF88"/>
    <mergeCell ref="JPY88:JQC88"/>
    <mergeCell ref="JQD88:JQH88"/>
    <mergeCell ref="JQI88:JQM88"/>
    <mergeCell ref="JQN88:JQR88"/>
    <mergeCell ref="JQS88:JQW88"/>
    <mergeCell ref="JQX88:JRB88"/>
    <mergeCell ref="JOU88:JOY88"/>
    <mergeCell ref="JOZ88:JPD88"/>
    <mergeCell ref="JPE88:JPI88"/>
    <mergeCell ref="JPJ88:JPN88"/>
    <mergeCell ref="JPO88:JPS88"/>
    <mergeCell ref="JPT88:JPX88"/>
    <mergeCell ref="JNQ88:JNU88"/>
    <mergeCell ref="JNV88:JNZ88"/>
    <mergeCell ref="JOA88:JOE88"/>
    <mergeCell ref="JOF88:JOJ88"/>
    <mergeCell ref="JOK88:JOO88"/>
    <mergeCell ref="JOP88:JOT88"/>
    <mergeCell ref="JMM88:JMQ88"/>
    <mergeCell ref="JMR88:JMV88"/>
    <mergeCell ref="JMW88:JNA88"/>
    <mergeCell ref="JNB88:JNF88"/>
    <mergeCell ref="JNG88:JNK88"/>
    <mergeCell ref="JNL88:JNP88"/>
    <mergeCell ref="JLI88:JLM88"/>
    <mergeCell ref="JLN88:JLR88"/>
    <mergeCell ref="JLS88:JLW88"/>
    <mergeCell ref="JLX88:JMB88"/>
    <mergeCell ref="JMC88:JMG88"/>
    <mergeCell ref="JMH88:JML88"/>
    <mergeCell ref="JKE88:JKI88"/>
    <mergeCell ref="JKJ88:JKN88"/>
    <mergeCell ref="JKO88:JKS88"/>
    <mergeCell ref="JKT88:JKX88"/>
    <mergeCell ref="JKY88:JLC88"/>
    <mergeCell ref="JLD88:JLH88"/>
    <mergeCell ref="JJA88:JJE88"/>
    <mergeCell ref="JJF88:JJJ88"/>
    <mergeCell ref="JJK88:JJO88"/>
    <mergeCell ref="JJP88:JJT88"/>
    <mergeCell ref="JJU88:JJY88"/>
    <mergeCell ref="JJZ88:JKD88"/>
    <mergeCell ref="JHW88:JIA88"/>
    <mergeCell ref="JIB88:JIF88"/>
    <mergeCell ref="JIG88:JIK88"/>
    <mergeCell ref="JIL88:JIP88"/>
    <mergeCell ref="JIQ88:JIU88"/>
    <mergeCell ref="JIV88:JIZ88"/>
    <mergeCell ref="JGS88:JGW88"/>
    <mergeCell ref="JGX88:JHB88"/>
    <mergeCell ref="JHC88:JHG88"/>
    <mergeCell ref="JHH88:JHL88"/>
    <mergeCell ref="JHM88:JHQ88"/>
    <mergeCell ref="JHR88:JHV88"/>
    <mergeCell ref="JFO88:JFS88"/>
    <mergeCell ref="JFT88:JFX88"/>
    <mergeCell ref="JFY88:JGC88"/>
    <mergeCell ref="JGD88:JGH88"/>
    <mergeCell ref="JGI88:JGM88"/>
    <mergeCell ref="JGN88:JGR88"/>
    <mergeCell ref="JEK88:JEO88"/>
    <mergeCell ref="JEP88:JET88"/>
    <mergeCell ref="JEU88:JEY88"/>
    <mergeCell ref="JEZ88:JFD88"/>
    <mergeCell ref="JFE88:JFI88"/>
    <mergeCell ref="JFJ88:JFN88"/>
    <mergeCell ref="JDG88:JDK88"/>
    <mergeCell ref="JDL88:JDP88"/>
    <mergeCell ref="JDQ88:JDU88"/>
    <mergeCell ref="JDV88:JDZ88"/>
    <mergeCell ref="JEA88:JEE88"/>
    <mergeCell ref="JEF88:JEJ88"/>
    <mergeCell ref="JCC88:JCG88"/>
    <mergeCell ref="JCH88:JCL88"/>
    <mergeCell ref="JCM88:JCQ88"/>
    <mergeCell ref="JCR88:JCV88"/>
    <mergeCell ref="JCW88:JDA88"/>
    <mergeCell ref="JDB88:JDF88"/>
    <mergeCell ref="JAY88:JBC88"/>
    <mergeCell ref="JBD88:JBH88"/>
    <mergeCell ref="JBI88:JBM88"/>
    <mergeCell ref="JBN88:JBR88"/>
    <mergeCell ref="JBS88:JBW88"/>
    <mergeCell ref="JBX88:JCB88"/>
    <mergeCell ref="IZU88:IZY88"/>
    <mergeCell ref="IZZ88:JAD88"/>
    <mergeCell ref="JAE88:JAI88"/>
    <mergeCell ref="JAJ88:JAN88"/>
    <mergeCell ref="JAO88:JAS88"/>
    <mergeCell ref="JAT88:JAX88"/>
    <mergeCell ref="IYQ88:IYU88"/>
    <mergeCell ref="IYV88:IYZ88"/>
    <mergeCell ref="IZA88:IZE88"/>
    <mergeCell ref="IZF88:IZJ88"/>
    <mergeCell ref="IZK88:IZO88"/>
    <mergeCell ref="IZP88:IZT88"/>
    <mergeCell ref="IXM88:IXQ88"/>
    <mergeCell ref="IXR88:IXV88"/>
    <mergeCell ref="IXW88:IYA88"/>
    <mergeCell ref="IYB88:IYF88"/>
    <mergeCell ref="IYG88:IYK88"/>
    <mergeCell ref="IYL88:IYP88"/>
    <mergeCell ref="IWI88:IWM88"/>
    <mergeCell ref="IWN88:IWR88"/>
    <mergeCell ref="IWS88:IWW88"/>
    <mergeCell ref="IWX88:IXB88"/>
    <mergeCell ref="IXC88:IXG88"/>
    <mergeCell ref="IXH88:IXL88"/>
    <mergeCell ref="IVE88:IVI88"/>
    <mergeCell ref="IVJ88:IVN88"/>
    <mergeCell ref="IVO88:IVS88"/>
    <mergeCell ref="IVT88:IVX88"/>
    <mergeCell ref="IVY88:IWC88"/>
    <mergeCell ref="IWD88:IWH88"/>
    <mergeCell ref="IUA88:IUE88"/>
    <mergeCell ref="IUF88:IUJ88"/>
    <mergeCell ref="IUK88:IUO88"/>
    <mergeCell ref="IUP88:IUT88"/>
    <mergeCell ref="IUU88:IUY88"/>
    <mergeCell ref="IUZ88:IVD88"/>
    <mergeCell ref="ISW88:ITA88"/>
    <mergeCell ref="ITB88:ITF88"/>
    <mergeCell ref="ITG88:ITK88"/>
    <mergeCell ref="ITL88:ITP88"/>
    <mergeCell ref="ITQ88:ITU88"/>
    <mergeCell ref="ITV88:ITZ88"/>
    <mergeCell ref="IRS88:IRW88"/>
    <mergeCell ref="IRX88:ISB88"/>
    <mergeCell ref="ISC88:ISG88"/>
    <mergeCell ref="ISH88:ISL88"/>
    <mergeCell ref="ISM88:ISQ88"/>
    <mergeCell ref="ISR88:ISV88"/>
    <mergeCell ref="IQO88:IQS88"/>
    <mergeCell ref="IQT88:IQX88"/>
    <mergeCell ref="IQY88:IRC88"/>
    <mergeCell ref="IRD88:IRH88"/>
    <mergeCell ref="IRI88:IRM88"/>
    <mergeCell ref="IRN88:IRR88"/>
    <mergeCell ref="IPK88:IPO88"/>
    <mergeCell ref="IPP88:IPT88"/>
    <mergeCell ref="IPU88:IPY88"/>
    <mergeCell ref="IPZ88:IQD88"/>
    <mergeCell ref="IQE88:IQI88"/>
    <mergeCell ref="IQJ88:IQN88"/>
    <mergeCell ref="IOG88:IOK88"/>
    <mergeCell ref="IOL88:IOP88"/>
    <mergeCell ref="IOQ88:IOU88"/>
    <mergeCell ref="IOV88:IOZ88"/>
    <mergeCell ref="IPA88:IPE88"/>
    <mergeCell ref="IPF88:IPJ88"/>
    <mergeCell ref="INC88:ING88"/>
    <mergeCell ref="INH88:INL88"/>
    <mergeCell ref="INM88:INQ88"/>
    <mergeCell ref="INR88:INV88"/>
    <mergeCell ref="INW88:IOA88"/>
    <mergeCell ref="IOB88:IOF88"/>
    <mergeCell ref="ILY88:IMC88"/>
    <mergeCell ref="IMD88:IMH88"/>
    <mergeCell ref="IMI88:IMM88"/>
    <mergeCell ref="IMN88:IMR88"/>
    <mergeCell ref="IMS88:IMW88"/>
    <mergeCell ref="IMX88:INB88"/>
    <mergeCell ref="IKU88:IKY88"/>
    <mergeCell ref="IKZ88:ILD88"/>
    <mergeCell ref="ILE88:ILI88"/>
    <mergeCell ref="ILJ88:ILN88"/>
    <mergeCell ref="ILO88:ILS88"/>
    <mergeCell ref="ILT88:ILX88"/>
    <mergeCell ref="IJQ88:IJU88"/>
    <mergeCell ref="IJV88:IJZ88"/>
    <mergeCell ref="IKA88:IKE88"/>
    <mergeCell ref="IKF88:IKJ88"/>
    <mergeCell ref="IKK88:IKO88"/>
    <mergeCell ref="IKP88:IKT88"/>
    <mergeCell ref="IIM88:IIQ88"/>
    <mergeCell ref="IIR88:IIV88"/>
    <mergeCell ref="IIW88:IJA88"/>
    <mergeCell ref="IJB88:IJF88"/>
    <mergeCell ref="IJG88:IJK88"/>
    <mergeCell ref="IJL88:IJP88"/>
    <mergeCell ref="IHI88:IHM88"/>
    <mergeCell ref="IHN88:IHR88"/>
    <mergeCell ref="IHS88:IHW88"/>
    <mergeCell ref="IHX88:IIB88"/>
    <mergeCell ref="IIC88:IIG88"/>
    <mergeCell ref="IIH88:IIL88"/>
    <mergeCell ref="IGE88:IGI88"/>
    <mergeCell ref="IGJ88:IGN88"/>
    <mergeCell ref="IGO88:IGS88"/>
    <mergeCell ref="IGT88:IGX88"/>
    <mergeCell ref="IGY88:IHC88"/>
    <mergeCell ref="IHD88:IHH88"/>
    <mergeCell ref="IFA88:IFE88"/>
    <mergeCell ref="IFF88:IFJ88"/>
    <mergeCell ref="IFK88:IFO88"/>
    <mergeCell ref="IFP88:IFT88"/>
    <mergeCell ref="IFU88:IFY88"/>
    <mergeCell ref="IFZ88:IGD88"/>
    <mergeCell ref="IDW88:IEA88"/>
    <mergeCell ref="IEB88:IEF88"/>
    <mergeCell ref="IEG88:IEK88"/>
    <mergeCell ref="IEL88:IEP88"/>
    <mergeCell ref="IEQ88:IEU88"/>
    <mergeCell ref="IEV88:IEZ88"/>
    <mergeCell ref="ICS88:ICW88"/>
    <mergeCell ref="ICX88:IDB88"/>
    <mergeCell ref="IDC88:IDG88"/>
    <mergeCell ref="IDH88:IDL88"/>
    <mergeCell ref="IDM88:IDQ88"/>
    <mergeCell ref="IDR88:IDV88"/>
    <mergeCell ref="IBO88:IBS88"/>
    <mergeCell ref="IBT88:IBX88"/>
    <mergeCell ref="IBY88:ICC88"/>
    <mergeCell ref="ICD88:ICH88"/>
    <mergeCell ref="ICI88:ICM88"/>
    <mergeCell ref="ICN88:ICR88"/>
    <mergeCell ref="IAK88:IAO88"/>
    <mergeCell ref="IAP88:IAT88"/>
    <mergeCell ref="IAU88:IAY88"/>
    <mergeCell ref="IAZ88:IBD88"/>
    <mergeCell ref="IBE88:IBI88"/>
    <mergeCell ref="IBJ88:IBN88"/>
    <mergeCell ref="HZG88:HZK88"/>
    <mergeCell ref="HZL88:HZP88"/>
    <mergeCell ref="HZQ88:HZU88"/>
    <mergeCell ref="HZV88:HZZ88"/>
    <mergeCell ref="IAA88:IAE88"/>
    <mergeCell ref="IAF88:IAJ88"/>
    <mergeCell ref="HYC88:HYG88"/>
    <mergeCell ref="HYH88:HYL88"/>
    <mergeCell ref="HYM88:HYQ88"/>
    <mergeCell ref="HYR88:HYV88"/>
    <mergeCell ref="HYW88:HZA88"/>
    <mergeCell ref="HZB88:HZF88"/>
    <mergeCell ref="HWY88:HXC88"/>
    <mergeCell ref="HXD88:HXH88"/>
    <mergeCell ref="HXI88:HXM88"/>
    <mergeCell ref="HXN88:HXR88"/>
    <mergeCell ref="HXS88:HXW88"/>
    <mergeCell ref="HXX88:HYB88"/>
    <mergeCell ref="HVU88:HVY88"/>
    <mergeCell ref="HVZ88:HWD88"/>
    <mergeCell ref="HWE88:HWI88"/>
    <mergeCell ref="HWJ88:HWN88"/>
    <mergeCell ref="HWO88:HWS88"/>
    <mergeCell ref="HWT88:HWX88"/>
    <mergeCell ref="HUQ88:HUU88"/>
    <mergeCell ref="HUV88:HUZ88"/>
    <mergeCell ref="HVA88:HVE88"/>
    <mergeCell ref="HVF88:HVJ88"/>
    <mergeCell ref="HVK88:HVO88"/>
    <mergeCell ref="HVP88:HVT88"/>
    <mergeCell ref="HTM88:HTQ88"/>
    <mergeCell ref="HTR88:HTV88"/>
    <mergeCell ref="HTW88:HUA88"/>
    <mergeCell ref="HUB88:HUF88"/>
    <mergeCell ref="HUG88:HUK88"/>
    <mergeCell ref="HUL88:HUP88"/>
    <mergeCell ref="HSI88:HSM88"/>
    <mergeCell ref="HSN88:HSR88"/>
    <mergeCell ref="HSS88:HSW88"/>
    <mergeCell ref="HSX88:HTB88"/>
    <mergeCell ref="HTC88:HTG88"/>
    <mergeCell ref="HTH88:HTL88"/>
    <mergeCell ref="HRE88:HRI88"/>
    <mergeCell ref="HRJ88:HRN88"/>
    <mergeCell ref="HRO88:HRS88"/>
    <mergeCell ref="HRT88:HRX88"/>
    <mergeCell ref="HRY88:HSC88"/>
    <mergeCell ref="HSD88:HSH88"/>
    <mergeCell ref="HQA88:HQE88"/>
    <mergeCell ref="HQF88:HQJ88"/>
    <mergeCell ref="HQK88:HQO88"/>
    <mergeCell ref="HQP88:HQT88"/>
    <mergeCell ref="HQU88:HQY88"/>
    <mergeCell ref="HQZ88:HRD88"/>
    <mergeCell ref="HOW88:HPA88"/>
    <mergeCell ref="HPB88:HPF88"/>
    <mergeCell ref="HPG88:HPK88"/>
    <mergeCell ref="HPL88:HPP88"/>
    <mergeCell ref="HPQ88:HPU88"/>
    <mergeCell ref="HPV88:HPZ88"/>
    <mergeCell ref="HNS88:HNW88"/>
    <mergeCell ref="HNX88:HOB88"/>
    <mergeCell ref="HOC88:HOG88"/>
    <mergeCell ref="HOH88:HOL88"/>
    <mergeCell ref="HOM88:HOQ88"/>
    <mergeCell ref="HOR88:HOV88"/>
    <mergeCell ref="HMO88:HMS88"/>
    <mergeCell ref="HMT88:HMX88"/>
    <mergeCell ref="HMY88:HNC88"/>
    <mergeCell ref="HND88:HNH88"/>
    <mergeCell ref="HNI88:HNM88"/>
    <mergeCell ref="HNN88:HNR88"/>
    <mergeCell ref="HLK88:HLO88"/>
    <mergeCell ref="HLP88:HLT88"/>
    <mergeCell ref="HLU88:HLY88"/>
    <mergeCell ref="HLZ88:HMD88"/>
    <mergeCell ref="HME88:HMI88"/>
    <mergeCell ref="HMJ88:HMN88"/>
    <mergeCell ref="HKG88:HKK88"/>
    <mergeCell ref="HKL88:HKP88"/>
    <mergeCell ref="HKQ88:HKU88"/>
    <mergeCell ref="HKV88:HKZ88"/>
    <mergeCell ref="HLA88:HLE88"/>
    <mergeCell ref="HLF88:HLJ88"/>
    <mergeCell ref="HJC88:HJG88"/>
    <mergeCell ref="HJH88:HJL88"/>
    <mergeCell ref="HJM88:HJQ88"/>
    <mergeCell ref="HJR88:HJV88"/>
    <mergeCell ref="HJW88:HKA88"/>
    <mergeCell ref="HKB88:HKF88"/>
    <mergeCell ref="HHY88:HIC88"/>
    <mergeCell ref="HID88:HIH88"/>
    <mergeCell ref="HII88:HIM88"/>
    <mergeCell ref="HIN88:HIR88"/>
    <mergeCell ref="HIS88:HIW88"/>
    <mergeCell ref="HIX88:HJB88"/>
    <mergeCell ref="HGU88:HGY88"/>
    <mergeCell ref="HGZ88:HHD88"/>
    <mergeCell ref="HHE88:HHI88"/>
    <mergeCell ref="HHJ88:HHN88"/>
    <mergeCell ref="HHO88:HHS88"/>
    <mergeCell ref="HHT88:HHX88"/>
    <mergeCell ref="HFQ88:HFU88"/>
    <mergeCell ref="HFV88:HFZ88"/>
    <mergeCell ref="HGA88:HGE88"/>
    <mergeCell ref="HGF88:HGJ88"/>
    <mergeCell ref="HGK88:HGO88"/>
    <mergeCell ref="HGP88:HGT88"/>
    <mergeCell ref="HEM88:HEQ88"/>
    <mergeCell ref="HER88:HEV88"/>
    <mergeCell ref="HEW88:HFA88"/>
    <mergeCell ref="HFB88:HFF88"/>
    <mergeCell ref="HFG88:HFK88"/>
    <mergeCell ref="HFL88:HFP88"/>
    <mergeCell ref="HDI88:HDM88"/>
    <mergeCell ref="HDN88:HDR88"/>
    <mergeCell ref="HDS88:HDW88"/>
    <mergeCell ref="HDX88:HEB88"/>
    <mergeCell ref="HEC88:HEG88"/>
    <mergeCell ref="HEH88:HEL88"/>
    <mergeCell ref="HCE88:HCI88"/>
    <mergeCell ref="HCJ88:HCN88"/>
    <mergeCell ref="HCO88:HCS88"/>
    <mergeCell ref="HCT88:HCX88"/>
    <mergeCell ref="HCY88:HDC88"/>
    <mergeCell ref="HDD88:HDH88"/>
    <mergeCell ref="HBA88:HBE88"/>
    <mergeCell ref="HBF88:HBJ88"/>
    <mergeCell ref="HBK88:HBO88"/>
    <mergeCell ref="HBP88:HBT88"/>
    <mergeCell ref="HBU88:HBY88"/>
    <mergeCell ref="HBZ88:HCD88"/>
    <mergeCell ref="GZW88:HAA88"/>
    <mergeCell ref="HAB88:HAF88"/>
    <mergeCell ref="HAG88:HAK88"/>
    <mergeCell ref="HAL88:HAP88"/>
    <mergeCell ref="HAQ88:HAU88"/>
    <mergeCell ref="HAV88:HAZ88"/>
    <mergeCell ref="GYS88:GYW88"/>
    <mergeCell ref="GYX88:GZB88"/>
    <mergeCell ref="GZC88:GZG88"/>
    <mergeCell ref="GZH88:GZL88"/>
    <mergeCell ref="GZM88:GZQ88"/>
    <mergeCell ref="GZR88:GZV88"/>
    <mergeCell ref="GXO88:GXS88"/>
    <mergeCell ref="GXT88:GXX88"/>
    <mergeCell ref="GXY88:GYC88"/>
    <mergeCell ref="GYD88:GYH88"/>
    <mergeCell ref="GYI88:GYM88"/>
    <mergeCell ref="GYN88:GYR88"/>
    <mergeCell ref="GWK88:GWO88"/>
    <mergeCell ref="GWP88:GWT88"/>
    <mergeCell ref="GWU88:GWY88"/>
    <mergeCell ref="GWZ88:GXD88"/>
    <mergeCell ref="GXE88:GXI88"/>
    <mergeCell ref="GXJ88:GXN88"/>
    <mergeCell ref="GVG88:GVK88"/>
    <mergeCell ref="GVL88:GVP88"/>
    <mergeCell ref="GVQ88:GVU88"/>
    <mergeCell ref="GVV88:GVZ88"/>
    <mergeCell ref="GWA88:GWE88"/>
    <mergeCell ref="GWF88:GWJ88"/>
    <mergeCell ref="GUC88:GUG88"/>
    <mergeCell ref="GUH88:GUL88"/>
    <mergeCell ref="GUM88:GUQ88"/>
    <mergeCell ref="GUR88:GUV88"/>
    <mergeCell ref="GUW88:GVA88"/>
    <mergeCell ref="GVB88:GVF88"/>
    <mergeCell ref="GSY88:GTC88"/>
    <mergeCell ref="GTD88:GTH88"/>
    <mergeCell ref="GTI88:GTM88"/>
    <mergeCell ref="GTN88:GTR88"/>
    <mergeCell ref="GTS88:GTW88"/>
    <mergeCell ref="GTX88:GUB88"/>
    <mergeCell ref="GRU88:GRY88"/>
    <mergeCell ref="GRZ88:GSD88"/>
    <mergeCell ref="GSE88:GSI88"/>
    <mergeCell ref="GSJ88:GSN88"/>
    <mergeCell ref="GSO88:GSS88"/>
    <mergeCell ref="GST88:GSX88"/>
    <mergeCell ref="GQQ88:GQU88"/>
    <mergeCell ref="GQV88:GQZ88"/>
    <mergeCell ref="GRA88:GRE88"/>
    <mergeCell ref="GRF88:GRJ88"/>
    <mergeCell ref="GRK88:GRO88"/>
    <mergeCell ref="GRP88:GRT88"/>
    <mergeCell ref="GPM88:GPQ88"/>
    <mergeCell ref="GPR88:GPV88"/>
    <mergeCell ref="GPW88:GQA88"/>
    <mergeCell ref="GQB88:GQF88"/>
    <mergeCell ref="GQG88:GQK88"/>
    <mergeCell ref="GQL88:GQP88"/>
    <mergeCell ref="GOI88:GOM88"/>
    <mergeCell ref="GON88:GOR88"/>
    <mergeCell ref="GOS88:GOW88"/>
    <mergeCell ref="GOX88:GPB88"/>
    <mergeCell ref="GPC88:GPG88"/>
    <mergeCell ref="GPH88:GPL88"/>
    <mergeCell ref="GNE88:GNI88"/>
    <mergeCell ref="GNJ88:GNN88"/>
    <mergeCell ref="GNO88:GNS88"/>
    <mergeCell ref="GNT88:GNX88"/>
    <mergeCell ref="GNY88:GOC88"/>
    <mergeCell ref="GOD88:GOH88"/>
    <mergeCell ref="GMA88:GME88"/>
    <mergeCell ref="GMF88:GMJ88"/>
    <mergeCell ref="GMK88:GMO88"/>
    <mergeCell ref="GMP88:GMT88"/>
    <mergeCell ref="GMU88:GMY88"/>
    <mergeCell ref="GMZ88:GND88"/>
    <mergeCell ref="GKW88:GLA88"/>
    <mergeCell ref="GLB88:GLF88"/>
    <mergeCell ref="GLG88:GLK88"/>
    <mergeCell ref="GLL88:GLP88"/>
    <mergeCell ref="GLQ88:GLU88"/>
    <mergeCell ref="GLV88:GLZ88"/>
    <mergeCell ref="GJS88:GJW88"/>
    <mergeCell ref="GJX88:GKB88"/>
    <mergeCell ref="GKC88:GKG88"/>
    <mergeCell ref="GKH88:GKL88"/>
    <mergeCell ref="GKM88:GKQ88"/>
    <mergeCell ref="GKR88:GKV88"/>
    <mergeCell ref="GIO88:GIS88"/>
    <mergeCell ref="GIT88:GIX88"/>
    <mergeCell ref="GIY88:GJC88"/>
    <mergeCell ref="GJD88:GJH88"/>
    <mergeCell ref="GJI88:GJM88"/>
    <mergeCell ref="GJN88:GJR88"/>
    <mergeCell ref="GHK88:GHO88"/>
    <mergeCell ref="GHP88:GHT88"/>
    <mergeCell ref="GHU88:GHY88"/>
    <mergeCell ref="GHZ88:GID88"/>
    <mergeCell ref="GIE88:GII88"/>
    <mergeCell ref="GIJ88:GIN88"/>
    <mergeCell ref="GGG88:GGK88"/>
    <mergeCell ref="GGL88:GGP88"/>
    <mergeCell ref="GGQ88:GGU88"/>
    <mergeCell ref="GGV88:GGZ88"/>
    <mergeCell ref="GHA88:GHE88"/>
    <mergeCell ref="GHF88:GHJ88"/>
    <mergeCell ref="GFC88:GFG88"/>
    <mergeCell ref="GFH88:GFL88"/>
    <mergeCell ref="GFM88:GFQ88"/>
    <mergeCell ref="GFR88:GFV88"/>
    <mergeCell ref="GFW88:GGA88"/>
    <mergeCell ref="GGB88:GGF88"/>
    <mergeCell ref="GDY88:GEC88"/>
    <mergeCell ref="GED88:GEH88"/>
    <mergeCell ref="GEI88:GEM88"/>
    <mergeCell ref="GEN88:GER88"/>
    <mergeCell ref="GES88:GEW88"/>
    <mergeCell ref="GEX88:GFB88"/>
    <mergeCell ref="GCU88:GCY88"/>
    <mergeCell ref="GCZ88:GDD88"/>
    <mergeCell ref="GDE88:GDI88"/>
    <mergeCell ref="GDJ88:GDN88"/>
    <mergeCell ref="GDO88:GDS88"/>
    <mergeCell ref="GDT88:GDX88"/>
    <mergeCell ref="GBQ88:GBU88"/>
    <mergeCell ref="GBV88:GBZ88"/>
    <mergeCell ref="GCA88:GCE88"/>
    <mergeCell ref="GCF88:GCJ88"/>
    <mergeCell ref="GCK88:GCO88"/>
    <mergeCell ref="GCP88:GCT88"/>
    <mergeCell ref="GAM88:GAQ88"/>
    <mergeCell ref="GAR88:GAV88"/>
    <mergeCell ref="GAW88:GBA88"/>
    <mergeCell ref="GBB88:GBF88"/>
    <mergeCell ref="GBG88:GBK88"/>
    <mergeCell ref="GBL88:GBP88"/>
    <mergeCell ref="FZI88:FZM88"/>
    <mergeCell ref="FZN88:FZR88"/>
    <mergeCell ref="FZS88:FZW88"/>
    <mergeCell ref="FZX88:GAB88"/>
    <mergeCell ref="GAC88:GAG88"/>
    <mergeCell ref="GAH88:GAL88"/>
    <mergeCell ref="FYE88:FYI88"/>
    <mergeCell ref="FYJ88:FYN88"/>
    <mergeCell ref="FYO88:FYS88"/>
    <mergeCell ref="FYT88:FYX88"/>
    <mergeCell ref="FYY88:FZC88"/>
    <mergeCell ref="FZD88:FZH88"/>
    <mergeCell ref="FXA88:FXE88"/>
    <mergeCell ref="FXF88:FXJ88"/>
    <mergeCell ref="FXK88:FXO88"/>
    <mergeCell ref="FXP88:FXT88"/>
    <mergeCell ref="FXU88:FXY88"/>
    <mergeCell ref="FXZ88:FYD88"/>
    <mergeCell ref="FVW88:FWA88"/>
    <mergeCell ref="FWB88:FWF88"/>
    <mergeCell ref="FWG88:FWK88"/>
    <mergeCell ref="FWL88:FWP88"/>
    <mergeCell ref="FWQ88:FWU88"/>
    <mergeCell ref="FWV88:FWZ88"/>
    <mergeCell ref="FUS88:FUW88"/>
    <mergeCell ref="FUX88:FVB88"/>
    <mergeCell ref="FVC88:FVG88"/>
    <mergeCell ref="FVH88:FVL88"/>
    <mergeCell ref="FVM88:FVQ88"/>
    <mergeCell ref="FVR88:FVV88"/>
    <mergeCell ref="FTO88:FTS88"/>
    <mergeCell ref="FTT88:FTX88"/>
    <mergeCell ref="FTY88:FUC88"/>
    <mergeCell ref="FUD88:FUH88"/>
    <mergeCell ref="FUI88:FUM88"/>
    <mergeCell ref="FUN88:FUR88"/>
    <mergeCell ref="FSK88:FSO88"/>
    <mergeCell ref="FSP88:FST88"/>
    <mergeCell ref="FSU88:FSY88"/>
    <mergeCell ref="FSZ88:FTD88"/>
    <mergeCell ref="FTE88:FTI88"/>
    <mergeCell ref="FTJ88:FTN88"/>
    <mergeCell ref="FRG88:FRK88"/>
    <mergeCell ref="FRL88:FRP88"/>
    <mergeCell ref="FRQ88:FRU88"/>
    <mergeCell ref="FRV88:FRZ88"/>
    <mergeCell ref="FSA88:FSE88"/>
    <mergeCell ref="FSF88:FSJ88"/>
    <mergeCell ref="FQC88:FQG88"/>
    <mergeCell ref="FQH88:FQL88"/>
    <mergeCell ref="FQM88:FQQ88"/>
    <mergeCell ref="FQR88:FQV88"/>
    <mergeCell ref="FQW88:FRA88"/>
    <mergeCell ref="FRB88:FRF88"/>
    <mergeCell ref="FOY88:FPC88"/>
    <mergeCell ref="FPD88:FPH88"/>
    <mergeCell ref="FPI88:FPM88"/>
    <mergeCell ref="FPN88:FPR88"/>
    <mergeCell ref="FPS88:FPW88"/>
    <mergeCell ref="FPX88:FQB88"/>
    <mergeCell ref="FNU88:FNY88"/>
    <mergeCell ref="FNZ88:FOD88"/>
    <mergeCell ref="FOE88:FOI88"/>
    <mergeCell ref="FOJ88:FON88"/>
    <mergeCell ref="FOO88:FOS88"/>
    <mergeCell ref="FOT88:FOX88"/>
    <mergeCell ref="FMQ88:FMU88"/>
    <mergeCell ref="FMV88:FMZ88"/>
    <mergeCell ref="FNA88:FNE88"/>
    <mergeCell ref="FNF88:FNJ88"/>
    <mergeCell ref="FNK88:FNO88"/>
    <mergeCell ref="FNP88:FNT88"/>
    <mergeCell ref="FLM88:FLQ88"/>
    <mergeCell ref="FLR88:FLV88"/>
    <mergeCell ref="FLW88:FMA88"/>
    <mergeCell ref="FMB88:FMF88"/>
    <mergeCell ref="FMG88:FMK88"/>
    <mergeCell ref="FML88:FMP88"/>
    <mergeCell ref="FKI88:FKM88"/>
    <mergeCell ref="FKN88:FKR88"/>
    <mergeCell ref="FKS88:FKW88"/>
    <mergeCell ref="FKX88:FLB88"/>
    <mergeCell ref="FLC88:FLG88"/>
    <mergeCell ref="FLH88:FLL88"/>
    <mergeCell ref="FJE88:FJI88"/>
    <mergeCell ref="FJJ88:FJN88"/>
    <mergeCell ref="FJO88:FJS88"/>
    <mergeCell ref="FJT88:FJX88"/>
    <mergeCell ref="FJY88:FKC88"/>
    <mergeCell ref="FKD88:FKH88"/>
    <mergeCell ref="FIA88:FIE88"/>
    <mergeCell ref="FIF88:FIJ88"/>
    <mergeCell ref="FIK88:FIO88"/>
    <mergeCell ref="FIP88:FIT88"/>
    <mergeCell ref="FIU88:FIY88"/>
    <mergeCell ref="FIZ88:FJD88"/>
    <mergeCell ref="FGW88:FHA88"/>
    <mergeCell ref="FHB88:FHF88"/>
    <mergeCell ref="FHG88:FHK88"/>
    <mergeCell ref="FHL88:FHP88"/>
    <mergeCell ref="FHQ88:FHU88"/>
    <mergeCell ref="FHV88:FHZ88"/>
    <mergeCell ref="FFS88:FFW88"/>
    <mergeCell ref="FFX88:FGB88"/>
    <mergeCell ref="FGC88:FGG88"/>
    <mergeCell ref="FGH88:FGL88"/>
    <mergeCell ref="FGM88:FGQ88"/>
    <mergeCell ref="FGR88:FGV88"/>
    <mergeCell ref="FEO88:FES88"/>
    <mergeCell ref="FET88:FEX88"/>
    <mergeCell ref="FEY88:FFC88"/>
    <mergeCell ref="FFD88:FFH88"/>
    <mergeCell ref="FFI88:FFM88"/>
    <mergeCell ref="FFN88:FFR88"/>
    <mergeCell ref="FDK88:FDO88"/>
    <mergeCell ref="FDP88:FDT88"/>
    <mergeCell ref="FDU88:FDY88"/>
    <mergeCell ref="FDZ88:FED88"/>
    <mergeCell ref="FEE88:FEI88"/>
    <mergeCell ref="FEJ88:FEN88"/>
    <mergeCell ref="FCG88:FCK88"/>
    <mergeCell ref="FCL88:FCP88"/>
    <mergeCell ref="FCQ88:FCU88"/>
    <mergeCell ref="FCV88:FCZ88"/>
    <mergeCell ref="FDA88:FDE88"/>
    <mergeCell ref="FDF88:FDJ88"/>
    <mergeCell ref="FBC88:FBG88"/>
    <mergeCell ref="FBH88:FBL88"/>
    <mergeCell ref="FBM88:FBQ88"/>
    <mergeCell ref="FBR88:FBV88"/>
    <mergeCell ref="FBW88:FCA88"/>
    <mergeCell ref="FCB88:FCF88"/>
    <mergeCell ref="EZY88:FAC88"/>
    <mergeCell ref="FAD88:FAH88"/>
    <mergeCell ref="FAI88:FAM88"/>
    <mergeCell ref="FAN88:FAR88"/>
    <mergeCell ref="FAS88:FAW88"/>
    <mergeCell ref="FAX88:FBB88"/>
    <mergeCell ref="EYU88:EYY88"/>
    <mergeCell ref="EYZ88:EZD88"/>
    <mergeCell ref="EZE88:EZI88"/>
    <mergeCell ref="EZJ88:EZN88"/>
    <mergeCell ref="EZO88:EZS88"/>
    <mergeCell ref="EZT88:EZX88"/>
    <mergeCell ref="EXQ88:EXU88"/>
    <mergeCell ref="EXV88:EXZ88"/>
    <mergeCell ref="EYA88:EYE88"/>
    <mergeCell ref="EYF88:EYJ88"/>
    <mergeCell ref="EYK88:EYO88"/>
    <mergeCell ref="EYP88:EYT88"/>
    <mergeCell ref="EWM88:EWQ88"/>
    <mergeCell ref="EWR88:EWV88"/>
    <mergeCell ref="EWW88:EXA88"/>
    <mergeCell ref="EXB88:EXF88"/>
    <mergeCell ref="EXG88:EXK88"/>
    <mergeCell ref="EXL88:EXP88"/>
    <mergeCell ref="EVI88:EVM88"/>
    <mergeCell ref="EVN88:EVR88"/>
    <mergeCell ref="EVS88:EVW88"/>
    <mergeCell ref="EVX88:EWB88"/>
    <mergeCell ref="EWC88:EWG88"/>
    <mergeCell ref="EWH88:EWL88"/>
    <mergeCell ref="EUE88:EUI88"/>
    <mergeCell ref="EUJ88:EUN88"/>
    <mergeCell ref="EUO88:EUS88"/>
    <mergeCell ref="EUT88:EUX88"/>
    <mergeCell ref="EUY88:EVC88"/>
    <mergeCell ref="EVD88:EVH88"/>
    <mergeCell ref="ETA88:ETE88"/>
    <mergeCell ref="ETF88:ETJ88"/>
    <mergeCell ref="ETK88:ETO88"/>
    <mergeCell ref="ETP88:ETT88"/>
    <mergeCell ref="ETU88:ETY88"/>
    <mergeCell ref="ETZ88:EUD88"/>
    <mergeCell ref="ERW88:ESA88"/>
    <mergeCell ref="ESB88:ESF88"/>
    <mergeCell ref="ESG88:ESK88"/>
    <mergeCell ref="ESL88:ESP88"/>
    <mergeCell ref="ESQ88:ESU88"/>
    <mergeCell ref="ESV88:ESZ88"/>
    <mergeCell ref="EQS88:EQW88"/>
    <mergeCell ref="EQX88:ERB88"/>
    <mergeCell ref="ERC88:ERG88"/>
    <mergeCell ref="ERH88:ERL88"/>
    <mergeCell ref="ERM88:ERQ88"/>
    <mergeCell ref="ERR88:ERV88"/>
    <mergeCell ref="EPO88:EPS88"/>
    <mergeCell ref="EPT88:EPX88"/>
    <mergeCell ref="EPY88:EQC88"/>
    <mergeCell ref="EQD88:EQH88"/>
    <mergeCell ref="EQI88:EQM88"/>
    <mergeCell ref="EQN88:EQR88"/>
    <mergeCell ref="EOK88:EOO88"/>
    <mergeCell ref="EOP88:EOT88"/>
    <mergeCell ref="EOU88:EOY88"/>
    <mergeCell ref="EOZ88:EPD88"/>
    <mergeCell ref="EPE88:EPI88"/>
    <mergeCell ref="EPJ88:EPN88"/>
    <mergeCell ref="ENG88:ENK88"/>
    <mergeCell ref="ENL88:ENP88"/>
    <mergeCell ref="ENQ88:ENU88"/>
    <mergeCell ref="ENV88:ENZ88"/>
    <mergeCell ref="EOA88:EOE88"/>
    <mergeCell ref="EOF88:EOJ88"/>
    <mergeCell ref="EMC88:EMG88"/>
    <mergeCell ref="EMH88:EML88"/>
    <mergeCell ref="EMM88:EMQ88"/>
    <mergeCell ref="EMR88:EMV88"/>
    <mergeCell ref="EMW88:ENA88"/>
    <mergeCell ref="ENB88:ENF88"/>
    <mergeCell ref="EKY88:ELC88"/>
    <mergeCell ref="ELD88:ELH88"/>
    <mergeCell ref="ELI88:ELM88"/>
    <mergeCell ref="ELN88:ELR88"/>
    <mergeCell ref="ELS88:ELW88"/>
    <mergeCell ref="ELX88:EMB88"/>
    <mergeCell ref="EJU88:EJY88"/>
    <mergeCell ref="EJZ88:EKD88"/>
    <mergeCell ref="EKE88:EKI88"/>
    <mergeCell ref="EKJ88:EKN88"/>
    <mergeCell ref="EKO88:EKS88"/>
    <mergeCell ref="EKT88:EKX88"/>
    <mergeCell ref="EIQ88:EIU88"/>
    <mergeCell ref="EIV88:EIZ88"/>
    <mergeCell ref="EJA88:EJE88"/>
    <mergeCell ref="EJF88:EJJ88"/>
    <mergeCell ref="EJK88:EJO88"/>
    <mergeCell ref="EJP88:EJT88"/>
    <mergeCell ref="EHM88:EHQ88"/>
    <mergeCell ref="EHR88:EHV88"/>
    <mergeCell ref="EHW88:EIA88"/>
    <mergeCell ref="EIB88:EIF88"/>
    <mergeCell ref="EIG88:EIK88"/>
    <mergeCell ref="EIL88:EIP88"/>
    <mergeCell ref="EGI88:EGM88"/>
    <mergeCell ref="EGN88:EGR88"/>
    <mergeCell ref="EGS88:EGW88"/>
    <mergeCell ref="EGX88:EHB88"/>
    <mergeCell ref="EHC88:EHG88"/>
    <mergeCell ref="EHH88:EHL88"/>
    <mergeCell ref="EFE88:EFI88"/>
    <mergeCell ref="EFJ88:EFN88"/>
    <mergeCell ref="EFO88:EFS88"/>
    <mergeCell ref="EFT88:EFX88"/>
    <mergeCell ref="EFY88:EGC88"/>
    <mergeCell ref="EGD88:EGH88"/>
    <mergeCell ref="EEA88:EEE88"/>
    <mergeCell ref="EEF88:EEJ88"/>
    <mergeCell ref="EEK88:EEO88"/>
    <mergeCell ref="EEP88:EET88"/>
    <mergeCell ref="EEU88:EEY88"/>
    <mergeCell ref="EEZ88:EFD88"/>
    <mergeCell ref="ECW88:EDA88"/>
    <mergeCell ref="EDB88:EDF88"/>
    <mergeCell ref="EDG88:EDK88"/>
    <mergeCell ref="EDL88:EDP88"/>
    <mergeCell ref="EDQ88:EDU88"/>
    <mergeCell ref="EDV88:EDZ88"/>
    <mergeCell ref="EBS88:EBW88"/>
    <mergeCell ref="EBX88:ECB88"/>
    <mergeCell ref="ECC88:ECG88"/>
    <mergeCell ref="ECH88:ECL88"/>
    <mergeCell ref="ECM88:ECQ88"/>
    <mergeCell ref="ECR88:ECV88"/>
    <mergeCell ref="EAO88:EAS88"/>
    <mergeCell ref="EAT88:EAX88"/>
    <mergeCell ref="EAY88:EBC88"/>
    <mergeCell ref="EBD88:EBH88"/>
    <mergeCell ref="EBI88:EBM88"/>
    <mergeCell ref="EBN88:EBR88"/>
    <mergeCell ref="DZK88:DZO88"/>
    <mergeCell ref="DZP88:DZT88"/>
    <mergeCell ref="DZU88:DZY88"/>
    <mergeCell ref="DZZ88:EAD88"/>
    <mergeCell ref="EAE88:EAI88"/>
    <mergeCell ref="EAJ88:EAN88"/>
    <mergeCell ref="DYG88:DYK88"/>
    <mergeCell ref="DYL88:DYP88"/>
    <mergeCell ref="DYQ88:DYU88"/>
    <mergeCell ref="DYV88:DYZ88"/>
    <mergeCell ref="DZA88:DZE88"/>
    <mergeCell ref="DZF88:DZJ88"/>
    <mergeCell ref="DXC88:DXG88"/>
    <mergeCell ref="DXH88:DXL88"/>
    <mergeCell ref="DXM88:DXQ88"/>
    <mergeCell ref="DXR88:DXV88"/>
    <mergeCell ref="DXW88:DYA88"/>
    <mergeCell ref="DYB88:DYF88"/>
    <mergeCell ref="DVY88:DWC88"/>
    <mergeCell ref="DWD88:DWH88"/>
    <mergeCell ref="DWI88:DWM88"/>
    <mergeCell ref="DWN88:DWR88"/>
    <mergeCell ref="DWS88:DWW88"/>
    <mergeCell ref="DWX88:DXB88"/>
    <mergeCell ref="DUU88:DUY88"/>
    <mergeCell ref="DUZ88:DVD88"/>
    <mergeCell ref="DVE88:DVI88"/>
    <mergeCell ref="DVJ88:DVN88"/>
    <mergeCell ref="DVO88:DVS88"/>
    <mergeCell ref="DVT88:DVX88"/>
    <mergeCell ref="DTQ88:DTU88"/>
    <mergeCell ref="DTV88:DTZ88"/>
    <mergeCell ref="DUA88:DUE88"/>
    <mergeCell ref="DUF88:DUJ88"/>
    <mergeCell ref="DUK88:DUO88"/>
    <mergeCell ref="DUP88:DUT88"/>
    <mergeCell ref="DSM88:DSQ88"/>
    <mergeCell ref="DSR88:DSV88"/>
    <mergeCell ref="DSW88:DTA88"/>
    <mergeCell ref="DTB88:DTF88"/>
    <mergeCell ref="DTG88:DTK88"/>
    <mergeCell ref="DTL88:DTP88"/>
    <mergeCell ref="DRI88:DRM88"/>
    <mergeCell ref="DRN88:DRR88"/>
    <mergeCell ref="DRS88:DRW88"/>
    <mergeCell ref="DRX88:DSB88"/>
    <mergeCell ref="DSC88:DSG88"/>
    <mergeCell ref="DSH88:DSL88"/>
    <mergeCell ref="DQE88:DQI88"/>
    <mergeCell ref="DQJ88:DQN88"/>
    <mergeCell ref="DQO88:DQS88"/>
    <mergeCell ref="DQT88:DQX88"/>
    <mergeCell ref="DQY88:DRC88"/>
    <mergeCell ref="DRD88:DRH88"/>
    <mergeCell ref="DPA88:DPE88"/>
    <mergeCell ref="DPF88:DPJ88"/>
    <mergeCell ref="DPK88:DPO88"/>
    <mergeCell ref="DPP88:DPT88"/>
    <mergeCell ref="DPU88:DPY88"/>
    <mergeCell ref="DPZ88:DQD88"/>
    <mergeCell ref="DNW88:DOA88"/>
    <mergeCell ref="DOB88:DOF88"/>
    <mergeCell ref="DOG88:DOK88"/>
    <mergeCell ref="DOL88:DOP88"/>
    <mergeCell ref="DOQ88:DOU88"/>
    <mergeCell ref="DOV88:DOZ88"/>
    <mergeCell ref="DMS88:DMW88"/>
    <mergeCell ref="DMX88:DNB88"/>
    <mergeCell ref="DNC88:DNG88"/>
    <mergeCell ref="DNH88:DNL88"/>
    <mergeCell ref="DNM88:DNQ88"/>
    <mergeCell ref="DNR88:DNV88"/>
    <mergeCell ref="DLO88:DLS88"/>
    <mergeCell ref="DLT88:DLX88"/>
    <mergeCell ref="DLY88:DMC88"/>
    <mergeCell ref="DMD88:DMH88"/>
    <mergeCell ref="DMI88:DMM88"/>
    <mergeCell ref="DMN88:DMR88"/>
    <mergeCell ref="DKK88:DKO88"/>
    <mergeCell ref="DKP88:DKT88"/>
    <mergeCell ref="DKU88:DKY88"/>
    <mergeCell ref="DKZ88:DLD88"/>
    <mergeCell ref="DLE88:DLI88"/>
    <mergeCell ref="DLJ88:DLN88"/>
    <mergeCell ref="DJG88:DJK88"/>
    <mergeCell ref="DJL88:DJP88"/>
    <mergeCell ref="DJQ88:DJU88"/>
    <mergeCell ref="DJV88:DJZ88"/>
    <mergeCell ref="DKA88:DKE88"/>
    <mergeCell ref="DKF88:DKJ88"/>
    <mergeCell ref="DIC88:DIG88"/>
    <mergeCell ref="DIH88:DIL88"/>
    <mergeCell ref="DIM88:DIQ88"/>
    <mergeCell ref="DIR88:DIV88"/>
    <mergeCell ref="DIW88:DJA88"/>
    <mergeCell ref="DJB88:DJF88"/>
    <mergeCell ref="DGY88:DHC88"/>
    <mergeCell ref="DHD88:DHH88"/>
    <mergeCell ref="DHI88:DHM88"/>
    <mergeCell ref="DHN88:DHR88"/>
    <mergeCell ref="DHS88:DHW88"/>
    <mergeCell ref="DHX88:DIB88"/>
    <mergeCell ref="DFU88:DFY88"/>
    <mergeCell ref="DFZ88:DGD88"/>
    <mergeCell ref="DGE88:DGI88"/>
    <mergeCell ref="DGJ88:DGN88"/>
    <mergeCell ref="DGO88:DGS88"/>
    <mergeCell ref="DGT88:DGX88"/>
    <mergeCell ref="DEQ88:DEU88"/>
    <mergeCell ref="DEV88:DEZ88"/>
    <mergeCell ref="DFA88:DFE88"/>
    <mergeCell ref="DFF88:DFJ88"/>
    <mergeCell ref="DFK88:DFO88"/>
    <mergeCell ref="DFP88:DFT88"/>
    <mergeCell ref="DDM88:DDQ88"/>
    <mergeCell ref="DDR88:DDV88"/>
    <mergeCell ref="DDW88:DEA88"/>
    <mergeCell ref="DEB88:DEF88"/>
    <mergeCell ref="DEG88:DEK88"/>
    <mergeCell ref="DEL88:DEP88"/>
    <mergeCell ref="DCI88:DCM88"/>
    <mergeCell ref="DCN88:DCR88"/>
    <mergeCell ref="DCS88:DCW88"/>
    <mergeCell ref="DCX88:DDB88"/>
    <mergeCell ref="DDC88:DDG88"/>
    <mergeCell ref="DDH88:DDL88"/>
    <mergeCell ref="DBE88:DBI88"/>
    <mergeCell ref="DBJ88:DBN88"/>
    <mergeCell ref="DBO88:DBS88"/>
    <mergeCell ref="DBT88:DBX88"/>
    <mergeCell ref="DBY88:DCC88"/>
    <mergeCell ref="DCD88:DCH88"/>
    <mergeCell ref="DAA88:DAE88"/>
    <mergeCell ref="DAF88:DAJ88"/>
    <mergeCell ref="DAK88:DAO88"/>
    <mergeCell ref="DAP88:DAT88"/>
    <mergeCell ref="DAU88:DAY88"/>
    <mergeCell ref="DAZ88:DBD88"/>
    <mergeCell ref="CYW88:CZA88"/>
    <mergeCell ref="CZB88:CZF88"/>
    <mergeCell ref="CZG88:CZK88"/>
    <mergeCell ref="CZL88:CZP88"/>
    <mergeCell ref="CZQ88:CZU88"/>
    <mergeCell ref="CZV88:CZZ88"/>
    <mergeCell ref="CXS88:CXW88"/>
    <mergeCell ref="CXX88:CYB88"/>
    <mergeCell ref="CYC88:CYG88"/>
    <mergeCell ref="CYH88:CYL88"/>
    <mergeCell ref="CYM88:CYQ88"/>
    <mergeCell ref="CYR88:CYV88"/>
    <mergeCell ref="CWO88:CWS88"/>
    <mergeCell ref="CWT88:CWX88"/>
    <mergeCell ref="CWY88:CXC88"/>
    <mergeCell ref="CXD88:CXH88"/>
    <mergeCell ref="CXI88:CXM88"/>
    <mergeCell ref="CXN88:CXR88"/>
    <mergeCell ref="CVK88:CVO88"/>
    <mergeCell ref="CVP88:CVT88"/>
    <mergeCell ref="CVU88:CVY88"/>
    <mergeCell ref="CVZ88:CWD88"/>
    <mergeCell ref="CWE88:CWI88"/>
    <mergeCell ref="CWJ88:CWN88"/>
    <mergeCell ref="CUG88:CUK88"/>
    <mergeCell ref="CUL88:CUP88"/>
    <mergeCell ref="CUQ88:CUU88"/>
    <mergeCell ref="CUV88:CUZ88"/>
    <mergeCell ref="CVA88:CVE88"/>
    <mergeCell ref="CVF88:CVJ88"/>
    <mergeCell ref="CTC88:CTG88"/>
    <mergeCell ref="CTH88:CTL88"/>
    <mergeCell ref="CTM88:CTQ88"/>
    <mergeCell ref="CTR88:CTV88"/>
    <mergeCell ref="CTW88:CUA88"/>
    <mergeCell ref="CUB88:CUF88"/>
    <mergeCell ref="CRY88:CSC88"/>
    <mergeCell ref="CSD88:CSH88"/>
    <mergeCell ref="CSI88:CSM88"/>
    <mergeCell ref="CSN88:CSR88"/>
    <mergeCell ref="CSS88:CSW88"/>
    <mergeCell ref="CSX88:CTB88"/>
    <mergeCell ref="CQU88:CQY88"/>
    <mergeCell ref="CQZ88:CRD88"/>
    <mergeCell ref="CRE88:CRI88"/>
    <mergeCell ref="CRJ88:CRN88"/>
    <mergeCell ref="CRO88:CRS88"/>
    <mergeCell ref="CRT88:CRX88"/>
    <mergeCell ref="CPQ88:CPU88"/>
    <mergeCell ref="CPV88:CPZ88"/>
    <mergeCell ref="CQA88:CQE88"/>
    <mergeCell ref="CQF88:CQJ88"/>
    <mergeCell ref="CQK88:CQO88"/>
    <mergeCell ref="CQP88:CQT88"/>
    <mergeCell ref="COM88:COQ88"/>
    <mergeCell ref="COR88:COV88"/>
    <mergeCell ref="COW88:CPA88"/>
    <mergeCell ref="CPB88:CPF88"/>
    <mergeCell ref="CPG88:CPK88"/>
    <mergeCell ref="CPL88:CPP88"/>
    <mergeCell ref="CNI88:CNM88"/>
    <mergeCell ref="CNN88:CNR88"/>
    <mergeCell ref="CNS88:CNW88"/>
    <mergeCell ref="CNX88:COB88"/>
    <mergeCell ref="COC88:COG88"/>
    <mergeCell ref="COH88:COL88"/>
    <mergeCell ref="CME88:CMI88"/>
    <mergeCell ref="CMJ88:CMN88"/>
    <mergeCell ref="CMO88:CMS88"/>
    <mergeCell ref="CMT88:CMX88"/>
    <mergeCell ref="CMY88:CNC88"/>
    <mergeCell ref="CND88:CNH88"/>
    <mergeCell ref="CLA88:CLE88"/>
    <mergeCell ref="CLF88:CLJ88"/>
    <mergeCell ref="CLK88:CLO88"/>
    <mergeCell ref="CLP88:CLT88"/>
    <mergeCell ref="CLU88:CLY88"/>
    <mergeCell ref="CLZ88:CMD88"/>
    <mergeCell ref="CJW88:CKA88"/>
    <mergeCell ref="CKB88:CKF88"/>
    <mergeCell ref="CKG88:CKK88"/>
    <mergeCell ref="CKL88:CKP88"/>
    <mergeCell ref="CKQ88:CKU88"/>
    <mergeCell ref="CKV88:CKZ88"/>
    <mergeCell ref="CIS88:CIW88"/>
    <mergeCell ref="CIX88:CJB88"/>
    <mergeCell ref="CJC88:CJG88"/>
    <mergeCell ref="CJH88:CJL88"/>
    <mergeCell ref="CJM88:CJQ88"/>
    <mergeCell ref="CJR88:CJV88"/>
    <mergeCell ref="CHO88:CHS88"/>
    <mergeCell ref="CHT88:CHX88"/>
    <mergeCell ref="CHY88:CIC88"/>
    <mergeCell ref="CID88:CIH88"/>
    <mergeCell ref="CII88:CIM88"/>
    <mergeCell ref="CIN88:CIR88"/>
    <mergeCell ref="CGK88:CGO88"/>
    <mergeCell ref="CGP88:CGT88"/>
    <mergeCell ref="CGU88:CGY88"/>
    <mergeCell ref="CGZ88:CHD88"/>
    <mergeCell ref="CHE88:CHI88"/>
    <mergeCell ref="CHJ88:CHN88"/>
    <mergeCell ref="CFG88:CFK88"/>
    <mergeCell ref="CFL88:CFP88"/>
    <mergeCell ref="CFQ88:CFU88"/>
    <mergeCell ref="CFV88:CFZ88"/>
    <mergeCell ref="CGA88:CGE88"/>
    <mergeCell ref="CGF88:CGJ88"/>
    <mergeCell ref="CEC88:CEG88"/>
    <mergeCell ref="CEH88:CEL88"/>
    <mergeCell ref="CEM88:CEQ88"/>
    <mergeCell ref="CER88:CEV88"/>
    <mergeCell ref="CEW88:CFA88"/>
    <mergeCell ref="CFB88:CFF88"/>
    <mergeCell ref="CCY88:CDC88"/>
    <mergeCell ref="CDD88:CDH88"/>
    <mergeCell ref="CDI88:CDM88"/>
    <mergeCell ref="CDN88:CDR88"/>
    <mergeCell ref="CDS88:CDW88"/>
    <mergeCell ref="CDX88:CEB88"/>
    <mergeCell ref="CBU88:CBY88"/>
    <mergeCell ref="CBZ88:CCD88"/>
    <mergeCell ref="CCE88:CCI88"/>
    <mergeCell ref="CCJ88:CCN88"/>
    <mergeCell ref="CCO88:CCS88"/>
    <mergeCell ref="CCT88:CCX88"/>
    <mergeCell ref="CAQ88:CAU88"/>
    <mergeCell ref="CAV88:CAZ88"/>
    <mergeCell ref="CBA88:CBE88"/>
    <mergeCell ref="CBF88:CBJ88"/>
    <mergeCell ref="CBK88:CBO88"/>
    <mergeCell ref="CBP88:CBT88"/>
    <mergeCell ref="BZM88:BZQ88"/>
    <mergeCell ref="BZR88:BZV88"/>
    <mergeCell ref="BZW88:CAA88"/>
    <mergeCell ref="CAB88:CAF88"/>
    <mergeCell ref="CAG88:CAK88"/>
    <mergeCell ref="CAL88:CAP88"/>
    <mergeCell ref="BYI88:BYM88"/>
    <mergeCell ref="BYN88:BYR88"/>
    <mergeCell ref="BYS88:BYW88"/>
    <mergeCell ref="BYX88:BZB88"/>
    <mergeCell ref="BZC88:BZG88"/>
    <mergeCell ref="BZH88:BZL88"/>
    <mergeCell ref="BXE88:BXI88"/>
    <mergeCell ref="BXJ88:BXN88"/>
    <mergeCell ref="BXO88:BXS88"/>
    <mergeCell ref="BXT88:BXX88"/>
    <mergeCell ref="BXY88:BYC88"/>
    <mergeCell ref="BYD88:BYH88"/>
    <mergeCell ref="BWA88:BWE88"/>
    <mergeCell ref="BWF88:BWJ88"/>
    <mergeCell ref="BWK88:BWO88"/>
    <mergeCell ref="BWP88:BWT88"/>
    <mergeCell ref="BWU88:BWY88"/>
    <mergeCell ref="BWZ88:BXD88"/>
    <mergeCell ref="BUW88:BVA88"/>
    <mergeCell ref="BVB88:BVF88"/>
    <mergeCell ref="BVG88:BVK88"/>
    <mergeCell ref="BVL88:BVP88"/>
    <mergeCell ref="BVQ88:BVU88"/>
    <mergeCell ref="BVV88:BVZ88"/>
    <mergeCell ref="BTS88:BTW88"/>
    <mergeCell ref="BTX88:BUB88"/>
    <mergeCell ref="BUC88:BUG88"/>
    <mergeCell ref="BUH88:BUL88"/>
    <mergeCell ref="BUM88:BUQ88"/>
    <mergeCell ref="BUR88:BUV88"/>
    <mergeCell ref="BSO88:BSS88"/>
    <mergeCell ref="BST88:BSX88"/>
    <mergeCell ref="BSY88:BTC88"/>
    <mergeCell ref="BTD88:BTH88"/>
    <mergeCell ref="BTI88:BTM88"/>
    <mergeCell ref="BTN88:BTR88"/>
    <mergeCell ref="BRK88:BRO88"/>
    <mergeCell ref="BRP88:BRT88"/>
    <mergeCell ref="BRU88:BRY88"/>
    <mergeCell ref="BRZ88:BSD88"/>
    <mergeCell ref="BSE88:BSI88"/>
    <mergeCell ref="BSJ88:BSN88"/>
    <mergeCell ref="BQG88:BQK88"/>
    <mergeCell ref="BQL88:BQP88"/>
    <mergeCell ref="BQQ88:BQU88"/>
    <mergeCell ref="BQV88:BQZ88"/>
    <mergeCell ref="BRA88:BRE88"/>
    <mergeCell ref="BRF88:BRJ88"/>
    <mergeCell ref="BPC88:BPG88"/>
    <mergeCell ref="BPH88:BPL88"/>
    <mergeCell ref="BPM88:BPQ88"/>
    <mergeCell ref="BPR88:BPV88"/>
    <mergeCell ref="BPW88:BQA88"/>
    <mergeCell ref="BQB88:BQF88"/>
    <mergeCell ref="BNY88:BOC88"/>
    <mergeCell ref="BOD88:BOH88"/>
    <mergeCell ref="BOI88:BOM88"/>
    <mergeCell ref="BON88:BOR88"/>
    <mergeCell ref="BOS88:BOW88"/>
    <mergeCell ref="BOX88:BPB88"/>
    <mergeCell ref="BMU88:BMY88"/>
    <mergeCell ref="BMZ88:BND88"/>
    <mergeCell ref="BNE88:BNI88"/>
    <mergeCell ref="BNJ88:BNN88"/>
    <mergeCell ref="BNO88:BNS88"/>
    <mergeCell ref="BNT88:BNX88"/>
    <mergeCell ref="BLQ88:BLU88"/>
    <mergeCell ref="BLV88:BLZ88"/>
    <mergeCell ref="BMA88:BME88"/>
    <mergeCell ref="BMF88:BMJ88"/>
    <mergeCell ref="BMK88:BMO88"/>
    <mergeCell ref="BMP88:BMT88"/>
    <mergeCell ref="BKM88:BKQ88"/>
    <mergeCell ref="BKR88:BKV88"/>
    <mergeCell ref="BKW88:BLA88"/>
    <mergeCell ref="BLB88:BLF88"/>
    <mergeCell ref="BLG88:BLK88"/>
    <mergeCell ref="BLL88:BLP88"/>
    <mergeCell ref="BJI88:BJM88"/>
    <mergeCell ref="BJN88:BJR88"/>
    <mergeCell ref="BJS88:BJW88"/>
    <mergeCell ref="BJX88:BKB88"/>
    <mergeCell ref="BKC88:BKG88"/>
    <mergeCell ref="BKH88:BKL88"/>
    <mergeCell ref="BIE88:BII88"/>
    <mergeCell ref="BIJ88:BIN88"/>
    <mergeCell ref="BIO88:BIS88"/>
    <mergeCell ref="BIT88:BIX88"/>
    <mergeCell ref="BIY88:BJC88"/>
    <mergeCell ref="BJD88:BJH88"/>
    <mergeCell ref="BHA88:BHE88"/>
    <mergeCell ref="BHF88:BHJ88"/>
    <mergeCell ref="BHK88:BHO88"/>
    <mergeCell ref="BHP88:BHT88"/>
    <mergeCell ref="BHU88:BHY88"/>
    <mergeCell ref="BHZ88:BID88"/>
    <mergeCell ref="BFW88:BGA88"/>
    <mergeCell ref="BGB88:BGF88"/>
    <mergeCell ref="BGG88:BGK88"/>
    <mergeCell ref="BGL88:BGP88"/>
    <mergeCell ref="BGQ88:BGU88"/>
    <mergeCell ref="BGV88:BGZ88"/>
    <mergeCell ref="BES88:BEW88"/>
    <mergeCell ref="BEX88:BFB88"/>
    <mergeCell ref="BFC88:BFG88"/>
    <mergeCell ref="BFH88:BFL88"/>
    <mergeCell ref="BFM88:BFQ88"/>
    <mergeCell ref="BFR88:BFV88"/>
    <mergeCell ref="BDO88:BDS88"/>
    <mergeCell ref="BDT88:BDX88"/>
    <mergeCell ref="BDY88:BEC88"/>
    <mergeCell ref="BED88:BEH88"/>
    <mergeCell ref="BEI88:BEM88"/>
    <mergeCell ref="BEN88:BER88"/>
    <mergeCell ref="BCK88:BCO88"/>
    <mergeCell ref="BCP88:BCT88"/>
    <mergeCell ref="BCU88:BCY88"/>
    <mergeCell ref="BCZ88:BDD88"/>
    <mergeCell ref="BDE88:BDI88"/>
    <mergeCell ref="BDJ88:BDN88"/>
    <mergeCell ref="BBG88:BBK88"/>
    <mergeCell ref="BBL88:BBP88"/>
    <mergeCell ref="BBQ88:BBU88"/>
    <mergeCell ref="BBV88:BBZ88"/>
    <mergeCell ref="BCA88:BCE88"/>
    <mergeCell ref="BCF88:BCJ88"/>
    <mergeCell ref="BAC88:BAG88"/>
    <mergeCell ref="BAH88:BAL88"/>
    <mergeCell ref="BAM88:BAQ88"/>
    <mergeCell ref="BAR88:BAV88"/>
    <mergeCell ref="BAW88:BBA88"/>
    <mergeCell ref="BBB88:BBF88"/>
    <mergeCell ref="AYY88:AZC88"/>
    <mergeCell ref="AZD88:AZH88"/>
    <mergeCell ref="AZI88:AZM88"/>
    <mergeCell ref="AZN88:AZR88"/>
    <mergeCell ref="AZS88:AZW88"/>
    <mergeCell ref="AZX88:BAB88"/>
    <mergeCell ref="AXU88:AXY88"/>
    <mergeCell ref="AXZ88:AYD88"/>
    <mergeCell ref="AYE88:AYI88"/>
    <mergeCell ref="AYJ88:AYN88"/>
    <mergeCell ref="AYO88:AYS88"/>
    <mergeCell ref="AYT88:AYX88"/>
    <mergeCell ref="AWQ88:AWU88"/>
    <mergeCell ref="AWV88:AWZ88"/>
    <mergeCell ref="AXA88:AXE88"/>
    <mergeCell ref="AXF88:AXJ88"/>
    <mergeCell ref="AXK88:AXO88"/>
    <mergeCell ref="AXP88:AXT88"/>
    <mergeCell ref="AVM88:AVQ88"/>
    <mergeCell ref="AVR88:AVV88"/>
    <mergeCell ref="AVW88:AWA88"/>
    <mergeCell ref="AWB88:AWF88"/>
    <mergeCell ref="AWG88:AWK88"/>
    <mergeCell ref="AWL88:AWP88"/>
    <mergeCell ref="AUI88:AUM88"/>
    <mergeCell ref="AUN88:AUR88"/>
    <mergeCell ref="AUS88:AUW88"/>
    <mergeCell ref="AUX88:AVB88"/>
    <mergeCell ref="AVC88:AVG88"/>
    <mergeCell ref="AVH88:AVL88"/>
    <mergeCell ref="ATE88:ATI88"/>
    <mergeCell ref="ATJ88:ATN88"/>
    <mergeCell ref="ATO88:ATS88"/>
    <mergeCell ref="ATT88:ATX88"/>
    <mergeCell ref="ATY88:AUC88"/>
    <mergeCell ref="AUD88:AUH88"/>
    <mergeCell ref="ASA88:ASE88"/>
    <mergeCell ref="ASF88:ASJ88"/>
    <mergeCell ref="ASK88:ASO88"/>
    <mergeCell ref="ASP88:AST88"/>
    <mergeCell ref="ASU88:ASY88"/>
    <mergeCell ref="ASZ88:ATD88"/>
    <mergeCell ref="AQW88:ARA88"/>
    <mergeCell ref="ARB88:ARF88"/>
    <mergeCell ref="ARG88:ARK88"/>
    <mergeCell ref="ARL88:ARP88"/>
    <mergeCell ref="ARQ88:ARU88"/>
    <mergeCell ref="ARV88:ARZ88"/>
    <mergeCell ref="APS88:APW88"/>
    <mergeCell ref="APX88:AQB88"/>
    <mergeCell ref="AQC88:AQG88"/>
    <mergeCell ref="AQH88:AQL88"/>
    <mergeCell ref="AQM88:AQQ88"/>
    <mergeCell ref="AQR88:AQV88"/>
    <mergeCell ref="AOO88:AOS88"/>
    <mergeCell ref="AOT88:AOX88"/>
    <mergeCell ref="AOY88:APC88"/>
    <mergeCell ref="APD88:APH88"/>
    <mergeCell ref="API88:APM88"/>
    <mergeCell ref="APN88:APR88"/>
    <mergeCell ref="ANK88:ANO88"/>
    <mergeCell ref="ANP88:ANT88"/>
    <mergeCell ref="ANU88:ANY88"/>
    <mergeCell ref="ANZ88:AOD88"/>
    <mergeCell ref="AOE88:AOI88"/>
    <mergeCell ref="AOJ88:AON88"/>
    <mergeCell ref="AMG88:AMK88"/>
    <mergeCell ref="AML88:AMP88"/>
    <mergeCell ref="AMQ88:AMU88"/>
    <mergeCell ref="AMV88:AMZ88"/>
    <mergeCell ref="ANA88:ANE88"/>
    <mergeCell ref="ANF88:ANJ88"/>
    <mergeCell ref="ALC88:ALG88"/>
    <mergeCell ref="ALH88:ALL88"/>
    <mergeCell ref="ALM88:ALQ88"/>
    <mergeCell ref="ALR88:ALV88"/>
    <mergeCell ref="ALW88:AMA88"/>
    <mergeCell ref="AMB88:AMF88"/>
    <mergeCell ref="AJY88:AKC88"/>
    <mergeCell ref="AKD88:AKH88"/>
    <mergeCell ref="AKI88:AKM88"/>
    <mergeCell ref="AKN88:AKR88"/>
    <mergeCell ref="AKS88:AKW88"/>
    <mergeCell ref="AKX88:ALB88"/>
    <mergeCell ref="AIU88:AIY88"/>
    <mergeCell ref="AIZ88:AJD88"/>
    <mergeCell ref="AJE88:AJI88"/>
    <mergeCell ref="AJJ88:AJN88"/>
    <mergeCell ref="AJO88:AJS88"/>
    <mergeCell ref="AJT88:AJX88"/>
    <mergeCell ref="AHQ88:AHU88"/>
    <mergeCell ref="AHV88:AHZ88"/>
    <mergeCell ref="AIA88:AIE88"/>
    <mergeCell ref="AIF88:AIJ88"/>
    <mergeCell ref="AIK88:AIO88"/>
    <mergeCell ref="AIP88:AIT88"/>
    <mergeCell ref="AGM88:AGQ88"/>
    <mergeCell ref="AGR88:AGV88"/>
    <mergeCell ref="AGW88:AHA88"/>
    <mergeCell ref="AHB88:AHF88"/>
    <mergeCell ref="AHG88:AHK88"/>
    <mergeCell ref="AHL88:AHP88"/>
    <mergeCell ref="AFI88:AFM88"/>
    <mergeCell ref="AFN88:AFR88"/>
    <mergeCell ref="AFS88:AFW88"/>
    <mergeCell ref="AFX88:AGB88"/>
    <mergeCell ref="AGC88:AGG88"/>
    <mergeCell ref="AGH88:AGL88"/>
    <mergeCell ref="AEE88:AEI88"/>
    <mergeCell ref="AEJ88:AEN88"/>
    <mergeCell ref="AEO88:AES88"/>
    <mergeCell ref="AET88:AEX88"/>
    <mergeCell ref="AEY88:AFC88"/>
    <mergeCell ref="AFD88:AFH88"/>
    <mergeCell ref="ADA88:ADE88"/>
    <mergeCell ref="ADF88:ADJ88"/>
    <mergeCell ref="ADK88:ADO88"/>
    <mergeCell ref="ADP88:ADT88"/>
    <mergeCell ref="ADU88:ADY88"/>
    <mergeCell ref="ADZ88:AED88"/>
    <mergeCell ref="ABW88:ACA88"/>
    <mergeCell ref="ACB88:ACF88"/>
    <mergeCell ref="ACG88:ACK88"/>
    <mergeCell ref="ACL88:ACP88"/>
    <mergeCell ref="ACQ88:ACU88"/>
    <mergeCell ref="ACV88:ACZ88"/>
    <mergeCell ref="AAS88:AAW88"/>
    <mergeCell ref="AAX88:ABB88"/>
    <mergeCell ref="ABC88:ABG88"/>
    <mergeCell ref="ABH88:ABL88"/>
    <mergeCell ref="ABM88:ABQ88"/>
    <mergeCell ref="ABR88:ABV88"/>
    <mergeCell ref="ZO88:ZS88"/>
    <mergeCell ref="ZT88:ZX88"/>
    <mergeCell ref="ZY88:AAC88"/>
    <mergeCell ref="AAD88:AAH88"/>
    <mergeCell ref="AAI88:AAM88"/>
    <mergeCell ref="AAN88:AAR88"/>
    <mergeCell ref="YK88:YO88"/>
    <mergeCell ref="YP88:YT88"/>
    <mergeCell ref="YU88:YY88"/>
    <mergeCell ref="YZ88:ZD88"/>
    <mergeCell ref="ZE88:ZI88"/>
    <mergeCell ref="ZJ88:ZN88"/>
    <mergeCell ref="XG88:XK88"/>
    <mergeCell ref="XL88:XP88"/>
    <mergeCell ref="XQ88:XU88"/>
    <mergeCell ref="XV88:XZ88"/>
    <mergeCell ref="YA88:YE88"/>
    <mergeCell ref="YF88:YJ88"/>
    <mergeCell ref="WC88:WG88"/>
    <mergeCell ref="WH88:WL88"/>
    <mergeCell ref="WM88:WQ88"/>
    <mergeCell ref="WR88:WV88"/>
    <mergeCell ref="WW88:XA88"/>
    <mergeCell ref="XB88:XF88"/>
    <mergeCell ref="UY88:VC88"/>
    <mergeCell ref="VD88:VH88"/>
    <mergeCell ref="VI88:VM88"/>
    <mergeCell ref="VN88:VR88"/>
    <mergeCell ref="VS88:VW88"/>
    <mergeCell ref="VX88:WB88"/>
    <mergeCell ref="TU88:TY88"/>
    <mergeCell ref="TZ88:UD88"/>
    <mergeCell ref="UE88:UI88"/>
    <mergeCell ref="UJ88:UN88"/>
    <mergeCell ref="UO88:US88"/>
    <mergeCell ref="UT88:UX88"/>
    <mergeCell ref="SQ88:SU88"/>
    <mergeCell ref="SV88:SZ88"/>
    <mergeCell ref="TA88:TE88"/>
    <mergeCell ref="TF88:TJ88"/>
    <mergeCell ref="TK88:TO88"/>
    <mergeCell ref="TP88:TT88"/>
    <mergeCell ref="RM88:RQ88"/>
    <mergeCell ref="RR88:RV88"/>
    <mergeCell ref="RW88:SA88"/>
    <mergeCell ref="SB88:SF88"/>
    <mergeCell ref="SG88:SK88"/>
    <mergeCell ref="SL88:SP88"/>
    <mergeCell ref="QI88:QM88"/>
    <mergeCell ref="QN88:QR88"/>
    <mergeCell ref="QS88:QW88"/>
    <mergeCell ref="QX88:RB88"/>
    <mergeCell ref="RC88:RG88"/>
    <mergeCell ref="RH88:RL88"/>
    <mergeCell ref="PE88:PI88"/>
    <mergeCell ref="PJ88:PN88"/>
    <mergeCell ref="PO88:PS88"/>
    <mergeCell ref="PT88:PX88"/>
    <mergeCell ref="PY88:QC88"/>
    <mergeCell ref="QD88:QH88"/>
    <mergeCell ref="OA88:OE88"/>
    <mergeCell ref="OF88:OJ88"/>
    <mergeCell ref="OK88:OO88"/>
    <mergeCell ref="OP88:OT88"/>
    <mergeCell ref="OU88:OY88"/>
    <mergeCell ref="OZ88:PD88"/>
    <mergeCell ref="MW88:NA88"/>
    <mergeCell ref="NB88:NF88"/>
    <mergeCell ref="NG88:NK88"/>
    <mergeCell ref="NL88:NP88"/>
    <mergeCell ref="NQ88:NU88"/>
    <mergeCell ref="NV88:NZ88"/>
    <mergeCell ref="LS88:LW88"/>
    <mergeCell ref="LX88:MB88"/>
    <mergeCell ref="MC88:MG88"/>
    <mergeCell ref="MH88:ML88"/>
    <mergeCell ref="MM88:MQ88"/>
    <mergeCell ref="MR88:MV88"/>
    <mergeCell ref="KO88:KS88"/>
    <mergeCell ref="KT88:KX88"/>
    <mergeCell ref="KY88:LC88"/>
    <mergeCell ref="LD88:LH88"/>
    <mergeCell ref="LI88:LM88"/>
    <mergeCell ref="LN88:LR88"/>
    <mergeCell ref="JK88:JO88"/>
    <mergeCell ref="JP88:JT88"/>
    <mergeCell ref="JU88:JY88"/>
    <mergeCell ref="JZ88:KD88"/>
    <mergeCell ref="KE88:KI88"/>
    <mergeCell ref="KJ88:KN88"/>
    <mergeCell ref="IG88:IK88"/>
    <mergeCell ref="IL88:IP88"/>
    <mergeCell ref="IQ88:IU88"/>
    <mergeCell ref="IV88:IZ88"/>
    <mergeCell ref="JA88:JE88"/>
    <mergeCell ref="JF88:JJ88"/>
    <mergeCell ref="HC88:HG88"/>
    <mergeCell ref="HH88:HL88"/>
    <mergeCell ref="HM88:HQ88"/>
    <mergeCell ref="HR88:HV88"/>
    <mergeCell ref="HW88:IA88"/>
    <mergeCell ref="IB88:IF88"/>
    <mergeCell ref="FY88:GC88"/>
    <mergeCell ref="GD88:GH88"/>
    <mergeCell ref="GI88:GM88"/>
    <mergeCell ref="GN88:GR88"/>
    <mergeCell ref="GS88:GW88"/>
    <mergeCell ref="GX88:HB88"/>
    <mergeCell ref="EU88:EY88"/>
    <mergeCell ref="EZ88:FD88"/>
    <mergeCell ref="FE88:FI88"/>
    <mergeCell ref="FJ88:FN88"/>
    <mergeCell ref="FO88:FS88"/>
    <mergeCell ref="FT88:FX88"/>
    <mergeCell ref="DQ88:DU88"/>
    <mergeCell ref="DV88:DZ88"/>
    <mergeCell ref="EA88:EE88"/>
    <mergeCell ref="EF88:EJ88"/>
    <mergeCell ref="EK88:EO88"/>
    <mergeCell ref="EP88:ET88"/>
    <mergeCell ref="CM88:CQ88"/>
    <mergeCell ref="CR88:CV88"/>
    <mergeCell ref="CW88:DA88"/>
    <mergeCell ref="DB88:DF88"/>
    <mergeCell ref="DG88:DK88"/>
    <mergeCell ref="DL88:DP88"/>
    <mergeCell ref="BI88:BM88"/>
    <mergeCell ref="BN88:BR88"/>
    <mergeCell ref="BS88:BW88"/>
    <mergeCell ref="BX88:CB88"/>
    <mergeCell ref="CC88:CG88"/>
    <mergeCell ref="CH88:CL88"/>
    <mergeCell ref="AE88:AI88"/>
    <mergeCell ref="AJ88:AN88"/>
    <mergeCell ref="AO88:AS88"/>
    <mergeCell ref="AT88:AX88"/>
    <mergeCell ref="AY88:BC88"/>
    <mergeCell ref="BD88:BH88"/>
    <mergeCell ref="A87:E87"/>
    <mergeCell ref="A88:E88"/>
    <mergeCell ref="K88:O88"/>
    <mergeCell ref="P88:T88"/>
    <mergeCell ref="U88:Y88"/>
    <mergeCell ref="Z88:AD88"/>
    <mergeCell ref="A1:E1"/>
    <mergeCell ref="A2:E2"/>
    <mergeCell ref="A3:E3"/>
    <mergeCell ref="A4:E4"/>
    <mergeCell ref="A5:E5"/>
    <mergeCell ref="A86:E86"/>
    <mergeCell ref="I37:I38"/>
  </mergeCells>
  <printOptions horizontalCentered="1" verticalCentered="1"/>
  <pageMargins left="0.70866141732283472" right="0.70866141732283472" top="1.5048818897637797" bottom="0.74803149606299213" header="0.31496062992125984" footer="0.31496062992125984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  <pageSetUpPr fitToPage="1"/>
  </sheetPr>
  <dimension ref="B1:P197"/>
  <sheetViews>
    <sheetView zoomScale="112" zoomScaleNormal="112" workbookViewId="0">
      <pane ySplit="7" topLeftCell="A8" activePane="bottomLeft" state="frozen"/>
      <selection pane="bottomLeft" activeCell="D9" sqref="D9"/>
    </sheetView>
  </sheetViews>
  <sheetFormatPr baseColWidth="10" defaultColWidth="11.453125" defaultRowHeight="14.5" x14ac:dyDescent="0.35"/>
  <cols>
    <col min="2" max="2" width="37.1796875" customWidth="1"/>
    <col min="3" max="3" width="6.54296875" style="336" customWidth="1"/>
    <col min="4" max="4" width="24.7265625" style="8" customWidth="1"/>
    <col min="5" max="5" width="16.54296875" hidden="1" customWidth="1"/>
    <col min="6" max="6" width="17.1796875" hidden="1" customWidth="1"/>
    <col min="7" max="7" width="15.1796875" style="321" customWidth="1"/>
    <col min="8" max="8" width="17" style="271" hidden="1" customWidth="1"/>
    <col min="9" max="9" width="16.81640625" style="352" hidden="1" customWidth="1"/>
    <col min="10" max="10" width="0" style="195" hidden="1" customWidth="1"/>
    <col min="11" max="11" width="0" hidden="1" customWidth="1"/>
    <col min="12" max="12" width="22.1796875" hidden="1" customWidth="1"/>
    <col min="13" max="13" width="17.54296875" style="195" hidden="1" customWidth="1"/>
    <col min="14" max="14" width="15.26953125" hidden="1" customWidth="1"/>
    <col min="15" max="15" width="16.81640625" hidden="1" customWidth="1"/>
    <col min="16" max="16" width="14.1796875" hidden="1" customWidth="1"/>
  </cols>
  <sheetData>
    <row r="1" spans="2:16" ht="15.5" x14ac:dyDescent="0.35">
      <c r="B1" s="528" t="s">
        <v>426</v>
      </c>
      <c r="C1" s="528"/>
      <c r="D1" s="528"/>
      <c r="E1" s="528"/>
      <c r="F1" s="528"/>
      <c r="G1" s="528"/>
      <c r="H1" s="528"/>
      <c r="I1" s="528"/>
    </row>
    <row r="2" spans="2:16" ht="15.5" x14ac:dyDescent="0.35">
      <c r="B2" s="528" t="s">
        <v>427</v>
      </c>
      <c r="C2" s="528"/>
      <c r="D2" s="528"/>
      <c r="E2" s="528"/>
      <c r="F2" s="528"/>
      <c r="G2" s="528"/>
      <c r="H2" s="528"/>
      <c r="I2" s="528"/>
    </row>
    <row r="3" spans="2:16" ht="15.5" x14ac:dyDescent="0.35">
      <c r="B3" s="528" t="s">
        <v>50</v>
      </c>
      <c r="C3" s="528"/>
      <c r="D3" s="528"/>
      <c r="E3" s="528"/>
      <c r="F3" s="528"/>
      <c r="G3" s="528"/>
      <c r="H3" s="528"/>
      <c r="I3" s="528"/>
    </row>
    <row r="4" spans="2:16" ht="15.5" x14ac:dyDescent="0.35">
      <c r="B4" s="528" t="s">
        <v>437</v>
      </c>
      <c r="C4" s="528"/>
      <c r="D4" s="528"/>
      <c r="E4" s="528"/>
      <c r="F4" s="528"/>
      <c r="G4" s="528"/>
      <c r="H4" s="528"/>
      <c r="I4" s="528"/>
    </row>
    <row r="5" spans="2:16" x14ac:dyDescent="0.35">
      <c r="B5" s="526" t="s">
        <v>273</v>
      </c>
      <c r="C5" s="526"/>
      <c r="D5" s="526"/>
      <c r="E5" s="526"/>
      <c r="F5" s="526"/>
      <c r="G5" s="526"/>
      <c r="H5" s="526"/>
      <c r="I5" s="526"/>
    </row>
    <row r="6" spans="2:16" x14ac:dyDescent="0.35">
      <c r="B6" s="4"/>
      <c r="C6" s="2"/>
      <c r="D6" s="4"/>
      <c r="E6" s="4"/>
      <c r="F6" s="4"/>
    </row>
    <row r="7" spans="2:16" ht="17" x14ac:dyDescent="0.6">
      <c r="B7" s="4"/>
      <c r="C7" s="329"/>
      <c r="D7" s="417"/>
      <c r="E7" s="230" t="s">
        <v>274</v>
      </c>
      <c r="F7" s="12" t="s">
        <v>52</v>
      </c>
      <c r="H7" s="11" t="s">
        <v>390</v>
      </c>
      <c r="I7" s="361" t="s">
        <v>52</v>
      </c>
      <c r="K7" s="530" t="s">
        <v>398</v>
      </c>
      <c r="L7" s="530"/>
      <c r="M7" s="530"/>
      <c r="N7" s="530"/>
      <c r="O7" s="530"/>
      <c r="P7" s="530"/>
    </row>
    <row r="8" spans="2:16" ht="19" customHeight="1" x14ac:dyDescent="0.6">
      <c r="B8" s="23" t="s">
        <v>103</v>
      </c>
      <c r="C8" s="330"/>
      <c r="D8" s="25"/>
      <c r="E8" s="65"/>
      <c r="F8" s="26"/>
      <c r="K8" s="356"/>
      <c r="L8" s="356" t="s">
        <v>396</v>
      </c>
      <c r="M8" s="363" t="s">
        <v>394</v>
      </c>
      <c r="N8" s="356" t="s">
        <v>395</v>
      </c>
      <c r="O8" s="356" t="s">
        <v>393</v>
      </c>
      <c r="P8" s="356" t="s">
        <v>397</v>
      </c>
    </row>
    <row r="9" spans="2:16" ht="19" customHeight="1" x14ac:dyDescent="0.35">
      <c r="B9" s="26" t="s">
        <v>104</v>
      </c>
      <c r="C9" s="209">
        <v>15</v>
      </c>
      <c r="D9" s="285">
        <v>19908000</v>
      </c>
      <c r="E9" s="285"/>
      <c r="F9" s="28">
        <f>D9-E9</f>
        <v>19908000</v>
      </c>
      <c r="H9" s="285">
        <v>5001032042</v>
      </c>
      <c r="I9" s="285">
        <f>+D9-H9</f>
        <v>-4981124042</v>
      </c>
      <c r="K9" s="354" t="s">
        <v>391</v>
      </c>
      <c r="L9" s="355">
        <v>3928687540</v>
      </c>
      <c r="M9" s="358"/>
      <c r="N9" s="353"/>
      <c r="O9" s="353"/>
      <c r="P9" s="353"/>
    </row>
    <row r="10" spans="2:16" ht="19" hidden="1" customHeight="1" x14ac:dyDescent="0.35">
      <c r="B10" s="26" t="s">
        <v>422</v>
      </c>
      <c r="C10" s="209"/>
      <c r="D10" s="285">
        <v>0</v>
      </c>
      <c r="E10" s="285">
        <v>0</v>
      </c>
      <c r="F10" s="28"/>
      <c r="H10" s="285"/>
      <c r="I10" s="285"/>
      <c r="K10" s="354"/>
      <c r="L10" s="355"/>
      <c r="M10" s="358"/>
      <c r="N10" s="353"/>
      <c r="O10" s="353"/>
      <c r="P10" s="353"/>
    </row>
    <row r="11" spans="2:16" ht="19" customHeight="1" x14ac:dyDescent="0.35">
      <c r="B11" s="26" t="s">
        <v>53</v>
      </c>
      <c r="C11" s="209">
        <v>16</v>
      </c>
      <c r="D11" s="285">
        <v>16894900</v>
      </c>
      <c r="E11" s="285"/>
      <c r="F11" s="28">
        <f>D11-E11</f>
        <v>16894900</v>
      </c>
      <c r="H11" s="285">
        <f>4065763091+165040777-22234713</f>
        <v>4208569155</v>
      </c>
      <c r="I11" s="285">
        <f>+D11-H11</f>
        <v>-4191674255</v>
      </c>
      <c r="K11" s="356" t="s">
        <v>392</v>
      </c>
      <c r="L11" s="355">
        <v>831514587</v>
      </c>
      <c r="M11" s="359">
        <v>2233429209</v>
      </c>
      <c r="N11" s="353"/>
      <c r="O11" s="353"/>
      <c r="P11" s="353"/>
    </row>
    <row r="12" spans="2:16" ht="19" customHeight="1" x14ac:dyDescent="0.6">
      <c r="B12" s="23" t="s">
        <v>54</v>
      </c>
      <c r="C12" s="330"/>
      <c r="D12" s="286">
        <f>D9-D11-D10</f>
        <v>3013100</v>
      </c>
      <c r="E12" s="413">
        <f>E9-E11</f>
        <v>0</v>
      </c>
      <c r="F12" s="29">
        <f>F9-F11</f>
        <v>3013100</v>
      </c>
      <c r="H12" s="286">
        <f>H9-H11</f>
        <v>792462887</v>
      </c>
      <c r="I12" s="286">
        <f>I9-I11</f>
        <v>-789449787</v>
      </c>
      <c r="K12" s="353"/>
      <c r="L12" s="357">
        <f>SUM(L9:L11)</f>
        <v>4760202127</v>
      </c>
      <c r="M12" s="360">
        <v>0.03</v>
      </c>
      <c r="N12" s="355">
        <f>+L12*M12</f>
        <v>142806063.81</v>
      </c>
      <c r="O12" s="355">
        <v>165040777</v>
      </c>
      <c r="P12" s="362">
        <f>+O12-N12</f>
        <v>22234713.189999998</v>
      </c>
    </row>
    <row r="13" spans="2:16" ht="19.5" customHeight="1" x14ac:dyDescent="0.6">
      <c r="B13" s="23"/>
      <c r="C13" s="330"/>
      <c r="D13" s="287"/>
      <c r="E13" s="232"/>
      <c r="F13" s="31"/>
      <c r="H13" s="287"/>
      <c r="I13" s="287"/>
      <c r="M13" s="195">
        <v>223342920.90000001</v>
      </c>
    </row>
    <row r="14" spans="2:16" ht="19" customHeight="1" x14ac:dyDescent="0.35">
      <c r="B14" s="23" t="s">
        <v>55</v>
      </c>
      <c r="C14" s="209">
        <v>17</v>
      </c>
      <c r="D14" s="288"/>
      <c r="E14" s="66"/>
      <c r="F14" s="31"/>
      <c r="H14" s="288"/>
      <c r="I14" s="288"/>
    </row>
    <row r="15" spans="2:16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285">
        <v>0</v>
      </c>
      <c r="I15" s="285">
        <v>0</v>
      </c>
    </row>
    <row r="16" spans="2:16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285"/>
      <c r="I16" s="285"/>
    </row>
    <row r="17" spans="2:16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285"/>
      <c r="I17" s="285"/>
    </row>
    <row r="18" spans="2:16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285"/>
      <c r="I18" s="285"/>
      <c r="K18"/>
      <c r="L18"/>
      <c r="N18"/>
      <c r="O18"/>
      <c r="P18"/>
    </row>
    <row r="19" spans="2:16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285"/>
      <c r="I19" s="285"/>
      <c r="K19"/>
      <c r="L19"/>
      <c r="N19"/>
      <c r="O19"/>
      <c r="P19"/>
    </row>
    <row r="20" spans="2:16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285">
        <v>482149</v>
      </c>
      <c r="I20" s="285">
        <f>+D20-H20</f>
        <v>-482149</v>
      </c>
      <c r="K20"/>
      <c r="L20"/>
      <c r="N20"/>
      <c r="O20"/>
      <c r="P20"/>
    </row>
    <row r="21" spans="2:16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285"/>
      <c r="I21" s="285">
        <f>+D21-H21</f>
        <v>0</v>
      </c>
      <c r="K21"/>
      <c r="L21"/>
      <c r="N21"/>
      <c r="O21"/>
      <c r="P21"/>
    </row>
    <row r="22" spans="2:16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285">
        <v>3414923</v>
      </c>
      <c r="I22" s="285">
        <f>+D22-H22</f>
        <v>-3414923</v>
      </c>
      <c r="K22"/>
      <c r="L22"/>
      <c r="N22"/>
      <c r="O22"/>
      <c r="P22"/>
    </row>
    <row r="23" spans="2:16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285"/>
      <c r="I23" s="285">
        <f>+D23-H23</f>
        <v>0</v>
      </c>
      <c r="K23"/>
      <c r="L23"/>
      <c r="N23"/>
      <c r="O23"/>
      <c r="P23"/>
    </row>
    <row r="24" spans="2:16" s="195" customFormat="1" ht="19" customHeight="1" x14ac:dyDescent="0.35">
      <c r="B24" s="26" t="s">
        <v>66</v>
      </c>
      <c r="C24" s="87"/>
      <c r="D24" s="285">
        <v>233000</v>
      </c>
      <c r="E24" s="285"/>
      <c r="F24" s="28">
        <f t="shared" si="0"/>
        <v>233000</v>
      </c>
      <c r="G24" s="321"/>
      <c r="H24" s="285">
        <v>78182</v>
      </c>
      <c r="I24" s="285">
        <f>+D24-H24</f>
        <v>154818</v>
      </c>
      <c r="K24"/>
      <c r="L24"/>
      <c r="N24"/>
      <c r="O24"/>
      <c r="P24"/>
    </row>
    <row r="25" spans="2:16" s="195" customFormat="1" ht="19" customHeight="1" x14ac:dyDescent="0.35">
      <c r="B25" s="23" t="s">
        <v>58</v>
      </c>
      <c r="C25" s="209"/>
      <c r="D25" s="289">
        <f>SUM(D15:D24)</f>
        <v>233000</v>
      </c>
      <c r="E25" s="289">
        <f>SUM(E20:E24)</f>
        <v>0</v>
      </c>
      <c r="F25" s="36">
        <f>SUM(F15:F24)</f>
        <v>233000</v>
      </c>
      <c r="G25" s="321"/>
      <c r="H25" s="289">
        <f>SUM(H15:H24)</f>
        <v>3975254</v>
      </c>
      <c r="I25" s="289">
        <f>SUM(I15:I24)</f>
        <v>-3742254</v>
      </c>
      <c r="K25"/>
      <c r="L25"/>
      <c r="N25"/>
      <c r="O25"/>
      <c r="P25"/>
    </row>
    <row r="26" spans="2:16" s="195" customFormat="1" ht="13.5" customHeight="1" x14ac:dyDescent="0.35">
      <c r="B26" s="26"/>
      <c r="C26" s="209"/>
      <c r="D26" s="285"/>
      <c r="E26" s="65"/>
      <c r="F26" s="28"/>
      <c r="G26" s="321"/>
      <c r="H26" s="285"/>
      <c r="I26" s="285"/>
      <c r="K26"/>
      <c r="L26"/>
      <c r="N26"/>
      <c r="O26"/>
      <c r="P26"/>
    </row>
    <row r="27" spans="2:16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288"/>
      <c r="I27" s="288"/>
      <c r="K27"/>
      <c r="L27"/>
      <c r="N27"/>
      <c r="O27"/>
      <c r="P27"/>
    </row>
    <row r="28" spans="2:16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290"/>
      <c r="I28" s="290"/>
      <c r="K28"/>
      <c r="L28"/>
      <c r="N28"/>
      <c r="O28"/>
      <c r="P28"/>
    </row>
    <row r="29" spans="2:16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291">
        <v>132926589</v>
      </c>
      <c r="I29" s="291">
        <f>+D29-H29</f>
        <v>-132926589</v>
      </c>
      <c r="K29"/>
      <c r="L29"/>
      <c r="N29"/>
      <c r="O29"/>
      <c r="P29"/>
    </row>
    <row r="30" spans="2:16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291">
        <f>60470332-9450000</f>
        <v>51020332</v>
      </c>
      <c r="I30" s="291">
        <f>+D30-H30</f>
        <v>-51020332</v>
      </c>
      <c r="K30"/>
      <c r="L30"/>
      <c r="N30"/>
      <c r="O30"/>
      <c r="P30"/>
    </row>
    <row r="31" spans="2:16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291">
        <f>14925400-621000</f>
        <v>14304400</v>
      </c>
      <c r="I31" s="291">
        <f>+D31-H31</f>
        <v>-14304400</v>
      </c>
      <c r="K31"/>
      <c r="L31"/>
      <c r="N31"/>
      <c r="O31"/>
      <c r="P31"/>
    </row>
    <row r="32" spans="2:16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291">
        <v>27992398</v>
      </c>
      <c r="I32" s="291">
        <f t="shared" ref="I32:I42" si="2">+D32-H32</f>
        <v>-27992398</v>
      </c>
      <c r="K32"/>
      <c r="L32"/>
      <c r="N32"/>
      <c r="O32"/>
      <c r="P32"/>
    </row>
    <row r="33" spans="2:16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291"/>
      <c r="I33" s="291">
        <f t="shared" si="2"/>
        <v>0</v>
      </c>
      <c r="K33"/>
      <c r="L33"/>
      <c r="N33"/>
      <c r="O33"/>
      <c r="P33"/>
    </row>
    <row r="34" spans="2:16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291">
        <v>44273239</v>
      </c>
      <c r="I34" s="291">
        <f t="shared" si="2"/>
        <v>-44273239</v>
      </c>
      <c r="K34"/>
      <c r="L34"/>
      <c r="N34"/>
      <c r="O34"/>
      <c r="P34"/>
    </row>
    <row r="35" spans="2:16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291">
        <v>1117750</v>
      </c>
      <c r="I35" s="291">
        <f t="shared" si="2"/>
        <v>-1117750</v>
      </c>
      <c r="K35"/>
      <c r="L35"/>
      <c r="N35"/>
      <c r="O35"/>
      <c r="P35"/>
    </row>
    <row r="36" spans="2:16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291">
        <v>11996110</v>
      </c>
      <c r="I36" s="291">
        <f t="shared" si="2"/>
        <v>-11996110</v>
      </c>
      <c r="K36"/>
      <c r="L36"/>
      <c r="N36"/>
      <c r="O36"/>
      <c r="P36"/>
    </row>
    <row r="37" spans="2:16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291">
        <v>6150317</v>
      </c>
      <c r="I37" s="291">
        <f t="shared" si="2"/>
        <v>-6150317</v>
      </c>
      <c r="K37"/>
      <c r="L37"/>
      <c r="N37"/>
      <c r="O37"/>
      <c r="P37"/>
    </row>
    <row r="38" spans="2:16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291">
        <v>423000</v>
      </c>
      <c r="I38" s="291">
        <f t="shared" si="2"/>
        <v>-423000</v>
      </c>
      <c r="K38"/>
      <c r="L38"/>
      <c r="N38"/>
      <c r="O38"/>
      <c r="P38"/>
    </row>
    <row r="39" spans="2:16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291">
        <v>2283799</v>
      </c>
      <c r="I39" s="291">
        <f t="shared" si="2"/>
        <v>-2283799</v>
      </c>
      <c r="K39"/>
      <c r="L39"/>
      <c r="N39"/>
      <c r="O39"/>
      <c r="P39"/>
    </row>
    <row r="40" spans="2:16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291"/>
      <c r="I40" s="291">
        <f t="shared" si="2"/>
        <v>0</v>
      </c>
      <c r="K40"/>
      <c r="L40"/>
      <c r="N40"/>
      <c r="O40"/>
      <c r="P40"/>
    </row>
    <row r="41" spans="2:16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291">
        <v>9109957</v>
      </c>
      <c r="I41" s="291">
        <f t="shared" si="2"/>
        <v>-9109957</v>
      </c>
      <c r="K41"/>
      <c r="L41"/>
      <c r="N41"/>
      <c r="O41"/>
      <c r="P41"/>
    </row>
    <row r="42" spans="2:16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291">
        <v>55536663</v>
      </c>
      <c r="I42" s="291">
        <f t="shared" si="2"/>
        <v>-55536663</v>
      </c>
      <c r="K42"/>
      <c r="L42"/>
      <c r="N42"/>
      <c r="O42"/>
      <c r="P42"/>
    </row>
    <row r="43" spans="2:16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292">
        <f>SUM(H29:H42)</f>
        <v>357134554</v>
      </c>
      <c r="I43" s="292">
        <f>+D43-H43</f>
        <v>-357134554</v>
      </c>
      <c r="K43"/>
      <c r="L43"/>
      <c r="N43"/>
      <c r="O43"/>
      <c r="P43"/>
    </row>
    <row r="44" spans="2:16" s="195" customFormat="1" ht="13.5" hidden="1" customHeight="1" x14ac:dyDescent="0.35">
      <c r="B44" s="26"/>
      <c r="C44" s="209"/>
      <c r="D44" s="291"/>
      <c r="E44" s="65"/>
      <c r="F44" s="28"/>
      <c r="G44" s="321"/>
      <c r="H44" s="291"/>
      <c r="I44" s="291"/>
      <c r="K44"/>
      <c r="L44"/>
      <c r="N44"/>
      <c r="O44"/>
      <c r="P44"/>
    </row>
    <row r="45" spans="2:16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290"/>
      <c r="I45" s="290"/>
      <c r="K45"/>
      <c r="L45"/>
      <c r="N45"/>
      <c r="O45"/>
      <c r="P45"/>
    </row>
    <row r="46" spans="2:16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291">
        <v>0</v>
      </c>
      <c r="I46" s="291"/>
      <c r="K46"/>
      <c r="L46"/>
      <c r="N46"/>
      <c r="O46"/>
      <c r="P46"/>
    </row>
    <row r="47" spans="2:16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291">
        <v>0</v>
      </c>
      <c r="I47" s="291"/>
      <c r="K47"/>
      <c r="L47"/>
      <c r="N47"/>
      <c r="O47"/>
      <c r="P47"/>
    </row>
    <row r="48" spans="2:16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291">
        <v>0</v>
      </c>
      <c r="I48" s="291"/>
      <c r="K48"/>
      <c r="L48"/>
      <c r="N48"/>
      <c r="O48"/>
      <c r="P48"/>
    </row>
    <row r="49" spans="2:16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291">
        <v>0</v>
      </c>
      <c r="I49" s="291"/>
      <c r="K49"/>
      <c r="L49"/>
      <c r="N49"/>
      <c r="O49"/>
      <c r="P49"/>
    </row>
    <row r="50" spans="2:16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291">
        <v>0</v>
      </c>
      <c r="I50" s="291"/>
    </row>
    <row r="51" spans="2:16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291">
        <v>90643980</v>
      </c>
      <c r="I51" s="291">
        <f>+D51-H51</f>
        <v>-90643980</v>
      </c>
    </row>
    <row r="52" spans="2:16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291"/>
      <c r="I52" s="291">
        <f t="shared" ref="I52:I59" si="4">+D52-H52</f>
        <v>0</v>
      </c>
    </row>
    <row r="53" spans="2:16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291"/>
      <c r="I53" s="291">
        <f t="shared" si="4"/>
        <v>0</v>
      </c>
    </row>
    <row r="54" spans="2:16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291"/>
      <c r="I54" s="291">
        <f t="shared" si="4"/>
        <v>0</v>
      </c>
    </row>
    <row r="55" spans="2:16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291"/>
      <c r="I55" s="291">
        <f t="shared" si="4"/>
        <v>0</v>
      </c>
    </row>
    <row r="56" spans="2:16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291"/>
      <c r="I56" s="291">
        <f t="shared" si="4"/>
        <v>0</v>
      </c>
    </row>
    <row r="57" spans="2:16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291"/>
      <c r="I57" s="291">
        <f t="shared" si="4"/>
        <v>0</v>
      </c>
    </row>
    <row r="58" spans="2:16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291"/>
      <c r="I58" s="291">
        <f t="shared" si="4"/>
        <v>0</v>
      </c>
    </row>
    <row r="59" spans="2:16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291">
        <v>5896425</v>
      </c>
      <c r="I59" s="291">
        <f t="shared" si="4"/>
        <v>-5896425</v>
      </c>
    </row>
    <row r="60" spans="2:16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292">
        <f>SUM(H46:H59)</f>
        <v>96540405</v>
      </c>
      <c r="I60" s="292">
        <f>SUM(I46:I59)</f>
        <v>-96540405</v>
      </c>
    </row>
    <row r="61" spans="2:16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290"/>
      <c r="I61" s="290"/>
    </row>
    <row r="62" spans="2:16" ht="19" customHeight="1" x14ac:dyDescent="0.35">
      <c r="B62" s="26" t="s">
        <v>142</v>
      </c>
      <c r="C62" s="209"/>
      <c r="D62" s="291">
        <v>853000</v>
      </c>
      <c r="E62" s="291"/>
      <c r="F62" s="28">
        <f>D62-E62</f>
        <v>853000</v>
      </c>
      <c r="G62" s="271"/>
      <c r="H62" s="291">
        <f>38399523-9391040</f>
        <v>29008483</v>
      </c>
      <c r="I62" s="291">
        <f>+D62-H62</f>
        <v>-28155483</v>
      </c>
    </row>
    <row r="63" spans="2:16" ht="19" customHeight="1" x14ac:dyDescent="0.35">
      <c r="B63" s="23" t="s">
        <v>69</v>
      </c>
      <c r="C63" s="44"/>
      <c r="D63" s="292">
        <f>SUM(D62:D62)</f>
        <v>853000</v>
      </c>
      <c r="E63" s="414">
        <f>SUM(E62:E62)</f>
        <v>0</v>
      </c>
      <c r="F63" s="39">
        <f>SUM(F62:F62)</f>
        <v>853000</v>
      </c>
      <c r="G63" s="271"/>
      <c r="H63" s="292">
        <f>SUM(H62:H62)</f>
        <v>29008483</v>
      </c>
      <c r="I63" s="292">
        <f>+D63-H63</f>
        <v>-28155483</v>
      </c>
    </row>
    <row r="64" spans="2:16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8" t="str">
        <f>B1</f>
        <v xml:space="preserve"> CARLOS GIOVANNI GARCIA VIVAS</v>
      </c>
      <c r="C74" s="528"/>
      <c r="D74" s="528"/>
      <c r="E74" s="528"/>
      <c r="F74" s="528"/>
      <c r="G74" s="528"/>
      <c r="H74" s="528"/>
      <c r="I74" s="528"/>
    </row>
    <row r="75" spans="2:9" ht="19" hidden="1" customHeight="1" x14ac:dyDescent="0.35">
      <c r="B75" s="528" t="str">
        <f>B2</f>
        <v>NIT: 13508779-8</v>
      </c>
      <c r="C75" s="528"/>
      <c r="D75" s="528"/>
      <c r="E75" s="528"/>
      <c r="F75" s="528"/>
      <c r="G75" s="528"/>
      <c r="H75" s="528"/>
      <c r="I75" s="528"/>
    </row>
    <row r="76" spans="2:9" ht="19" hidden="1" customHeight="1" x14ac:dyDescent="0.35">
      <c r="B76" s="528" t="s">
        <v>50</v>
      </c>
      <c r="C76" s="528"/>
      <c r="D76" s="528"/>
      <c r="E76" s="528"/>
      <c r="F76" s="528"/>
      <c r="G76" s="528"/>
      <c r="H76" s="528"/>
      <c r="I76" s="528"/>
    </row>
    <row r="77" spans="2:9" ht="19" hidden="1" customHeight="1" x14ac:dyDescent="0.35">
      <c r="B77" s="528" t="str">
        <f>B4</f>
        <v>DEL 01 DE ENERO AL 28  DE FEBRERO DE 2023</v>
      </c>
      <c r="C77" s="528"/>
      <c r="D77" s="528"/>
      <c r="E77" s="528"/>
      <c r="F77" s="528"/>
      <c r="G77" s="528"/>
      <c r="H77" s="528"/>
      <c r="I77" s="528"/>
    </row>
    <row r="78" spans="2:9" ht="19" hidden="1" customHeight="1" x14ac:dyDescent="0.35">
      <c r="B78" s="526" t="str">
        <f>B5</f>
        <v>(Cifras expresadas  en  pesos colombianos)</v>
      </c>
      <c r="C78" s="526"/>
      <c r="D78" s="526"/>
      <c r="E78" s="526"/>
      <c r="F78" s="526"/>
      <c r="G78" s="526"/>
      <c r="H78" s="526"/>
      <c r="I78" s="526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11" t="s">
        <v>390</v>
      </c>
      <c r="I80" s="361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38">
        <f>189200-46200-143000</f>
        <v>0</v>
      </c>
      <c r="I83" s="38"/>
    </row>
    <row r="84" spans="2:9" ht="19" customHeight="1" x14ac:dyDescent="0.35">
      <c r="B84" s="26" t="s">
        <v>66</v>
      </c>
      <c r="C84" s="332"/>
      <c r="D84" s="388">
        <v>1260000</v>
      </c>
      <c r="E84" s="388"/>
      <c r="F84" s="28">
        <f>D84-E84</f>
        <v>1260000</v>
      </c>
      <c r="H84" s="38">
        <v>2968</v>
      </c>
      <c r="I84" s="38"/>
    </row>
    <row r="85" spans="2:9" ht="19" customHeight="1" x14ac:dyDescent="0.35">
      <c r="B85" s="23" t="s">
        <v>91</v>
      </c>
      <c r="C85" s="333"/>
      <c r="D85" s="408">
        <f>+D82+D83+D84</f>
        <v>1260000</v>
      </c>
      <c r="E85" s="415">
        <f>SUM(E82:E84)</f>
        <v>0</v>
      </c>
      <c r="F85" s="31">
        <f>D85-E85</f>
        <v>1260000</v>
      </c>
      <c r="G85" s="321">
        <f>+D85+D63</f>
        <v>2113000</v>
      </c>
      <c r="H85" s="33">
        <f>SUM(H82:H84)</f>
        <v>2968</v>
      </c>
      <c r="I85" s="33"/>
    </row>
    <row r="86" spans="2:9" ht="19" customHeight="1" x14ac:dyDescent="0.6">
      <c r="B86" s="44" t="s">
        <v>70</v>
      </c>
      <c r="C86" s="330"/>
      <c r="D86" s="289">
        <f>+D12+D25-D43-D63-D85-D60</f>
        <v>1133100</v>
      </c>
      <c r="E86" s="289">
        <f>+E12+E25-E43-E63-E85-E60</f>
        <v>0</v>
      </c>
      <c r="F86" s="36">
        <f>F12+F25-F43-F63</f>
        <v>2393100</v>
      </c>
      <c r="H86" s="36">
        <f>+H12+H25-H43-H63-H85-H60</f>
        <v>313751731</v>
      </c>
      <c r="I86" s="36">
        <f>+D86-H86</f>
        <v>-312618631</v>
      </c>
    </row>
    <row r="87" spans="2:9" ht="14.25" customHeight="1" x14ac:dyDescent="0.6">
      <c r="B87" s="26"/>
      <c r="C87" s="330"/>
      <c r="D87" s="45"/>
      <c r="E87" s="65"/>
      <c r="F87" s="26"/>
      <c r="H87" s="45"/>
      <c r="I87" s="45"/>
    </row>
    <row r="88" spans="2:9" ht="19" hidden="1" customHeight="1" x14ac:dyDescent="0.6">
      <c r="B88" s="44" t="s">
        <v>71</v>
      </c>
      <c r="C88" s="330"/>
      <c r="D88" s="45"/>
      <c r="E88" s="65"/>
      <c r="F88" s="46"/>
      <c r="H88" s="45"/>
      <c r="I88" s="45"/>
    </row>
    <row r="89" spans="2:9" ht="19" hidden="1" customHeight="1" x14ac:dyDescent="0.35">
      <c r="B89" s="18" t="s">
        <v>383</v>
      </c>
      <c r="C89" s="209"/>
      <c r="D89" s="47">
        <v>0</v>
      </c>
      <c r="E89" s="47">
        <v>0</v>
      </c>
      <c r="F89" s="28">
        <f>D89-E89</f>
        <v>0</v>
      </c>
      <c r="H89" s="47">
        <v>0</v>
      </c>
      <c r="I89" s="47"/>
    </row>
    <row r="90" spans="2:9" ht="18.75" hidden="1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47">
        <v>0</v>
      </c>
      <c r="I90" s="47"/>
    </row>
    <row r="91" spans="2:9" ht="14.25" hidden="1" customHeight="1" x14ac:dyDescent="0.35">
      <c r="B91" s="44" t="s">
        <v>72</v>
      </c>
      <c r="C91" s="44"/>
      <c r="D91" s="36">
        <f>SUM(D89:D90)</f>
        <v>0</v>
      </c>
      <c r="E91" s="36">
        <f>SUM(E89:E90)</f>
        <v>0</v>
      </c>
      <c r="F91" s="36">
        <f>SUM(F89:F90)</f>
        <v>0</v>
      </c>
      <c r="H91" s="36">
        <f>SUM(H89:H90)</f>
        <v>0</v>
      </c>
      <c r="I91" s="36"/>
    </row>
    <row r="92" spans="2:9" ht="14.25" hidden="1" customHeight="1" x14ac:dyDescent="0.35">
      <c r="B92" s="18"/>
      <c r="C92" s="18"/>
      <c r="D92" s="47"/>
      <c r="E92" s="65"/>
      <c r="F92" s="28"/>
      <c r="H92" s="47"/>
      <c r="I92" s="47"/>
    </row>
    <row r="93" spans="2:9" ht="14.25" hidden="1" customHeight="1" thickBot="1" x14ac:dyDescent="0.4">
      <c r="B93" s="44" t="s">
        <v>73</v>
      </c>
      <c r="C93" s="18"/>
      <c r="D93" s="410">
        <f>D86-D91</f>
        <v>1133100</v>
      </c>
      <c r="E93" s="48">
        <f>E86-E91</f>
        <v>0</v>
      </c>
      <c r="F93" s="48">
        <f>F86-F91</f>
        <v>2393100</v>
      </c>
      <c r="G93" s="321">
        <v>263108159</v>
      </c>
      <c r="H93" s="48">
        <f>H86-H91</f>
        <v>313751731</v>
      </c>
      <c r="I93" s="48">
        <f>I86-I91</f>
        <v>-312618631</v>
      </c>
    </row>
    <row r="94" spans="2:9" ht="14.25" hidden="1" customHeight="1" thickTop="1" x14ac:dyDescent="0.35">
      <c r="B94" s="44"/>
      <c r="C94" s="18"/>
      <c r="D94" s="26"/>
      <c r="E94" s="65"/>
      <c r="F94" s="26"/>
      <c r="H94" s="26"/>
      <c r="I94" s="26"/>
    </row>
    <row r="95" spans="2:9" ht="14.25" hidden="1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6">
        <v>0</v>
      </c>
      <c r="I95" s="26"/>
    </row>
    <row r="96" spans="2:9" ht="14.25" hidden="1" customHeight="1" x14ac:dyDescent="0.35">
      <c r="B96" s="18"/>
      <c r="C96" s="18"/>
      <c r="D96" s="26"/>
      <c r="E96" s="65"/>
      <c r="F96" s="26"/>
      <c r="H96" s="26"/>
      <c r="I96" s="26"/>
    </row>
    <row r="97" spans="2:13" ht="14.25" hidden="1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49">
        <f>SUM(H94:H96)</f>
        <v>0</v>
      </c>
      <c r="I97" s="49"/>
    </row>
    <row r="98" spans="2:13" ht="14.25" hidden="1" customHeight="1" thickTop="1" x14ac:dyDescent="0.35">
      <c r="B98" s="18"/>
      <c r="C98" s="18"/>
      <c r="D98" s="26"/>
      <c r="E98" s="26"/>
      <c r="F98" s="26"/>
      <c r="H98" s="26"/>
      <c r="I98" s="26"/>
    </row>
    <row r="99" spans="2:13" ht="14.25" hidden="1" customHeight="1" thickBot="1" x14ac:dyDescent="0.4">
      <c r="B99" s="44" t="s">
        <v>76</v>
      </c>
      <c r="C99" s="209"/>
      <c r="D99" s="411">
        <f>D93+D95</f>
        <v>1133100</v>
      </c>
      <c r="E99" s="49">
        <f>E93+E95</f>
        <v>0</v>
      </c>
      <c r="F99" s="49">
        <f>F93+F95</f>
        <v>2393100</v>
      </c>
      <c r="H99" s="49">
        <f>H93+H95</f>
        <v>313751731</v>
      </c>
      <c r="I99" s="49">
        <f>I93+I95</f>
        <v>-312618631</v>
      </c>
    </row>
    <row r="100" spans="2:13" ht="19" customHeight="1" x14ac:dyDescent="0.35">
      <c r="B100" s="264"/>
      <c r="C100" s="209"/>
      <c r="D100" s="322"/>
      <c r="E100" s="45"/>
      <c r="F100" s="45"/>
      <c r="H100" s="271">
        <f>+D99/D9</f>
        <v>5.6916817359855335E-2</v>
      </c>
    </row>
    <row r="101" spans="2:13" ht="19" customHeight="1" x14ac:dyDescent="0.35">
      <c r="B101" s="239"/>
      <c r="C101" s="238"/>
      <c r="D101" s="190">
        <v>433639730</v>
      </c>
      <c r="E101" s="65"/>
      <c r="F101" s="26"/>
    </row>
    <row r="102" spans="2:13" s="245" customFormat="1" ht="19" customHeight="1" x14ac:dyDescent="0.35">
      <c r="B102" s="320"/>
      <c r="C102" s="406" t="s">
        <v>423</v>
      </c>
      <c r="D102" s="51">
        <f>+D101-D99</f>
        <v>432506630</v>
      </c>
      <c r="E102" s="191"/>
      <c r="F102" s="51"/>
      <c r="G102" s="321"/>
      <c r="H102" s="271"/>
      <c r="I102" s="352"/>
      <c r="J102" s="321"/>
      <c r="M102" s="321"/>
    </row>
    <row r="103" spans="2:13" s="245" customFormat="1" ht="19" customHeight="1" x14ac:dyDescent="0.35">
      <c r="B103" s="320"/>
      <c r="C103" s="334"/>
      <c r="D103" s="320"/>
      <c r="E103" s="191"/>
      <c r="F103" s="51"/>
      <c r="G103" s="321"/>
      <c r="H103" s="271"/>
      <c r="I103" s="352"/>
      <c r="J103" s="321"/>
      <c r="M103" s="321"/>
    </row>
    <row r="104" spans="2:13" s="245" customFormat="1" ht="19" customHeight="1" x14ac:dyDescent="0.35">
      <c r="B104" s="320"/>
      <c r="C104" s="334"/>
      <c r="D104" s="320"/>
      <c r="E104" s="191"/>
      <c r="F104" s="51"/>
      <c r="G104" s="321"/>
      <c r="H104" s="271"/>
      <c r="I104" s="352"/>
      <c r="J104" s="321"/>
      <c r="M104" s="321"/>
    </row>
    <row r="105" spans="2:13" s="245" customFormat="1" ht="19" customHeight="1" x14ac:dyDescent="0.35">
      <c r="B105" s="51"/>
      <c r="C105" s="334"/>
      <c r="D105" s="320"/>
      <c r="E105" s="191"/>
      <c r="F105" s="51"/>
      <c r="G105" s="321"/>
      <c r="H105" s="271"/>
      <c r="I105" s="352"/>
      <c r="J105" s="321"/>
      <c r="M105" s="321"/>
    </row>
    <row r="106" spans="2:13" s="245" customFormat="1" ht="19" customHeight="1" x14ac:dyDescent="0.35">
      <c r="B106" s="51"/>
      <c r="C106" s="334"/>
      <c r="D106" s="320"/>
      <c r="E106" s="191"/>
      <c r="F106" s="26"/>
      <c r="G106" s="321"/>
      <c r="H106" s="271"/>
      <c r="I106" s="352"/>
      <c r="J106" s="321"/>
      <c r="M106" s="321"/>
    </row>
    <row r="107" spans="2:13" s="245" customFormat="1" ht="19" customHeight="1" x14ac:dyDescent="0.35">
      <c r="B107" s="44" t="str">
        <f>+'[1]ESTADO NIIF  2022-2021'!A175</f>
        <v>CARLOS GIOVANNI GARCIA VIVAS</v>
      </c>
      <c r="C107" s="18"/>
      <c r="D107" s="192" t="s">
        <v>428</v>
      </c>
      <c r="E107" s="239"/>
      <c r="F107" s="26"/>
      <c r="G107" s="321"/>
      <c r="H107" s="52" t="s">
        <v>276</v>
      </c>
      <c r="I107" s="352"/>
      <c r="J107" s="321"/>
      <c r="M107" s="321"/>
    </row>
    <row r="108" spans="2:13" s="245" customFormat="1" ht="16.5" customHeight="1" x14ac:dyDescent="0.35">
      <c r="B108" s="44" t="str">
        <f>'[1]ESTADO NIIF  2022-2021'!A176</f>
        <v>CC: 13.508.779</v>
      </c>
      <c r="C108" s="18"/>
      <c r="D108" s="192" t="str">
        <f>'[1]ESTADO NIIF  2022-2021'!B176</f>
        <v>Contador Público TP 159176-T</v>
      </c>
      <c r="E108" s="239"/>
      <c r="F108" s="26"/>
      <c r="G108" s="321"/>
      <c r="H108" s="52" t="s">
        <v>387</v>
      </c>
      <c r="I108" s="352"/>
      <c r="J108" s="321"/>
      <c r="M108" s="321"/>
    </row>
    <row r="109" spans="2:13" s="245" customFormat="1" ht="16.5" customHeight="1" x14ac:dyDescent="0.35">
      <c r="B109" s="44"/>
      <c r="C109" s="18"/>
      <c r="D109" s="52"/>
      <c r="E109" s="193"/>
      <c r="F109" s="26"/>
      <c r="G109" s="321"/>
      <c r="H109" s="271"/>
      <c r="I109" s="352"/>
      <c r="J109" s="321"/>
      <c r="M109" s="321"/>
    </row>
    <row r="110" spans="2:13" s="245" customFormat="1" ht="16.5" customHeight="1" x14ac:dyDescent="0.35">
      <c r="B110" s="44"/>
      <c r="C110" s="18"/>
      <c r="D110" s="52"/>
      <c r="E110" s="193"/>
      <c r="F110" s="26"/>
      <c r="G110" s="321"/>
      <c r="H110" s="271"/>
      <c r="I110" s="352"/>
      <c r="J110" s="321"/>
      <c r="M110" s="321"/>
    </row>
    <row r="111" spans="2:13" s="245" customFormat="1" ht="16.5" customHeight="1" x14ac:dyDescent="0.35">
      <c r="B111" s="44"/>
      <c r="C111" s="18"/>
      <c r="D111" s="52"/>
      <c r="E111" s="193"/>
      <c r="F111" s="26"/>
      <c r="G111" s="321"/>
      <c r="H111" s="271"/>
      <c r="I111" s="352"/>
      <c r="J111" s="321"/>
      <c r="M111" s="321"/>
    </row>
    <row r="112" spans="2:13" s="245" customFormat="1" ht="16.5" customHeight="1" x14ac:dyDescent="0.35">
      <c r="B112" s="44"/>
      <c r="C112" s="18"/>
      <c r="D112" s="52"/>
      <c r="E112" s="193"/>
      <c r="F112" s="26"/>
      <c r="G112" s="321"/>
      <c r="H112" s="271"/>
      <c r="I112" s="352"/>
      <c r="J112" s="321"/>
      <c r="M112" s="321"/>
    </row>
    <row r="113" spans="2:13" s="245" customFormat="1" ht="16.5" customHeight="1" x14ac:dyDescent="0.35">
      <c r="B113" s="44"/>
      <c r="C113" s="18"/>
      <c r="D113" s="52"/>
      <c r="E113" s="193"/>
      <c r="F113" s="26"/>
      <c r="G113" s="321"/>
      <c r="H113" s="271"/>
      <c r="I113" s="352"/>
      <c r="J113" s="321"/>
      <c r="M113" s="321"/>
    </row>
    <row r="114" spans="2:13" s="245" customFormat="1" ht="16.5" customHeight="1" x14ac:dyDescent="0.35">
      <c r="B114" s="523"/>
      <c r="C114" s="523"/>
      <c r="D114" s="523"/>
      <c r="E114" s="523"/>
      <c r="F114" s="523"/>
      <c r="G114" s="523"/>
      <c r="H114" s="523"/>
      <c r="I114" s="523"/>
      <c r="J114" s="321"/>
      <c r="M114" s="321"/>
    </row>
    <row r="115" spans="2:13" s="245" customFormat="1" ht="16.5" customHeight="1" x14ac:dyDescent="0.35">
      <c r="B115" s="523"/>
      <c r="C115" s="523"/>
      <c r="D115" s="523"/>
      <c r="E115" s="523"/>
      <c r="F115" s="523"/>
      <c r="G115" s="523"/>
      <c r="H115" s="523"/>
      <c r="I115" s="523"/>
      <c r="J115" s="321"/>
      <c r="M115" s="321"/>
    </row>
    <row r="116" spans="2:13" s="245" customFormat="1" ht="16.5" customHeight="1" x14ac:dyDescent="0.35">
      <c r="B116" s="44"/>
      <c r="C116" s="18"/>
      <c r="D116" s="52"/>
      <c r="E116" s="193"/>
      <c r="F116" s="26"/>
      <c r="G116" s="321"/>
      <c r="H116" s="271"/>
      <c r="I116" s="352"/>
      <c r="J116" s="321"/>
      <c r="M116" s="321"/>
    </row>
    <row r="117" spans="2:13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352"/>
      <c r="J117" s="321"/>
      <c r="M117" s="321"/>
    </row>
    <row r="118" spans="2:13" s="245" customFormat="1" ht="19" customHeight="1" x14ac:dyDescent="0.35">
      <c r="B118" s="523"/>
      <c r="C118" s="523"/>
      <c r="D118" s="523"/>
      <c r="E118" s="523"/>
      <c r="F118" s="56"/>
      <c r="G118" s="321"/>
      <c r="H118" s="271"/>
      <c r="I118" s="352"/>
      <c r="J118" s="321"/>
      <c r="M118" s="321"/>
    </row>
    <row r="119" spans="2:13" s="245" customFormat="1" ht="19" customHeight="1" x14ac:dyDescent="0.35">
      <c r="B119" s="523"/>
      <c r="C119" s="523"/>
      <c r="D119" s="523"/>
      <c r="E119" s="523"/>
      <c r="F119" s="56"/>
      <c r="G119" s="321"/>
      <c r="H119" s="271"/>
      <c r="I119" s="352"/>
      <c r="J119" s="321"/>
      <c r="M119" s="321"/>
    </row>
    <row r="120" spans="2:13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352"/>
      <c r="J120" s="321"/>
      <c r="M120" s="321"/>
    </row>
    <row r="121" spans="2:13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352"/>
      <c r="J121" s="321"/>
      <c r="M121" s="321"/>
    </row>
    <row r="122" spans="2:13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352"/>
      <c r="J122" s="321"/>
      <c r="M122" s="321"/>
    </row>
    <row r="123" spans="2:13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352"/>
      <c r="J123" s="321"/>
      <c r="M123" s="321"/>
    </row>
    <row r="124" spans="2:13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352"/>
      <c r="J124" s="321"/>
      <c r="M124" s="321"/>
    </row>
    <row r="125" spans="2:13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352"/>
      <c r="J125" s="321"/>
      <c r="M125" s="321"/>
    </row>
    <row r="126" spans="2:13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352"/>
      <c r="J126" s="321"/>
      <c r="M126" s="321"/>
    </row>
    <row r="127" spans="2:13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352"/>
      <c r="J127" s="321"/>
      <c r="M127" s="321"/>
    </row>
    <row r="128" spans="2:13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352"/>
      <c r="J128" s="321"/>
      <c r="M128" s="321"/>
    </row>
    <row r="129" spans="2:13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352"/>
      <c r="J129" s="321"/>
      <c r="M129" s="321"/>
    </row>
    <row r="130" spans="2:13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352"/>
      <c r="J130" s="321"/>
      <c r="M130" s="321"/>
    </row>
    <row r="131" spans="2:13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352"/>
      <c r="J131" s="321"/>
      <c r="M131" s="321"/>
    </row>
    <row r="132" spans="2:13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352"/>
      <c r="J132" s="321"/>
      <c r="M132" s="321"/>
    </row>
    <row r="133" spans="2:13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352"/>
      <c r="J133" s="321"/>
      <c r="M133" s="321"/>
    </row>
    <row r="134" spans="2:13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352"/>
      <c r="J134" s="321"/>
      <c r="M134" s="321"/>
    </row>
    <row r="135" spans="2:13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352"/>
      <c r="J135" s="321"/>
      <c r="M135" s="321"/>
    </row>
    <row r="136" spans="2:13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352"/>
      <c r="J136" s="321"/>
      <c r="M136" s="321"/>
    </row>
    <row r="137" spans="2:13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352"/>
      <c r="J137" s="321"/>
      <c r="M137" s="321"/>
    </row>
    <row r="138" spans="2:13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352"/>
      <c r="J138" s="321"/>
      <c r="M138" s="321"/>
    </row>
    <row r="139" spans="2:13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352"/>
      <c r="J139" s="321"/>
      <c r="M139" s="321"/>
    </row>
    <row r="140" spans="2:13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352"/>
      <c r="J140" s="321"/>
      <c r="M140" s="321"/>
    </row>
    <row r="141" spans="2:13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352"/>
      <c r="J141" s="321"/>
      <c r="M141" s="321"/>
    </row>
    <row r="142" spans="2:13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352"/>
      <c r="J142" s="321"/>
      <c r="M142" s="321"/>
    </row>
    <row r="143" spans="2:13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352"/>
      <c r="J143" s="321"/>
      <c r="M143" s="321"/>
    </row>
    <row r="144" spans="2:13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352"/>
      <c r="J144" s="321"/>
      <c r="M144" s="321"/>
    </row>
    <row r="145" spans="2:13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352"/>
      <c r="J145" s="321"/>
      <c r="M145" s="321"/>
    </row>
    <row r="146" spans="2:13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352"/>
      <c r="J146" s="321"/>
      <c r="M146" s="321"/>
    </row>
    <row r="147" spans="2:13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352"/>
      <c r="J147" s="321"/>
      <c r="M147" s="321"/>
    </row>
    <row r="148" spans="2:13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352"/>
      <c r="J148" s="321"/>
      <c r="M148" s="321"/>
    </row>
    <row r="149" spans="2:13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352"/>
      <c r="J149" s="321"/>
      <c r="M149" s="321"/>
    </row>
    <row r="150" spans="2:13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352"/>
      <c r="J150" s="321"/>
      <c r="M150" s="321"/>
    </row>
    <row r="151" spans="2:13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352"/>
      <c r="J151" s="321"/>
      <c r="M151" s="321"/>
    </row>
    <row r="152" spans="2:13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352"/>
      <c r="J152" s="321"/>
      <c r="M152" s="321"/>
    </row>
    <row r="153" spans="2:13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352"/>
      <c r="J153" s="321"/>
      <c r="M153" s="321"/>
    </row>
    <row r="154" spans="2:13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352"/>
      <c r="J154" s="321"/>
      <c r="M154" s="321"/>
    </row>
    <row r="155" spans="2:13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352"/>
      <c r="J155" s="321"/>
      <c r="M155" s="321"/>
    </row>
    <row r="156" spans="2:13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352"/>
      <c r="J156" s="321"/>
      <c r="M156" s="321"/>
    </row>
    <row r="157" spans="2:13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352"/>
      <c r="J157" s="321"/>
      <c r="M157" s="321"/>
    </row>
    <row r="158" spans="2:13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352"/>
      <c r="J158" s="321"/>
      <c r="M158" s="321"/>
    </row>
    <row r="159" spans="2:13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352"/>
      <c r="J159" s="321"/>
      <c r="M159" s="321"/>
    </row>
    <row r="160" spans="2:13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352"/>
      <c r="J160" s="321"/>
      <c r="M160" s="321"/>
    </row>
    <row r="161" spans="2:13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352"/>
      <c r="J161" s="321"/>
      <c r="M161" s="321"/>
    </row>
    <row r="162" spans="2:13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352"/>
      <c r="J162" s="321"/>
      <c r="M162" s="321"/>
    </row>
    <row r="163" spans="2:13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352"/>
      <c r="J163" s="321"/>
      <c r="M163" s="321"/>
    </row>
    <row r="164" spans="2:13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352"/>
      <c r="J164" s="321"/>
      <c r="M164" s="321"/>
    </row>
    <row r="165" spans="2:13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352"/>
      <c r="J165" s="321"/>
      <c r="M165" s="321"/>
    </row>
    <row r="166" spans="2:13" s="245" customFormat="1" ht="19" customHeight="1" x14ac:dyDescent="0.35">
      <c r="B166" s="531"/>
      <c r="C166" s="531"/>
      <c r="D166" s="531"/>
      <c r="E166" s="56"/>
      <c r="F166" s="56"/>
      <c r="G166" s="321"/>
      <c r="H166" s="271"/>
      <c r="I166" s="352"/>
      <c r="J166" s="321"/>
      <c r="M166" s="321"/>
    </row>
    <row r="167" spans="2:13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352"/>
      <c r="J167" s="321"/>
      <c r="M167" s="321"/>
    </row>
    <row r="168" spans="2:13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352"/>
      <c r="J168" s="321"/>
      <c r="M168" s="321"/>
    </row>
    <row r="169" spans="2:13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352"/>
      <c r="J169" s="321"/>
      <c r="M169" s="321"/>
    </row>
    <row r="170" spans="2:13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352"/>
      <c r="J170" s="321"/>
      <c r="M170" s="321"/>
    </row>
    <row r="171" spans="2:13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352"/>
      <c r="J171" s="321"/>
      <c r="M171" s="321"/>
    </row>
    <row r="172" spans="2:13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352"/>
      <c r="J172" s="321"/>
      <c r="M172" s="321"/>
    </row>
    <row r="173" spans="2:13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352"/>
      <c r="J173" s="321"/>
      <c r="M173" s="321"/>
    </row>
    <row r="174" spans="2:13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352"/>
      <c r="J174" s="321"/>
      <c r="M174" s="321"/>
    </row>
    <row r="175" spans="2:13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352"/>
      <c r="J175" s="321"/>
      <c r="M175" s="321"/>
    </row>
    <row r="176" spans="2:13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352"/>
      <c r="J176" s="321"/>
      <c r="M176" s="321"/>
    </row>
    <row r="177" spans="2:13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352"/>
      <c r="J177" s="321"/>
      <c r="M177" s="321"/>
    </row>
    <row r="178" spans="2:13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352"/>
      <c r="J178" s="321"/>
      <c r="M178" s="321"/>
    </row>
    <row r="179" spans="2:13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352"/>
      <c r="J179" s="321"/>
      <c r="M179" s="321"/>
    </row>
    <row r="180" spans="2:13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352"/>
      <c r="J180" s="321"/>
      <c r="M180" s="321"/>
    </row>
    <row r="181" spans="2:13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352"/>
      <c r="J181" s="321"/>
      <c r="M181" s="321"/>
    </row>
    <row r="182" spans="2:13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352"/>
      <c r="J182" s="321"/>
      <c r="M182" s="321"/>
    </row>
    <row r="183" spans="2:13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352"/>
      <c r="J183" s="321"/>
      <c r="M183" s="321"/>
    </row>
    <row r="184" spans="2:13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352"/>
      <c r="J184" s="321"/>
      <c r="M184" s="321"/>
    </row>
    <row r="185" spans="2:13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352"/>
      <c r="J185" s="321"/>
      <c r="M185" s="321"/>
    </row>
    <row r="186" spans="2:13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352"/>
      <c r="J186" s="321"/>
      <c r="M186" s="321"/>
    </row>
    <row r="187" spans="2:13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352"/>
      <c r="J187" s="321"/>
      <c r="M187" s="321"/>
    </row>
    <row r="188" spans="2:13" s="245" customFormat="1" ht="21" customHeight="1" x14ac:dyDescent="0.35">
      <c r="B188" s="20"/>
      <c r="C188" s="21"/>
      <c r="D188" s="21"/>
      <c r="E188"/>
      <c r="F188"/>
      <c r="G188" s="321"/>
      <c r="H188" s="271"/>
      <c r="I188" s="352"/>
      <c r="J188" s="321"/>
      <c r="M188" s="321"/>
    </row>
    <row r="189" spans="2:13" s="245" customFormat="1" ht="15" customHeight="1" x14ac:dyDescent="0.35">
      <c r="B189" s="20"/>
      <c r="C189" s="21"/>
      <c r="D189" s="21"/>
      <c r="E189"/>
      <c r="F189"/>
      <c r="G189" s="321"/>
      <c r="H189" s="271"/>
      <c r="I189" s="352"/>
      <c r="J189" s="321"/>
      <c r="M189" s="321"/>
    </row>
    <row r="190" spans="2:13" s="245" customFormat="1" ht="15" customHeight="1" x14ac:dyDescent="0.35">
      <c r="B190" s="3"/>
      <c r="C190" s="7"/>
      <c r="D190" s="7"/>
      <c r="E190"/>
      <c r="F190"/>
      <c r="G190" s="321"/>
      <c r="H190" s="271"/>
      <c r="I190" s="352"/>
      <c r="J190" s="321"/>
      <c r="M190" s="321"/>
    </row>
    <row r="191" spans="2:13" s="245" customFormat="1" ht="15" customHeight="1" x14ac:dyDescent="0.35">
      <c r="B191" s="3"/>
      <c r="C191" s="7"/>
      <c r="D191" s="7"/>
      <c r="E191"/>
      <c r="F191"/>
      <c r="G191" s="321"/>
      <c r="H191" s="271"/>
      <c r="I191" s="352"/>
      <c r="J191" s="321"/>
      <c r="M191" s="321"/>
    </row>
    <row r="192" spans="2:13" s="245" customFormat="1" ht="15" customHeight="1" x14ac:dyDescent="0.35">
      <c r="B192" s="526"/>
      <c r="C192" s="526"/>
      <c r="D192" s="526"/>
      <c r="E192"/>
      <c r="F192"/>
      <c r="G192" s="321"/>
      <c r="H192" s="271"/>
      <c r="I192" s="352"/>
      <c r="J192" s="321"/>
      <c r="M192" s="321"/>
    </row>
    <row r="193" spans="2:13" s="245" customFormat="1" x14ac:dyDescent="0.35">
      <c r="B193" s="526"/>
      <c r="C193" s="526"/>
      <c r="D193" s="526"/>
      <c r="E193"/>
      <c r="F193"/>
      <c r="G193" s="321"/>
      <c r="H193" s="271"/>
      <c r="I193" s="352"/>
      <c r="J193" s="321"/>
      <c r="M193" s="321"/>
    </row>
    <row r="194" spans="2:13" s="245" customFormat="1" x14ac:dyDescent="0.35">
      <c r="B194" s="526"/>
      <c r="C194" s="526"/>
      <c r="D194" s="526"/>
      <c r="E194"/>
      <c r="F194"/>
      <c r="G194" s="321"/>
      <c r="H194" s="271"/>
      <c r="I194" s="352"/>
      <c r="J194" s="321"/>
      <c r="M194" s="321"/>
    </row>
    <row r="195" spans="2:13" s="245" customFormat="1" x14ac:dyDescent="0.35">
      <c r="B195" s="526"/>
      <c r="C195" s="526"/>
      <c r="D195" s="526"/>
      <c r="E195"/>
      <c r="F195"/>
      <c r="G195" s="321"/>
      <c r="H195" s="271"/>
      <c r="I195" s="352"/>
      <c r="J195" s="321"/>
      <c r="M195" s="321"/>
    </row>
    <row r="196" spans="2:13" s="245" customFormat="1" x14ac:dyDescent="0.35">
      <c r="B196" s="2"/>
      <c r="C196" s="335"/>
      <c r="D196" s="6"/>
      <c r="E196"/>
      <c r="F196"/>
      <c r="G196" s="321"/>
      <c r="H196" s="271"/>
      <c r="I196" s="352"/>
      <c r="J196" s="321"/>
      <c r="M196" s="321"/>
    </row>
    <row r="197" spans="2:13" s="245" customFormat="1" x14ac:dyDescent="0.35">
      <c r="B197" s="2"/>
      <c r="C197" s="335"/>
      <c r="D197" s="6"/>
      <c r="E197"/>
      <c r="F197"/>
      <c r="G197" s="321"/>
      <c r="H197" s="271"/>
      <c r="I197" s="352"/>
      <c r="J197" s="321"/>
      <c r="M197" s="321"/>
    </row>
  </sheetData>
  <mergeCells count="20">
    <mergeCell ref="B194:D194"/>
    <mergeCell ref="B195:D195"/>
    <mergeCell ref="B115:I115"/>
    <mergeCell ref="B118:E118"/>
    <mergeCell ref="B119:E119"/>
    <mergeCell ref="B166:D166"/>
    <mergeCell ref="B192:D192"/>
    <mergeCell ref="B193:D193"/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</mergeCells>
  <printOptions horizontalCentered="1" verticalCentered="1"/>
  <pageMargins left="0.9055118110236221" right="0.9055118110236221" top="0.15748031496062992" bottom="0.74803149606299213" header="0.31496062992125984" footer="0.31496062992125984"/>
  <pageSetup fitToHeight="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I23"/>
  <sheetViews>
    <sheetView zoomScaleNormal="100" workbookViewId="0">
      <selection sqref="A1:E1"/>
    </sheetView>
  </sheetViews>
  <sheetFormatPr baseColWidth="10" defaultRowHeight="14.5" x14ac:dyDescent="0.35"/>
  <cols>
    <col min="1" max="1" width="50.54296875" bestFit="1" customWidth="1"/>
    <col min="2" max="2" width="15.81640625" bestFit="1" customWidth="1"/>
    <col min="3" max="3" width="15.81640625" customWidth="1"/>
    <col min="4" max="4" width="19.26953125" customWidth="1"/>
    <col min="5" max="5" width="16.7265625" customWidth="1"/>
    <col min="6" max="6" width="11.453125"/>
    <col min="7" max="7" width="12.54296875" bestFit="1" customWidth="1"/>
    <col min="8" max="256" width="11.453125"/>
    <col min="257" max="257" width="50.54296875" bestFit="1" customWidth="1"/>
    <col min="258" max="258" width="15.81640625" bestFit="1" customWidth="1"/>
    <col min="259" max="259" width="15.81640625" customWidth="1"/>
    <col min="260" max="260" width="19.26953125" customWidth="1"/>
    <col min="261" max="261" width="16.7265625" customWidth="1"/>
    <col min="262" max="262" width="11.453125"/>
    <col min="263" max="263" width="12.54296875" bestFit="1" customWidth="1"/>
    <col min="264" max="512" width="11.453125"/>
    <col min="513" max="513" width="50.54296875" bestFit="1" customWidth="1"/>
    <col min="514" max="514" width="15.81640625" bestFit="1" customWidth="1"/>
    <col min="515" max="515" width="15.81640625" customWidth="1"/>
    <col min="516" max="516" width="19.26953125" customWidth="1"/>
    <col min="517" max="517" width="16.7265625" customWidth="1"/>
    <col min="518" max="518" width="11.453125"/>
    <col min="519" max="519" width="12.54296875" bestFit="1" customWidth="1"/>
    <col min="520" max="768" width="11.453125"/>
    <col min="769" max="769" width="50.54296875" bestFit="1" customWidth="1"/>
    <col min="770" max="770" width="15.81640625" bestFit="1" customWidth="1"/>
    <col min="771" max="771" width="15.81640625" customWidth="1"/>
    <col min="772" max="772" width="19.26953125" customWidth="1"/>
    <col min="773" max="773" width="16.7265625" customWidth="1"/>
    <col min="774" max="774" width="11.453125"/>
    <col min="775" max="775" width="12.54296875" bestFit="1" customWidth="1"/>
    <col min="776" max="1024" width="11.453125"/>
    <col min="1025" max="1025" width="50.54296875" bestFit="1" customWidth="1"/>
    <col min="1026" max="1026" width="15.81640625" bestFit="1" customWidth="1"/>
    <col min="1027" max="1027" width="15.81640625" customWidth="1"/>
    <col min="1028" max="1028" width="19.26953125" customWidth="1"/>
    <col min="1029" max="1029" width="16.7265625" customWidth="1"/>
    <col min="1030" max="1030" width="11.453125"/>
    <col min="1031" max="1031" width="12.54296875" bestFit="1" customWidth="1"/>
    <col min="1032" max="1280" width="11.453125"/>
    <col min="1281" max="1281" width="50.54296875" bestFit="1" customWidth="1"/>
    <col min="1282" max="1282" width="15.81640625" bestFit="1" customWidth="1"/>
    <col min="1283" max="1283" width="15.81640625" customWidth="1"/>
    <col min="1284" max="1284" width="19.26953125" customWidth="1"/>
    <col min="1285" max="1285" width="16.7265625" customWidth="1"/>
    <col min="1286" max="1286" width="11.453125"/>
    <col min="1287" max="1287" width="12.54296875" bestFit="1" customWidth="1"/>
    <col min="1288" max="1536" width="11.453125"/>
    <col min="1537" max="1537" width="50.54296875" bestFit="1" customWidth="1"/>
    <col min="1538" max="1538" width="15.81640625" bestFit="1" customWidth="1"/>
    <col min="1539" max="1539" width="15.81640625" customWidth="1"/>
    <col min="1540" max="1540" width="19.26953125" customWidth="1"/>
    <col min="1541" max="1541" width="16.7265625" customWidth="1"/>
    <col min="1542" max="1542" width="11.453125"/>
    <col min="1543" max="1543" width="12.54296875" bestFit="1" customWidth="1"/>
    <col min="1544" max="1792" width="11.453125"/>
    <col min="1793" max="1793" width="50.54296875" bestFit="1" customWidth="1"/>
    <col min="1794" max="1794" width="15.81640625" bestFit="1" customWidth="1"/>
    <col min="1795" max="1795" width="15.81640625" customWidth="1"/>
    <col min="1796" max="1796" width="19.26953125" customWidth="1"/>
    <col min="1797" max="1797" width="16.7265625" customWidth="1"/>
    <col min="1798" max="1798" width="11.453125"/>
    <col min="1799" max="1799" width="12.54296875" bestFit="1" customWidth="1"/>
    <col min="1800" max="2048" width="11.453125"/>
    <col min="2049" max="2049" width="50.54296875" bestFit="1" customWidth="1"/>
    <col min="2050" max="2050" width="15.81640625" bestFit="1" customWidth="1"/>
    <col min="2051" max="2051" width="15.81640625" customWidth="1"/>
    <col min="2052" max="2052" width="19.26953125" customWidth="1"/>
    <col min="2053" max="2053" width="16.7265625" customWidth="1"/>
    <col min="2054" max="2054" width="11.453125"/>
    <col min="2055" max="2055" width="12.54296875" bestFit="1" customWidth="1"/>
    <col min="2056" max="2304" width="11.453125"/>
    <col min="2305" max="2305" width="50.54296875" bestFit="1" customWidth="1"/>
    <col min="2306" max="2306" width="15.81640625" bestFit="1" customWidth="1"/>
    <col min="2307" max="2307" width="15.81640625" customWidth="1"/>
    <col min="2308" max="2308" width="19.26953125" customWidth="1"/>
    <col min="2309" max="2309" width="16.7265625" customWidth="1"/>
    <col min="2310" max="2310" width="11.453125"/>
    <col min="2311" max="2311" width="12.54296875" bestFit="1" customWidth="1"/>
    <col min="2312" max="2560" width="11.453125"/>
    <col min="2561" max="2561" width="50.54296875" bestFit="1" customWidth="1"/>
    <col min="2562" max="2562" width="15.81640625" bestFit="1" customWidth="1"/>
    <col min="2563" max="2563" width="15.81640625" customWidth="1"/>
    <col min="2564" max="2564" width="19.26953125" customWidth="1"/>
    <col min="2565" max="2565" width="16.7265625" customWidth="1"/>
    <col min="2566" max="2566" width="11.453125"/>
    <col min="2567" max="2567" width="12.54296875" bestFit="1" customWidth="1"/>
    <col min="2568" max="2816" width="11.453125"/>
    <col min="2817" max="2817" width="50.54296875" bestFit="1" customWidth="1"/>
    <col min="2818" max="2818" width="15.81640625" bestFit="1" customWidth="1"/>
    <col min="2819" max="2819" width="15.81640625" customWidth="1"/>
    <col min="2820" max="2820" width="19.26953125" customWidth="1"/>
    <col min="2821" max="2821" width="16.7265625" customWidth="1"/>
    <col min="2822" max="2822" width="11.453125"/>
    <col min="2823" max="2823" width="12.54296875" bestFit="1" customWidth="1"/>
    <col min="2824" max="3072" width="11.453125"/>
    <col min="3073" max="3073" width="50.54296875" bestFit="1" customWidth="1"/>
    <col min="3074" max="3074" width="15.81640625" bestFit="1" customWidth="1"/>
    <col min="3075" max="3075" width="15.81640625" customWidth="1"/>
    <col min="3076" max="3076" width="19.26953125" customWidth="1"/>
    <col min="3077" max="3077" width="16.7265625" customWidth="1"/>
    <col min="3078" max="3078" width="11.453125"/>
    <col min="3079" max="3079" width="12.54296875" bestFit="1" customWidth="1"/>
    <col min="3080" max="3328" width="11.453125"/>
    <col min="3329" max="3329" width="50.54296875" bestFit="1" customWidth="1"/>
    <col min="3330" max="3330" width="15.81640625" bestFit="1" customWidth="1"/>
    <col min="3331" max="3331" width="15.81640625" customWidth="1"/>
    <col min="3332" max="3332" width="19.26953125" customWidth="1"/>
    <col min="3333" max="3333" width="16.7265625" customWidth="1"/>
    <col min="3334" max="3334" width="11.453125"/>
    <col min="3335" max="3335" width="12.54296875" bestFit="1" customWidth="1"/>
    <col min="3336" max="3584" width="11.453125"/>
    <col min="3585" max="3585" width="50.54296875" bestFit="1" customWidth="1"/>
    <col min="3586" max="3586" width="15.81640625" bestFit="1" customWidth="1"/>
    <col min="3587" max="3587" width="15.81640625" customWidth="1"/>
    <col min="3588" max="3588" width="19.26953125" customWidth="1"/>
    <col min="3589" max="3589" width="16.7265625" customWidth="1"/>
    <col min="3590" max="3590" width="11.453125"/>
    <col min="3591" max="3591" width="12.54296875" bestFit="1" customWidth="1"/>
    <col min="3592" max="3840" width="11.453125"/>
    <col min="3841" max="3841" width="50.54296875" bestFit="1" customWidth="1"/>
    <col min="3842" max="3842" width="15.81640625" bestFit="1" customWidth="1"/>
    <col min="3843" max="3843" width="15.81640625" customWidth="1"/>
    <col min="3844" max="3844" width="19.26953125" customWidth="1"/>
    <col min="3845" max="3845" width="16.7265625" customWidth="1"/>
    <col min="3846" max="3846" width="11.453125"/>
    <col min="3847" max="3847" width="12.54296875" bestFit="1" customWidth="1"/>
    <col min="3848" max="4096" width="11.453125"/>
    <col min="4097" max="4097" width="50.54296875" bestFit="1" customWidth="1"/>
    <col min="4098" max="4098" width="15.81640625" bestFit="1" customWidth="1"/>
    <col min="4099" max="4099" width="15.81640625" customWidth="1"/>
    <col min="4100" max="4100" width="19.26953125" customWidth="1"/>
    <col min="4101" max="4101" width="16.7265625" customWidth="1"/>
    <col min="4102" max="4102" width="11.453125"/>
    <col min="4103" max="4103" width="12.54296875" bestFit="1" customWidth="1"/>
    <col min="4104" max="4352" width="11.453125"/>
    <col min="4353" max="4353" width="50.54296875" bestFit="1" customWidth="1"/>
    <col min="4354" max="4354" width="15.81640625" bestFit="1" customWidth="1"/>
    <col min="4355" max="4355" width="15.81640625" customWidth="1"/>
    <col min="4356" max="4356" width="19.26953125" customWidth="1"/>
    <col min="4357" max="4357" width="16.7265625" customWidth="1"/>
    <col min="4358" max="4358" width="11.453125"/>
    <col min="4359" max="4359" width="12.54296875" bestFit="1" customWidth="1"/>
    <col min="4360" max="4608" width="11.453125"/>
    <col min="4609" max="4609" width="50.54296875" bestFit="1" customWidth="1"/>
    <col min="4610" max="4610" width="15.81640625" bestFit="1" customWidth="1"/>
    <col min="4611" max="4611" width="15.81640625" customWidth="1"/>
    <col min="4612" max="4612" width="19.26953125" customWidth="1"/>
    <col min="4613" max="4613" width="16.7265625" customWidth="1"/>
    <col min="4614" max="4614" width="11.453125"/>
    <col min="4615" max="4615" width="12.54296875" bestFit="1" customWidth="1"/>
    <col min="4616" max="4864" width="11.453125"/>
    <col min="4865" max="4865" width="50.54296875" bestFit="1" customWidth="1"/>
    <col min="4866" max="4866" width="15.81640625" bestFit="1" customWidth="1"/>
    <col min="4867" max="4867" width="15.81640625" customWidth="1"/>
    <col min="4868" max="4868" width="19.26953125" customWidth="1"/>
    <col min="4869" max="4869" width="16.7265625" customWidth="1"/>
    <col min="4870" max="4870" width="11.453125"/>
    <col min="4871" max="4871" width="12.54296875" bestFit="1" customWidth="1"/>
    <col min="4872" max="5120" width="11.453125"/>
    <col min="5121" max="5121" width="50.54296875" bestFit="1" customWidth="1"/>
    <col min="5122" max="5122" width="15.81640625" bestFit="1" customWidth="1"/>
    <col min="5123" max="5123" width="15.81640625" customWidth="1"/>
    <col min="5124" max="5124" width="19.26953125" customWidth="1"/>
    <col min="5125" max="5125" width="16.7265625" customWidth="1"/>
    <col min="5126" max="5126" width="11.453125"/>
    <col min="5127" max="5127" width="12.54296875" bestFit="1" customWidth="1"/>
    <col min="5128" max="5376" width="11.453125"/>
    <col min="5377" max="5377" width="50.54296875" bestFit="1" customWidth="1"/>
    <col min="5378" max="5378" width="15.81640625" bestFit="1" customWidth="1"/>
    <col min="5379" max="5379" width="15.81640625" customWidth="1"/>
    <col min="5380" max="5380" width="19.26953125" customWidth="1"/>
    <col min="5381" max="5381" width="16.7265625" customWidth="1"/>
    <col min="5382" max="5382" width="11.453125"/>
    <col min="5383" max="5383" width="12.54296875" bestFit="1" customWidth="1"/>
    <col min="5384" max="5632" width="11.453125"/>
    <col min="5633" max="5633" width="50.54296875" bestFit="1" customWidth="1"/>
    <col min="5634" max="5634" width="15.81640625" bestFit="1" customWidth="1"/>
    <col min="5635" max="5635" width="15.81640625" customWidth="1"/>
    <col min="5636" max="5636" width="19.26953125" customWidth="1"/>
    <col min="5637" max="5637" width="16.7265625" customWidth="1"/>
    <col min="5638" max="5638" width="11.453125"/>
    <col min="5639" max="5639" width="12.54296875" bestFit="1" customWidth="1"/>
    <col min="5640" max="5888" width="11.453125"/>
    <col min="5889" max="5889" width="50.54296875" bestFit="1" customWidth="1"/>
    <col min="5890" max="5890" width="15.81640625" bestFit="1" customWidth="1"/>
    <col min="5891" max="5891" width="15.81640625" customWidth="1"/>
    <col min="5892" max="5892" width="19.26953125" customWidth="1"/>
    <col min="5893" max="5893" width="16.7265625" customWidth="1"/>
    <col min="5894" max="5894" width="11.453125"/>
    <col min="5895" max="5895" width="12.54296875" bestFit="1" customWidth="1"/>
    <col min="5896" max="6144" width="11.453125"/>
    <col min="6145" max="6145" width="50.54296875" bestFit="1" customWidth="1"/>
    <col min="6146" max="6146" width="15.81640625" bestFit="1" customWidth="1"/>
    <col min="6147" max="6147" width="15.81640625" customWidth="1"/>
    <col min="6148" max="6148" width="19.26953125" customWidth="1"/>
    <col min="6149" max="6149" width="16.7265625" customWidth="1"/>
    <col min="6150" max="6150" width="11.453125"/>
    <col min="6151" max="6151" width="12.54296875" bestFit="1" customWidth="1"/>
    <col min="6152" max="6400" width="11.453125"/>
    <col min="6401" max="6401" width="50.54296875" bestFit="1" customWidth="1"/>
    <col min="6402" max="6402" width="15.81640625" bestFit="1" customWidth="1"/>
    <col min="6403" max="6403" width="15.81640625" customWidth="1"/>
    <col min="6404" max="6404" width="19.26953125" customWidth="1"/>
    <col min="6405" max="6405" width="16.7265625" customWidth="1"/>
    <col min="6406" max="6406" width="11.453125"/>
    <col min="6407" max="6407" width="12.54296875" bestFit="1" customWidth="1"/>
    <col min="6408" max="6656" width="11.453125"/>
    <col min="6657" max="6657" width="50.54296875" bestFit="1" customWidth="1"/>
    <col min="6658" max="6658" width="15.81640625" bestFit="1" customWidth="1"/>
    <col min="6659" max="6659" width="15.81640625" customWidth="1"/>
    <col min="6660" max="6660" width="19.26953125" customWidth="1"/>
    <col min="6661" max="6661" width="16.7265625" customWidth="1"/>
    <col min="6662" max="6662" width="11.453125"/>
    <col min="6663" max="6663" width="12.54296875" bestFit="1" customWidth="1"/>
    <col min="6664" max="6912" width="11.453125"/>
    <col min="6913" max="6913" width="50.54296875" bestFit="1" customWidth="1"/>
    <col min="6914" max="6914" width="15.81640625" bestFit="1" customWidth="1"/>
    <col min="6915" max="6915" width="15.81640625" customWidth="1"/>
    <col min="6916" max="6916" width="19.26953125" customWidth="1"/>
    <col min="6917" max="6917" width="16.7265625" customWidth="1"/>
    <col min="6918" max="6918" width="11.453125"/>
    <col min="6919" max="6919" width="12.54296875" bestFit="1" customWidth="1"/>
    <col min="6920" max="7168" width="11.453125"/>
    <col min="7169" max="7169" width="50.54296875" bestFit="1" customWidth="1"/>
    <col min="7170" max="7170" width="15.81640625" bestFit="1" customWidth="1"/>
    <col min="7171" max="7171" width="15.81640625" customWidth="1"/>
    <col min="7172" max="7172" width="19.26953125" customWidth="1"/>
    <col min="7173" max="7173" width="16.7265625" customWidth="1"/>
    <col min="7174" max="7174" width="11.453125"/>
    <col min="7175" max="7175" width="12.54296875" bestFit="1" customWidth="1"/>
    <col min="7176" max="7424" width="11.453125"/>
    <col min="7425" max="7425" width="50.54296875" bestFit="1" customWidth="1"/>
    <col min="7426" max="7426" width="15.81640625" bestFit="1" customWidth="1"/>
    <col min="7427" max="7427" width="15.81640625" customWidth="1"/>
    <col min="7428" max="7428" width="19.26953125" customWidth="1"/>
    <col min="7429" max="7429" width="16.7265625" customWidth="1"/>
    <col min="7430" max="7430" width="11.453125"/>
    <col min="7431" max="7431" width="12.54296875" bestFit="1" customWidth="1"/>
    <col min="7432" max="7680" width="11.453125"/>
    <col min="7681" max="7681" width="50.54296875" bestFit="1" customWidth="1"/>
    <col min="7682" max="7682" width="15.81640625" bestFit="1" customWidth="1"/>
    <col min="7683" max="7683" width="15.81640625" customWidth="1"/>
    <col min="7684" max="7684" width="19.26953125" customWidth="1"/>
    <col min="7685" max="7685" width="16.7265625" customWidth="1"/>
    <col min="7686" max="7686" width="11.453125"/>
    <col min="7687" max="7687" width="12.54296875" bestFit="1" customWidth="1"/>
    <col min="7688" max="7936" width="11.453125"/>
    <col min="7937" max="7937" width="50.54296875" bestFit="1" customWidth="1"/>
    <col min="7938" max="7938" width="15.81640625" bestFit="1" customWidth="1"/>
    <col min="7939" max="7939" width="15.81640625" customWidth="1"/>
    <col min="7940" max="7940" width="19.26953125" customWidth="1"/>
    <col min="7941" max="7941" width="16.7265625" customWidth="1"/>
    <col min="7942" max="7942" width="11.453125"/>
    <col min="7943" max="7943" width="12.54296875" bestFit="1" customWidth="1"/>
    <col min="7944" max="8192" width="11.453125"/>
    <col min="8193" max="8193" width="50.54296875" bestFit="1" customWidth="1"/>
    <col min="8194" max="8194" width="15.81640625" bestFit="1" customWidth="1"/>
    <col min="8195" max="8195" width="15.81640625" customWidth="1"/>
    <col min="8196" max="8196" width="19.26953125" customWidth="1"/>
    <col min="8197" max="8197" width="16.7265625" customWidth="1"/>
    <col min="8198" max="8198" width="11.453125"/>
    <col min="8199" max="8199" width="12.54296875" bestFit="1" customWidth="1"/>
    <col min="8200" max="8448" width="11.453125"/>
    <col min="8449" max="8449" width="50.54296875" bestFit="1" customWidth="1"/>
    <col min="8450" max="8450" width="15.81640625" bestFit="1" customWidth="1"/>
    <col min="8451" max="8451" width="15.81640625" customWidth="1"/>
    <col min="8452" max="8452" width="19.26953125" customWidth="1"/>
    <col min="8453" max="8453" width="16.7265625" customWidth="1"/>
    <col min="8454" max="8454" width="11.453125"/>
    <col min="8455" max="8455" width="12.54296875" bestFit="1" customWidth="1"/>
    <col min="8456" max="8704" width="11.453125"/>
    <col min="8705" max="8705" width="50.54296875" bestFit="1" customWidth="1"/>
    <col min="8706" max="8706" width="15.81640625" bestFit="1" customWidth="1"/>
    <col min="8707" max="8707" width="15.81640625" customWidth="1"/>
    <col min="8708" max="8708" width="19.26953125" customWidth="1"/>
    <col min="8709" max="8709" width="16.7265625" customWidth="1"/>
    <col min="8710" max="8710" width="11.453125"/>
    <col min="8711" max="8711" width="12.54296875" bestFit="1" customWidth="1"/>
    <col min="8712" max="8960" width="11.453125"/>
    <col min="8961" max="8961" width="50.54296875" bestFit="1" customWidth="1"/>
    <col min="8962" max="8962" width="15.81640625" bestFit="1" customWidth="1"/>
    <col min="8963" max="8963" width="15.81640625" customWidth="1"/>
    <col min="8964" max="8964" width="19.26953125" customWidth="1"/>
    <col min="8965" max="8965" width="16.7265625" customWidth="1"/>
    <col min="8966" max="8966" width="11.453125"/>
    <col min="8967" max="8967" width="12.54296875" bestFit="1" customWidth="1"/>
    <col min="8968" max="9216" width="11.453125"/>
    <col min="9217" max="9217" width="50.54296875" bestFit="1" customWidth="1"/>
    <col min="9218" max="9218" width="15.81640625" bestFit="1" customWidth="1"/>
    <col min="9219" max="9219" width="15.81640625" customWidth="1"/>
    <col min="9220" max="9220" width="19.26953125" customWidth="1"/>
    <col min="9221" max="9221" width="16.7265625" customWidth="1"/>
    <col min="9222" max="9222" width="11.453125"/>
    <col min="9223" max="9223" width="12.54296875" bestFit="1" customWidth="1"/>
    <col min="9224" max="9472" width="11.453125"/>
    <col min="9473" max="9473" width="50.54296875" bestFit="1" customWidth="1"/>
    <col min="9474" max="9474" width="15.81640625" bestFit="1" customWidth="1"/>
    <col min="9475" max="9475" width="15.81640625" customWidth="1"/>
    <col min="9476" max="9476" width="19.26953125" customWidth="1"/>
    <col min="9477" max="9477" width="16.7265625" customWidth="1"/>
    <col min="9478" max="9478" width="11.453125"/>
    <col min="9479" max="9479" width="12.54296875" bestFit="1" customWidth="1"/>
    <col min="9480" max="9728" width="11.453125"/>
    <col min="9729" max="9729" width="50.54296875" bestFit="1" customWidth="1"/>
    <col min="9730" max="9730" width="15.81640625" bestFit="1" customWidth="1"/>
    <col min="9731" max="9731" width="15.81640625" customWidth="1"/>
    <col min="9732" max="9732" width="19.26953125" customWidth="1"/>
    <col min="9733" max="9733" width="16.7265625" customWidth="1"/>
    <col min="9734" max="9734" width="11.453125"/>
    <col min="9735" max="9735" width="12.54296875" bestFit="1" customWidth="1"/>
    <col min="9736" max="9984" width="11.453125"/>
    <col min="9985" max="9985" width="50.54296875" bestFit="1" customWidth="1"/>
    <col min="9986" max="9986" width="15.81640625" bestFit="1" customWidth="1"/>
    <col min="9987" max="9987" width="15.81640625" customWidth="1"/>
    <col min="9988" max="9988" width="19.26953125" customWidth="1"/>
    <col min="9989" max="9989" width="16.7265625" customWidth="1"/>
    <col min="9990" max="9990" width="11.453125"/>
    <col min="9991" max="9991" width="12.54296875" bestFit="1" customWidth="1"/>
    <col min="9992" max="10240" width="11.453125"/>
    <col min="10241" max="10241" width="50.54296875" bestFit="1" customWidth="1"/>
    <col min="10242" max="10242" width="15.81640625" bestFit="1" customWidth="1"/>
    <col min="10243" max="10243" width="15.81640625" customWidth="1"/>
    <col min="10244" max="10244" width="19.26953125" customWidth="1"/>
    <col min="10245" max="10245" width="16.7265625" customWidth="1"/>
    <col min="10246" max="10246" width="11.453125"/>
    <col min="10247" max="10247" width="12.54296875" bestFit="1" customWidth="1"/>
    <col min="10248" max="10496" width="11.453125"/>
    <col min="10497" max="10497" width="50.54296875" bestFit="1" customWidth="1"/>
    <col min="10498" max="10498" width="15.81640625" bestFit="1" customWidth="1"/>
    <col min="10499" max="10499" width="15.81640625" customWidth="1"/>
    <col min="10500" max="10500" width="19.26953125" customWidth="1"/>
    <col min="10501" max="10501" width="16.7265625" customWidth="1"/>
    <col min="10502" max="10502" width="11.453125"/>
    <col min="10503" max="10503" width="12.54296875" bestFit="1" customWidth="1"/>
    <col min="10504" max="10752" width="11.453125"/>
    <col min="10753" max="10753" width="50.54296875" bestFit="1" customWidth="1"/>
    <col min="10754" max="10754" width="15.81640625" bestFit="1" customWidth="1"/>
    <col min="10755" max="10755" width="15.81640625" customWidth="1"/>
    <col min="10756" max="10756" width="19.26953125" customWidth="1"/>
    <col min="10757" max="10757" width="16.7265625" customWidth="1"/>
    <col min="10758" max="10758" width="11.453125"/>
    <col min="10759" max="10759" width="12.54296875" bestFit="1" customWidth="1"/>
    <col min="10760" max="11008" width="11.453125"/>
    <col min="11009" max="11009" width="50.54296875" bestFit="1" customWidth="1"/>
    <col min="11010" max="11010" width="15.81640625" bestFit="1" customWidth="1"/>
    <col min="11011" max="11011" width="15.81640625" customWidth="1"/>
    <col min="11012" max="11012" width="19.26953125" customWidth="1"/>
    <col min="11013" max="11013" width="16.7265625" customWidth="1"/>
    <col min="11014" max="11014" width="11.453125"/>
    <col min="11015" max="11015" width="12.54296875" bestFit="1" customWidth="1"/>
    <col min="11016" max="11264" width="11.453125"/>
    <col min="11265" max="11265" width="50.54296875" bestFit="1" customWidth="1"/>
    <col min="11266" max="11266" width="15.81640625" bestFit="1" customWidth="1"/>
    <col min="11267" max="11267" width="15.81640625" customWidth="1"/>
    <col min="11268" max="11268" width="19.26953125" customWidth="1"/>
    <col min="11269" max="11269" width="16.7265625" customWidth="1"/>
    <col min="11270" max="11270" width="11.453125"/>
    <col min="11271" max="11271" width="12.54296875" bestFit="1" customWidth="1"/>
    <col min="11272" max="11520" width="11.453125"/>
    <col min="11521" max="11521" width="50.54296875" bestFit="1" customWidth="1"/>
    <col min="11522" max="11522" width="15.81640625" bestFit="1" customWidth="1"/>
    <col min="11523" max="11523" width="15.81640625" customWidth="1"/>
    <col min="11524" max="11524" width="19.26953125" customWidth="1"/>
    <col min="11525" max="11525" width="16.7265625" customWidth="1"/>
    <col min="11526" max="11526" width="11.453125"/>
    <col min="11527" max="11527" width="12.54296875" bestFit="1" customWidth="1"/>
    <col min="11528" max="11776" width="11.453125"/>
    <col min="11777" max="11777" width="50.54296875" bestFit="1" customWidth="1"/>
    <col min="11778" max="11778" width="15.81640625" bestFit="1" customWidth="1"/>
    <col min="11779" max="11779" width="15.81640625" customWidth="1"/>
    <col min="11780" max="11780" width="19.26953125" customWidth="1"/>
    <col min="11781" max="11781" width="16.7265625" customWidth="1"/>
    <col min="11782" max="11782" width="11.453125"/>
    <col min="11783" max="11783" width="12.54296875" bestFit="1" customWidth="1"/>
    <col min="11784" max="12032" width="11.453125"/>
    <col min="12033" max="12033" width="50.54296875" bestFit="1" customWidth="1"/>
    <col min="12034" max="12034" width="15.81640625" bestFit="1" customWidth="1"/>
    <col min="12035" max="12035" width="15.81640625" customWidth="1"/>
    <col min="12036" max="12036" width="19.26953125" customWidth="1"/>
    <col min="12037" max="12037" width="16.7265625" customWidth="1"/>
    <col min="12038" max="12038" width="11.453125"/>
    <col min="12039" max="12039" width="12.54296875" bestFit="1" customWidth="1"/>
    <col min="12040" max="12288" width="11.453125"/>
    <col min="12289" max="12289" width="50.54296875" bestFit="1" customWidth="1"/>
    <col min="12290" max="12290" width="15.81640625" bestFit="1" customWidth="1"/>
    <col min="12291" max="12291" width="15.81640625" customWidth="1"/>
    <col min="12292" max="12292" width="19.26953125" customWidth="1"/>
    <col min="12293" max="12293" width="16.7265625" customWidth="1"/>
    <col min="12294" max="12294" width="11.453125"/>
    <col min="12295" max="12295" width="12.54296875" bestFit="1" customWidth="1"/>
    <col min="12296" max="12544" width="11.453125"/>
    <col min="12545" max="12545" width="50.54296875" bestFit="1" customWidth="1"/>
    <col min="12546" max="12546" width="15.81640625" bestFit="1" customWidth="1"/>
    <col min="12547" max="12547" width="15.81640625" customWidth="1"/>
    <col min="12548" max="12548" width="19.26953125" customWidth="1"/>
    <col min="12549" max="12549" width="16.7265625" customWidth="1"/>
    <col min="12550" max="12550" width="11.453125"/>
    <col min="12551" max="12551" width="12.54296875" bestFit="1" customWidth="1"/>
    <col min="12552" max="12800" width="11.453125"/>
    <col min="12801" max="12801" width="50.54296875" bestFit="1" customWidth="1"/>
    <col min="12802" max="12802" width="15.81640625" bestFit="1" customWidth="1"/>
    <col min="12803" max="12803" width="15.81640625" customWidth="1"/>
    <col min="12804" max="12804" width="19.26953125" customWidth="1"/>
    <col min="12805" max="12805" width="16.7265625" customWidth="1"/>
    <col min="12806" max="12806" width="11.453125"/>
    <col min="12807" max="12807" width="12.54296875" bestFit="1" customWidth="1"/>
    <col min="12808" max="13056" width="11.453125"/>
    <col min="13057" max="13057" width="50.54296875" bestFit="1" customWidth="1"/>
    <col min="13058" max="13058" width="15.81640625" bestFit="1" customWidth="1"/>
    <col min="13059" max="13059" width="15.81640625" customWidth="1"/>
    <col min="13060" max="13060" width="19.26953125" customWidth="1"/>
    <col min="13061" max="13061" width="16.7265625" customWidth="1"/>
    <col min="13062" max="13062" width="11.453125"/>
    <col min="13063" max="13063" width="12.54296875" bestFit="1" customWidth="1"/>
    <col min="13064" max="13312" width="11.453125"/>
    <col min="13313" max="13313" width="50.54296875" bestFit="1" customWidth="1"/>
    <col min="13314" max="13314" width="15.81640625" bestFit="1" customWidth="1"/>
    <col min="13315" max="13315" width="15.81640625" customWidth="1"/>
    <col min="13316" max="13316" width="19.26953125" customWidth="1"/>
    <col min="13317" max="13317" width="16.7265625" customWidth="1"/>
    <col min="13318" max="13318" width="11.453125"/>
    <col min="13319" max="13319" width="12.54296875" bestFit="1" customWidth="1"/>
    <col min="13320" max="13568" width="11.453125"/>
    <col min="13569" max="13569" width="50.54296875" bestFit="1" customWidth="1"/>
    <col min="13570" max="13570" width="15.81640625" bestFit="1" customWidth="1"/>
    <col min="13571" max="13571" width="15.81640625" customWidth="1"/>
    <col min="13572" max="13572" width="19.26953125" customWidth="1"/>
    <col min="13573" max="13573" width="16.7265625" customWidth="1"/>
    <col min="13574" max="13574" width="11.453125"/>
    <col min="13575" max="13575" width="12.54296875" bestFit="1" customWidth="1"/>
    <col min="13576" max="13824" width="11.453125"/>
    <col min="13825" max="13825" width="50.54296875" bestFit="1" customWidth="1"/>
    <col min="13826" max="13826" width="15.81640625" bestFit="1" customWidth="1"/>
    <col min="13827" max="13827" width="15.81640625" customWidth="1"/>
    <col min="13828" max="13828" width="19.26953125" customWidth="1"/>
    <col min="13829" max="13829" width="16.7265625" customWidth="1"/>
    <col min="13830" max="13830" width="11.453125"/>
    <col min="13831" max="13831" width="12.54296875" bestFit="1" customWidth="1"/>
    <col min="13832" max="14080" width="11.453125"/>
    <col min="14081" max="14081" width="50.54296875" bestFit="1" customWidth="1"/>
    <col min="14082" max="14082" width="15.81640625" bestFit="1" customWidth="1"/>
    <col min="14083" max="14083" width="15.81640625" customWidth="1"/>
    <col min="14084" max="14084" width="19.26953125" customWidth="1"/>
    <col min="14085" max="14085" width="16.7265625" customWidth="1"/>
    <col min="14086" max="14086" width="11.453125"/>
    <col min="14087" max="14087" width="12.54296875" bestFit="1" customWidth="1"/>
    <col min="14088" max="14336" width="11.453125"/>
    <col min="14337" max="14337" width="50.54296875" bestFit="1" customWidth="1"/>
    <col min="14338" max="14338" width="15.81640625" bestFit="1" customWidth="1"/>
    <col min="14339" max="14339" width="15.81640625" customWidth="1"/>
    <col min="14340" max="14340" width="19.26953125" customWidth="1"/>
    <col min="14341" max="14341" width="16.7265625" customWidth="1"/>
    <col min="14342" max="14342" width="11.453125"/>
    <col min="14343" max="14343" width="12.54296875" bestFit="1" customWidth="1"/>
    <col min="14344" max="14592" width="11.453125"/>
    <col min="14593" max="14593" width="50.54296875" bestFit="1" customWidth="1"/>
    <col min="14594" max="14594" width="15.81640625" bestFit="1" customWidth="1"/>
    <col min="14595" max="14595" width="15.81640625" customWidth="1"/>
    <col min="14596" max="14596" width="19.26953125" customWidth="1"/>
    <col min="14597" max="14597" width="16.7265625" customWidth="1"/>
    <col min="14598" max="14598" width="11.453125"/>
    <col min="14599" max="14599" width="12.54296875" bestFit="1" customWidth="1"/>
    <col min="14600" max="14848" width="11.453125"/>
    <col min="14849" max="14849" width="50.54296875" bestFit="1" customWidth="1"/>
    <col min="14850" max="14850" width="15.81640625" bestFit="1" customWidth="1"/>
    <col min="14851" max="14851" width="15.81640625" customWidth="1"/>
    <col min="14852" max="14852" width="19.26953125" customWidth="1"/>
    <col min="14853" max="14853" width="16.7265625" customWidth="1"/>
    <col min="14854" max="14854" width="11.453125"/>
    <col min="14855" max="14855" width="12.54296875" bestFit="1" customWidth="1"/>
    <col min="14856" max="15104" width="11.453125"/>
    <col min="15105" max="15105" width="50.54296875" bestFit="1" customWidth="1"/>
    <col min="15106" max="15106" width="15.81640625" bestFit="1" customWidth="1"/>
    <col min="15107" max="15107" width="15.81640625" customWidth="1"/>
    <col min="15108" max="15108" width="19.26953125" customWidth="1"/>
    <col min="15109" max="15109" width="16.7265625" customWidth="1"/>
    <col min="15110" max="15110" width="11.453125"/>
    <col min="15111" max="15111" width="12.54296875" bestFit="1" customWidth="1"/>
    <col min="15112" max="15360" width="11.453125"/>
    <col min="15361" max="15361" width="50.54296875" bestFit="1" customWidth="1"/>
    <col min="15362" max="15362" width="15.81640625" bestFit="1" customWidth="1"/>
    <col min="15363" max="15363" width="15.81640625" customWidth="1"/>
    <col min="15364" max="15364" width="19.26953125" customWidth="1"/>
    <col min="15365" max="15365" width="16.7265625" customWidth="1"/>
    <col min="15366" max="15366" width="11.453125"/>
    <col min="15367" max="15367" width="12.54296875" bestFit="1" customWidth="1"/>
    <col min="15368" max="15616" width="11.453125"/>
    <col min="15617" max="15617" width="50.54296875" bestFit="1" customWidth="1"/>
    <col min="15618" max="15618" width="15.81640625" bestFit="1" customWidth="1"/>
    <col min="15619" max="15619" width="15.81640625" customWidth="1"/>
    <col min="15620" max="15620" width="19.26953125" customWidth="1"/>
    <col min="15621" max="15621" width="16.7265625" customWidth="1"/>
    <col min="15622" max="15622" width="11.453125"/>
    <col min="15623" max="15623" width="12.54296875" bestFit="1" customWidth="1"/>
    <col min="15624" max="15872" width="11.453125"/>
    <col min="15873" max="15873" width="50.54296875" bestFit="1" customWidth="1"/>
    <col min="15874" max="15874" width="15.81640625" bestFit="1" customWidth="1"/>
    <col min="15875" max="15875" width="15.81640625" customWidth="1"/>
    <col min="15876" max="15876" width="19.26953125" customWidth="1"/>
    <col min="15877" max="15877" width="16.7265625" customWidth="1"/>
    <col min="15878" max="15878" width="11.453125"/>
    <col min="15879" max="15879" width="12.54296875" bestFit="1" customWidth="1"/>
    <col min="15880" max="16128" width="11.453125"/>
    <col min="16129" max="16129" width="50.54296875" bestFit="1" customWidth="1"/>
    <col min="16130" max="16130" width="15.81640625" bestFit="1" customWidth="1"/>
    <col min="16131" max="16131" width="15.81640625" customWidth="1"/>
    <col min="16132" max="16132" width="19.26953125" customWidth="1"/>
    <col min="16133" max="16133" width="16.7265625" customWidth="1"/>
    <col min="16134" max="16134" width="11.453125"/>
    <col min="16135" max="16135" width="12.54296875" bestFit="1" customWidth="1"/>
    <col min="16136" max="16384" width="11.453125"/>
  </cols>
  <sheetData>
    <row r="1" spans="1:9" ht="15.5" x14ac:dyDescent="0.35">
      <c r="A1" s="528" t="s">
        <v>426</v>
      </c>
      <c r="B1" s="528"/>
      <c r="C1" s="528"/>
      <c r="D1" s="528"/>
      <c r="E1" s="528"/>
    </row>
    <row r="2" spans="1:9" ht="15.5" x14ac:dyDescent="0.35">
      <c r="A2" s="528" t="s">
        <v>458</v>
      </c>
      <c r="B2" s="528"/>
      <c r="C2" s="528"/>
      <c r="D2" s="528"/>
      <c r="E2" s="528"/>
    </row>
    <row r="3" spans="1:9" ht="15.5" x14ac:dyDescent="0.35">
      <c r="A3" s="528" t="s">
        <v>114</v>
      </c>
      <c r="B3" s="528"/>
      <c r="C3" s="528"/>
      <c r="D3" s="528"/>
      <c r="E3" s="528"/>
    </row>
    <row r="4" spans="1:9" ht="15.5" x14ac:dyDescent="0.35">
      <c r="A4" s="528" t="s">
        <v>459</v>
      </c>
      <c r="B4" s="528"/>
      <c r="C4" s="528"/>
      <c r="D4" s="528"/>
      <c r="E4" s="528"/>
    </row>
    <row r="5" spans="1:9" x14ac:dyDescent="0.35">
      <c r="A5" s="18"/>
      <c r="B5" s="52"/>
      <c r="C5" s="53"/>
      <c r="D5" s="87"/>
    </row>
    <row r="6" spans="1:9" ht="15.5" x14ac:dyDescent="0.35">
      <c r="A6" s="462" t="s">
        <v>110</v>
      </c>
      <c r="B6" s="463" t="s">
        <v>421</v>
      </c>
      <c r="C6" s="463" t="s">
        <v>111</v>
      </c>
      <c r="D6" s="463" t="s">
        <v>460</v>
      </c>
      <c r="E6" s="463" t="s">
        <v>469</v>
      </c>
    </row>
    <row r="7" spans="1:9" ht="15.5" x14ac:dyDescent="0.35">
      <c r="A7" s="452" t="s">
        <v>433</v>
      </c>
      <c r="B7" s="453">
        <f>+'ESF DIC 2023'!D167</f>
        <v>254594345</v>
      </c>
      <c r="C7" s="456">
        <v>0</v>
      </c>
      <c r="D7" s="520">
        <f>+'ESF DIC 2023'!E167*-1</f>
        <v>97941156</v>
      </c>
      <c r="E7" s="456">
        <f>+B7+C7-D7</f>
        <v>156653189</v>
      </c>
    </row>
    <row r="8" spans="1:9" ht="15.5" hidden="1" x14ac:dyDescent="0.35">
      <c r="A8" s="452" t="s">
        <v>318</v>
      </c>
      <c r="B8" s="453">
        <v>0</v>
      </c>
      <c r="C8" s="457">
        <v>0</v>
      </c>
      <c r="D8" s="457"/>
      <c r="E8" s="456">
        <f t="shared" ref="E8:E9" si="0">+B8+C8-D8</f>
        <v>0</v>
      </c>
    </row>
    <row r="9" spans="1:9" ht="15.5" x14ac:dyDescent="0.35">
      <c r="A9" s="452" t="s">
        <v>321</v>
      </c>
      <c r="B9" s="453">
        <f>+'ERI DIC 2023'!E99</f>
        <v>58690119</v>
      </c>
      <c r="C9" s="457">
        <v>0</v>
      </c>
      <c r="D9" s="453">
        <f>+'ESF DIC 2023'!E172*-1</f>
        <v>14468663.899999976</v>
      </c>
      <c r="E9" s="456">
        <f t="shared" si="0"/>
        <v>44221455.100000024</v>
      </c>
      <c r="G9" s="5"/>
    </row>
    <row r="10" spans="1:9" ht="15.5" x14ac:dyDescent="0.35">
      <c r="A10" s="455" t="s">
        <v>118</v>
      </c>
      <c r="B10" s="458">
        <f>SUM(B7:B9)</f>
        <v>313284464</v>
      </c>
      <c r="C10" s="458">
        <f>SUM(C7:C9)</f>
        <v>0</v>
      </c>
      <c r="D10" s="458">
        <f>+D7+D9</f>
        <v>112409819.89999998</v>
      </c>
      <c r="E10" s="459">
        <f>SUM(E7:E9)</f>
        <v>200874644.10000002</v>
      </c>
    </row>
    <row r="11" spans="1:9" x14ac:dyDescent="0.35">
      <c r="A11" s="532"/>
      <c r="B11" s="532"/>
      <c r="C11" s="532"/>
      <c r="D11" s="532"/>
      <c r="E11" s="338"/>
    </row>
    <row r="12" spans="1:9" x14ac:dyDescent="0.35">
      <c r="A12" s="448"/>
      <c r="B12" s="18"/>
      <c r="C12" s="18"/>
      <c r="D12" s="52"/>
      <c r="E12" s="175"/>
    </row>
    <row r="13" spans="1:9" x14ac:dyDescent="0.35">
      <c r="A13" s="44"/>
      <c r="B13" s="18"/>
      <c r="C13" s="18"/>
      <c r="D13" s="52"/>
      <c r="E13" s="175"/>
    </row>
    <row r="14" spans="1:9" x14ac:dyDescent="0.35">
      <c r="A14" s="18"/>
      <c r="B14" s="18"/>
      <c r="C14" s="18"/>
      <c r="D14" s="54"/>
      <c r="E14" s="175"/>
    </row>
    <row r="15" spans="1:9" x14ac:dyDescent="0.35">
      <c r="A15" s="51"/>
      <c r="B15" s="51"/>
      <c r="C15" s="51"/>
      <c r="D15" s="51"/>
      <c r="E15" s="460"/>
      <c r="F15" s="175"/>
      <c r="G15" s="444"/>
      <c r="H15" s="175"/>
      <c r="I15" s="175"/>
    </row>
    <row r="16" spans="1:9" x14ac:dyDescent="0.35">
      <c r="A16" s="509"/>
      <c r="B16" s="406"/>
      <c r="C16" s="533"/>
      <c r="D16" s="533"/>
      <c r="E16" s="533"/>
      <c r="F16" s="175"/>
      <c r="G16" s="444"/>
      <c r="H16" s="175"/>
      <c r="I16" s="175"/>
    </row>
    <row r="17" spans="1:9" x14ac:dyDescent="0.35">
      <c r="A17" s="510"/>
      <c r="B17" s="406"/>
      <c r="C17" s="511"/>
      <c r="D17" s="511"/>
      <c r="E17" s="511"/>
      <c r="F17" s="175"/>
      <c r="G17" s="444"/>
      <c r="H17" s="175"/>
      <c r="I17" s="175"/>
    </row>
    <row r="18" spans="1:9" x14ac:dyDescent="0.35">
      <c r="A18" s="512"/>
      <c r="B18" s="238"/>
      <c r="C18" s="513"/>
      <c r="D18" s="512"/>
      <c r="E18" s="512"/>
      <c r="F18" s="175"/>
      <c r="G18" s="444"/>
      <c r="H18" s="175"/>
      <c r="I18" s="175"/>
    </row>
    <row r="19" spans="1:9" x14ac:dyDescent="0.35">
      <c r="A19" s="512"/>
      <c r="B19" s="238"/>
      <c r="C19" s="512"/>
      <c r="D19" s="512"/>
      <c r="E19" s="512"/>
      <c r="F19" s="175"/>
      <c r="G19" s="444"/>
      <c r="H19" s="175"/>
      <c r="I19" s="175"/>
    </row>
    <row r="20" spans="1:9" x14ac:dyDescent="0.35">
      <c r="A20" s="514"/>
      <c r="B20" s="514"/>
      <c r="C20" s="514"/>
      <c r="D20" s="514"/>
      <c r="E20" s="195"/>
    </row>
    <row r="21" spans="1:9" x14ac:dyDescent="0.35">
      <c r="A21" s="195"/>
      <c r="B21" s="534"/>
      <c r="C21" s="534"/>
      <c r="D21" s="534"/>
      <c r="E21" s="534"/>
    </row>
    <row r="22" spans="1:9" x14ac:dyDescent="0.35">
      <c r="B22" s="532"/>
      <c r="C22" s="532"/>
      <c r="D22" s="532"/>
      <c r="E22" s="532"/>
    </row>
    <row r="23" spans="1:9" x14ac:dyDescent="0.35">
      <c r="B23" s="532"/>
      <c r="C23" s="532"/>
      <c r="D23" s="532"/>
      <c r="E23" s="532"/>
    </row>
  </sheetData>
  <mergeCells count="9">
    <mergeCell ref="B22:E22"/>
    <mergeCell ref="B23:E23"/>
    <mergeCell ref="A11:D11"/>
    <mergeCell ref="C16:E16"/>
    <mergeCell ref="A1:E1"/>
    <mergeCell ref="A2:E2"/>
    <mergeCell ref="A3:E3"/>
    <mergeCell ref="A4:E4"/>
    <mergeCell ref="B21:E21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53"/>
  <sheetViews>
    <sheetView tabSelected="1" view="pageBreakPreview" topLeftCell="A15" zoomScaleNormal="100" zoomScaleSheetLayoutView="100" workbookViewId="0">
      <selection activeCell="C6" sqref="C6"/>
    </sheetView>
  </sheetViews>
  <sheetFormatPr baseColWidth="10" defaultRowHeight="14.5" x14ac:dyDescent="0.35"/>
  <cols>
    <col min="1" max="1" width="79.81640625" customWidth="1"/>
    <col min="2" max="2" width="2" hidden="1" customWidth="1"/>
    <col min="3" max="3" width="20.81640625" style="451" customWidth="1"/>
    <col min="4" max="4" width="11.453125" style="195"/>
    <col min="5" max="5" width="12" style="195" bestFit="1" customWidth="1"/>
    <col min="6" max="6" width="18" style="195" customWidth="1"/>
    <col min="7" max="7" width="15.1796875" style="195" bestFit="1" customWidth="1"/>
    <col min="8" max="256" width="11.453125"/>
    <col min="257" max="257" width="79.81640625" customWidth="1"/>
    <col min="258" max="258" width="0" hidden="1" customWidth="1"/>
    <col min="259" max="259" width="20.81640625" customWidth="1"/>
    <col min="260" max="261" width="11.453125"/>
    <col min="262" max="262" width="18" customWidth="1"/>
    <col min="263" max="263" width="15.1796875" bestFit="1" customWidth="1"/>
    <col min="264" max="512" width="11.453125"/>
    <col min="513" max="513" width="79.81640625" customWidth="1"/>
    <col min="514" max="514" width="0" hidden="1" customWidth="1"/>
    <col min="515" max="515" width="20.81640625" customWidth="1"/>
    <col min="516" max="517" width="11.453125"/>
    <col min="518" max="518" width="18" customWidth="1"/>
    <col min="519" max="519" width="15.1796875" bestFit="1" customWidth="1"/>
    <col min="520" max="768" width="11.453125"/>
    <col min="769" max="769" width="79.81640625" customWidth="1"/>
    <col min="770" max="770" width="0" hidden="1" customWidth="1"/>
    <col min="771" max="771" width="20.81640625" customWidth="1"/>
    <col min="772" max="773" width="11.453125"/>
    <col min="774" max="774" width="18" customWidth="1"/>
    <col min="775" max="775" width="15.1796875" bestFit="1" customWidth="1"/>
    <col min="776" max="1024" width="11.453125"/>
    <col min="1025" max="1025" width="79.81640625" customWidth="1"/>
    <col min="1026" max="1026" width="0" hidden="1" customWidth="1"/>
    <col min="1027" max="1027" width="20.81640625" customWidth="1"/>
    <col min="1028" max="1029" width="11.453125"/>
    <col min="1030" max="1030" width="18" customWidth="1"/>
    <col min="1031" max="1031" width="15.1796875" bestFit="1" customWidth="1"/>
    <col min="1032" max="1280" width="11.453125"/>
    <col min="1281" max="1281" width="79.81640625" customWidth="1"/>
    <col min="1282" max="1282" width="0" hidden="1" customWidth="1"/>
    <col min="1283" max="1283" width="20.81640625" customWidth="1"/>
    <col min="1284" max="1285" width="11.453125"/>
    <col min="1286" max="1286" width="18" customWidth="1"/>
    <col min="1287" max="1287" width="15.1796875" bestFit="1" customWidth="1"/>
    <col min="1288" max="1536" width="11.453125"/>
    <col min="1537" max="1537" width="79.81640625" customWidth="1"/>
    <col min="1538" max="1538" width="0" hidden="1" customWidth="1"/>
    <col min="1539" max="1539" width="20.81640625" customWidth="1"/>
    <col min="1540" max="1541" width="11.453125"/>
    <col min="1542" max="1542" width="18" customWidth="1"/>
    <col min="1543" max="1543" width="15.1796875" bestFit="1" customWidth="1"/>
    <col min="1544" max="1792" width="11.453125"/>
    <col min="1793" max="1793" width="79.81640625" customWidth="1"/>
    <col min="1794" max="1794" width="0" hidden="1" customWidth="1"/>
    <col min="1795" max="1795" width="20.81640625" customWidth="1"/>
    <col min="1796" max="1797" width="11.453125"/>
    <col min="1798" max="1798" width="18" customWidth="1"/>
    <col min="1799" max="1799" width="15.1796875" bestFit="1" customWidth="1"/>
    <col min="1800" max="2048" width="11.453125"/>
    <col min="2049" max="2049" width="79.81640625" customWidth="1"/>
    <col min="2050" max="2050" width="0" hidden="1" customWidth="1"/>
    <col min="2051" max="2051" width="20.81640625" customWidth="1"/>
    <col min="2052" max="2053" width="11.453125"/>
    <col min="2054" max="2054" width="18" customWidth="1"/>
    <col min="2055" max="2055" width="15.1796875" bestFit="1" customWidth="1"/>
    <col min="2056" max="2304" width="11.453125"/>
    <col min="2305" max="2305" width="79.81640625" customWidth="1"/>
    <col min="2306" max="2306" width="0" hidden="1" customWidth="1"/>
    <col min="2307" max="2307" width="20.81640625" customWidth="1"/>
    <col min="2308" max="2309" width="11.453125"/>
    <col min="2310" max="2310" width="18" customWidth="1"/>
    <col min="2311" max="2311" width="15.1796875" bestFit="1" customWidth="1"/>
    <col min="2312" max="2560" width="11.453125"/>
    <col min="2561" max="2561" width="79.81640625" customWidth="1"/>
    <col min="2562" max="2562" width="0" hidden="1" customWidth="1"/>
    <col min="2563" max="2563" width="20.81640625" customWidth="1"/>
    <col min="2564" max="2565" width="11.453125"/>
    <col min="2566" max="2566" width="18" customWidth="1"/>
    <col min="2567" max="2567" width="15.1796875" bestFit="1" customWidth="1"/>
    <col min="2568" max="2816" width="11.453125"/>
    <col min="2817" max="2817" width="79.81640625" customWidth="1"/>
    <col min="2818" max="2818" width="0" hidden="1" customWidth="1"/>
    <col min="2819" max="2819" width="20.81640625" customWidth="1"/>
    <col min="2820" max="2821" width="11.453125"/>
    <col min="2822" max="2822" width="18" customWidth="1"/>
    <col min="2823" max="2823" width="15.1796875" bestFit="1" customWidth="1"/>
    <col min="2824" max="3072" width="11.453125"/>
    <col min="3073" max="3073" width="79.81640625" customWidth="1"/>
    <col min="3074" max="3074" width="0" hidden="1" customWidth="1"/>
    <col min="3075" max="3075" width="20.81640625" customWidth="1"/>
    <col min="3076" max="3077" width="11.453125"/>
    <col min="3078" max="3078" width="18" customWidth="1"/>
    <col min="3079" max="3079" width="15.1796875" bestFit="1" customWidth="1"/>
    <col min="3080" max="3328" width="11.453125"/>
    <col min="3329" max="3329" width="79.81640625" customWidth="1"/>
    <col min="3330" max="3330" width="0" hidden="1" customWidth="1"/>
    <col min="3331" max="3331" width="20.81640625" customWidth="1"/>
    <col min="3332" max="3333" width="11.453125"/>
    <col min="3334" max="3334" width="18" customWidth="1"/>
    <col min="3335" max="3335" width="15.1796875" bestFit="1" customWidth="1"/>
    <col min="3336" max="3584" width="11.453125"/>
    <col min="3585" max="3585" width="79.81640625" customWidth="1"/>
    <col min="3586" max="3586" width="0" hidden="1" customWidth="1"/>
    <col min="3587" max="3587" width="20.81640625" customWidth="1"/>
    <col min="3588" max="3589" width="11.453125"/>
    <col min="3590" max="3590" width="18" customWidth="1"/>
    <col min="3591" max="3591" width="15.1796875" bestFit="1" customWidth="1"/>
    <col min="3592" max="3840" width="11.453125"/>
    <col min="3841" max="3841" width="79.81640625" customWidth="1"/>
    <col min="3842" max="3842" width="0" hidden="1" customWidth="1"/>
    <col min="3843" max="3843" width="20.81640625" customWidth="1"/>
    <col min="3844" max="3845" width="11.453125"/>
    <col min="3846" max="3846" width="18" customWidth="1"/>
    <col min="3847" max="3847" width="15.1796875" bestFit="1" customWidth="1"/>
    <col min="3848" max="4096" width="11.453125"/>
    <col min="4097" max="4097" width="79.81640625" customWidth="1"/>
    <col min="4098" max="4098" width="0" hidden="1" customWidth="1"/>
    <col min="4099" max="4099" width="20.81640625" customWidth="1"/>
    <col min="4100" max="4101" width="11.453125"/>
    <col min="4102" max="4102" width="18" customWidth="1"/>
    <col min="4103" max="4103" width="15.1796875" bestFit="1" customWidth="1"/>
    <col min="4104" max="4352" width="11.453125"/>
    <col min="4353" max="4353" width="79.81640625" customWidth="1"/>
    <col min="4354" max="4354" width="0" hidden="1" customWidth="1"/>
    <col min="4355" max="4355" width="20.81640625" customWidth="1"/>
    <col min="4356" max="4357" width="11.453125"/>
    <col min="4358" max="4358" width="18" customWidth="1"/>
    <col min="4359" max="4359" width="15.1796875" bestFit="1" customWidth="1"/>
    <col min="4360" max="4608" width="11.453125"/>
    <col min="4609" max="4609" width="79.81640625" customWidth="1"/>
    <col min="4610" max="4610" width="0" hidden="1" customWidth="1"/>
    <col min="4611" max="4611" width="20.81640625" customWidth="1"/>
    <col min="4612" max="4613" width="11.453125"/>
    <col min="4614" max="4614" width="18" customWidth="1"/>
    <col min="4615" max="4615" width="15.1796875" bestFit="1" customWidth="1"/>
    <col min="4616" max="4864" width="11.453125"/>
    <col min="4865" max="4865" width="79.81640625" customWidth="1"/>
    <col min="4866" max="4866" width="0" hidden="1" customWidth="1"/>
    <col min="4867" max="4867" width="20.81640625" customWidth="1"/>
    <col min="4868" max="4869" width="11.453125"/>
    <col min="4870" max="4870" width="18" customWidth="1"/>
    <col min="4871" max="4871" width="15.1796875" bestFit="1" customWidth="1"/>
    <col min="4872" max="5120" width="11.453125"/>
    <col min="5121" max="5121" width="79.81640625" customWidth="1"/>
    <col min="5122" max="5122" width="0" hidden="1" customWidth="1"/>
    <col min="5123" max="5123" width="20.81640625" customWidth="1"/>
    <col min="5124" max="5125" width="11.453125"/>
    <col min="5126" max="5126" width="18" customWidth="1"/>
    <col min="5127" max="5127" width="15.1796875" bestFit="1" customWidth="1"/>
    <col min="5128" max="5376" width="11.453125"/>
    <col min="5377" max="5377" width="79.81640625" customWidth="1"/>
    <col min="5378" max="5378" width="0" hidden="1" customWidth="1"/>
    <col min="5379" max="5379" width="20.81640625" customWidth="1"/>
    <col min="5380" max="5381" width="11.453125"/>
    <col min="5382" max="5382" width="18" customWidth="1"/>
    <col min="5383" max="5383" width="15.1796875" bestFit="1" customWidth="1"/>
    <col min="5384" max="5632" width="11.453125"/>
    <col min="5633" max="5633" width="79.81640625" customWidth="1"/>
    <col min="5634" max="5634" width="0" hidden="1" customWidth="1"/>
    <col min="5635" max="5635" width="20.81640625" customWidth="1"/>
    <col min="5636" max="5637" width="11.453125"/>
    <col min="5638" max="5638" width="18" customWidth="1"/>
    <col min="5639" max="5639" width="15.1796875" bestFit="1" customWidth="1"/>
    <col min="5640" max="5888" width="11.453125"/>
    <col min="5889" max="5889" width="79.81640625" customWidth="1"/>
    <col min="5890" max="5890" width="0" hidden="1" customWidth="1"/>
    <col min="5891" max="5891" width="20.81640625" customWidth="1"/>
    <col min="5892" max="5893" width="11.453125"/>
    <col min="5894" max="5894" width="18" customWidth="1"/>
    <col min="5895" max="5895" width="15.1796875" bestFit="1" customWidth="1"/>
    <col min="5896" max="6144" width="11.453125"/>
    <col min="6145" max="6145" width="79.81640625" customWidth="1"/>
    <col min="6146" max="6146" width="0" hidden="1" customWidth="1"/>
    <col min="6147" max="6147" width="20.81640625" customWidth="1"/>
    <col min="6148" max="6149" width="11.453125"/>
    <col min="6150" max="6150" width="18" customWidth="1"/>
    <col min="6151" max="6151" width="15.1796875" bestFit="1" customWidth="1"/>
    <col min="6152" max="6400" width="11.453125"/>
    <col min="6401" max="6401" width="79.81640625" customWidth="1"/>
    <col min="6402" max="6402" width="0" hidden="1" customWidth="1"/>
    <col min="6403" max="6403" width="20.81640625" customWidth="1"/>
    <col min="6404" max="6405" width="11.453125"/>
    <col min="6406" max="6406" width="18" customWidth="1"/>
    <col min="6407" max="6407" width="15.1796875" bestFit="1" customWidth="1"/>
    <col min="6408" max="6656" width="11.453125"/>
    <col min="6657" max="6657" width="79.81640625" customWidth="1"/>
    <col min="6658" max="6658" width="0" hidden="1" customWidth="1"/>
    <col min="6659" max="6659" width="20.81640625" customWidth="1"/>
    <col min="6660" max="6661" width="11.453125"/>
    <col min="6662" max="6662" width="18" customWidth="1"/>
    <col min="6663" max="6663" width="15.1796875" bestFit="1" customWidth="1"/>
    <col min="6664" max="6912" width="11.453125"/>
    <col min="6913" max="6913" width="79.81640625" customWidth="1"/>
    <col min="6914" max="6914" width="0" hidden="1" customWidth="1"/>
    <col min="6915" max="6915" width="20.81640625" customWidth="1"/>
    <col min="6916" max="6917" width="11.453125"/>
    <col min="6918" max="6918" width="18" customWidth="1"/>
    <col min="6919" max="6919" width="15.1796875" bestFit="1" customWidth="1"/>
    <col min="6920" max="7168" width="11.453125"/>
    <col min="7169" max="7169" width="79.81640625" customWidth="1"/>
    <col min="7170" max="7170" width="0" hidden="1" customWidth="1"/>
    <col min="7171" max="7171" width="20.81640625" customWidth="1"/>
    <col min="7172" max="7173" width="11.453125"/>
    <col min="7174" max="7174" width="18" customWidth="1"/>
    <col min="7175" max="7175" width="15.1796875" bestFit="1" customWidth="1"/>
    <col min="7176" max="7424" width="11.453125"/>
    <col min="7425" max="7425" width="79.81640625" customWidth="1"/>
    <col min="7426" max="7426" width="0" hidden="1" customWidth="1"/>
    <col min="7427" max="7427" width="20.81640625" customWidth="1"/>
    <col min="7428" max="7429" width="11.453125"/>
    <col min="7430" max="7430" width="18" customWidth="1"/>
    <col min="7431" max="7431" width="15.1796875" bestFit="1" customWidth="1"/>
    <col min="7432" max="7680" width="11.453125"/>
    <col min="7681" max="7681" width="79.81640625" customWidth="1"/>
    <col min="7682" max="7682" width="0" hidden="1" customWidth="1"/>
    <col min="7683" max="7683" width="20.81640625" customWidth="1"/>
    <col min="7684" max="7685" width="11.453125"/>
    <col min="7686" max="7686" width="18" customWidth="1"/>
    <col min="7687" max="7687" width="15.1796875" bestFit="1" customWidth="1"/>
    <col min="7688" max="7936" width="11.453125"/>
    <col min="7937" max="7937" width="79.81640625" customWidth="1"/>
    <col min="7938" max="7938" width="0" hidden="1" customWidth="1"/>
    <col min="7939" max="7939" width="20.81640625" customWidth="1"/>
    <col min="7940" max="7941" width="11.453125"/>
    <col min="7942" max="7942" width="18" customWidth="1"/>
    <col min="7943" max="7943" width="15.1796875" bestFit="1" customWidth="1"/>
    <col min="7944" max="8192" width="11.453125"/>
    <col min="8193" max="8193" width="79.81640625" customWidth="1"/>
    <col min="8194" max="8194" width="0" hidden="1" customWidth="1"/>
    <col min="8195" max="8195" width="20.81640625" customWidth="1"/>
    <col min="8196" max="8197" width="11.453125"/>
    <col min="8198" max="8198" width="18" customWidth="1"/>
    <col min="8199" max="8199" width="15.1796875" bestFit="1" customWidth="1"/>
    <col min="8200" max="8448" width="11.453125"/>
    <col min="8449" max="8449" width="79.81640625" customWidth="1"/>
    <col min="8450" max="8450" width="0" hidden="1" customWidth="1"/>
    <col min="8451" max="8451" width="20.81640625" customWidth="1"/>
    <col min="8452" max="8453" width="11.453125"/>
    <col min="8454" max="8454" width="18" customWidth="1"/>
    <col min="8455" max="8455" width="15.1796875" bestFit="1" customWidth="1"/>
    <col min="8456" max="8704" width="11.453125"/>
    <col min="8705" max="8705" width="79.81640625" customWidth="1"/>
    <col min="8706" max="8706" width="0" hidden="1" customWidth="1"/>
    <col min="8707" max="8707" width="20.81640625" customWidth="1"/>
    <col min="8708" max="8709" width="11.453125"/>
    <col min="8710" max="8710" width="18" customWidth="1"/>
    <col min="8711" max="8711" width="15.1796875" bestFit="1" customWidth="1"/>
    <col min="8712" max="8960" width="11.453125"/>
    <col min="8961" max="8961" width="79.81640625" customWidth="1"/>
    <col min="8962" max="8962" width="0" hidden="1" customWidth="1"/>
    <col min="8963" max="8963" width="20.81640625" customWidth="1"/>
    <col min="8964" max="8965" width="11.453125"/>
    <col min="8966" max="8966" width="18" customWidth="1"/>
    <col min="8967" max="8967" width="15.1796875" bestFit="1" customWidth="1"/>
    <col min="8968" max="9216" width="11.453125"/>
    <col min="9217" max="9217" width="79.81640625" customWidth="1"/>
    <col min="9218" max="9218" width="0" hidden="1" customWidth="1"/>
    <col min="9219" max="9219" width="20.81640625" customWidth="1"/>
    <col min="9220" max="9221" width="11.453125"/>
    <col min="9222" max="9222" width="18" customWidth="1"/>
    <col min="9223" max="9223" width="15.1796875" bestFit="1" customWidth="1"/>
    <col min="9224" max="9472" width="11.453125"/>
    <col min="9473" max="9473" width="79.81640625" customWidth="1"/>
    <col min="9474" max="9474" width="0" hidden="1" customWidth="1"/>
    <col min="9475" max="9475" width="20.81640625" customWidth="1"/>
    <col min="9476" max="9477" width="11.453125"/>
    <col min="9478" max="9478" width="18" customWidth="1"/>
    <col min="9479" max="9479" width="15.1796875" bestFit="1" customWidth="1"/>
    <col min="9480" max="9728" width="11.453125"/>
    <col min="9729" max="9729" width="79.81640625" customWidth="1"/>
    <col min="9730" max="9730" width="0" hidden="1" customWidth="1"/>
    <col min="9731" max="9731" width="20.81640625" customWidth="1"/>
    <col min="9732" max="9733" width="11.453125"/>
    <col min="9734" max="9734" width="18" customWidth="1"/>
    <col min="9735" max="9735" width="15.1796875" bestFit="1" customWidth="1"/>
    <col min="9736" max="9984" width="11.453125"/>
    <col min="9985" max="9985" width="79.81640625" customWidth="1"/>
    <col min="9986" max="9986" width="0" hidden="1" customWidth="1"/>
    <col min="9987" max="9987" width="20.81640625" customWidth="1"/>
    <col min="9988" max="9989" width="11.453125"/>
    <col min="9990" max="9990" width="18" customWidth="1"/>
    <col min="9991" max="9991" width="15.1796875" bestFit="1" customWidth="1"/>
    <col min="9992" max="10240" width="11.453125"/>
    <col min="10241" max="10241" width="79.81640625" customWidth="1"/>
    <col min="10242" max="10242" width="0" hidden="1" customWidth="1"/>
    <col min="10243" max="10243" width="20.81640625" customWidth="1"/>
    <col min="10244" max="10245" width="11.453125"/>
    <col min="10246" max="10246" width="18" customWidth="1"/>
    <col min="10247" max="10247" width="15.1796875" bestFit="1" customWidth="1"/>
    <col min="10248" max="10496" width="11.453125"/>
    <col min="10497" max="10497" width="79.81640625" customWidth="1"/>
    <col min="10498" max="10498" width="0" hidden="1" customWidth="1"/>
    <col min="10499" max="10499" width="20.81640625" customWidth="1"/>
    <col min="10500" max="10501" width="11.453125"/>
    <col min="10502" max="10502" width="18" customWidth="1"/>
    <col min="10503" max="10503" width="15.1796875" bestFit="1" customWidth="1"/>
    <col min="10504" max="10752" width="11.453125"/>
    <col min="10753" max="10753" width="79.81640625" customWidth="1"/>
    <col min="10754" max="10754" width="0" hidden="1" customWidth="1"/>
    <col min="10755" max="10755" width="20.81640625" customWidth="1"/>
    <col min="10756" max="10757" width="11.453125"/>
    <col min="10758" max="10758" width="18" customWidth="1"/>
    <col min="10759" max="10759" width="15.1796875" bestFit="1" customWidth="1"/>
    <col min="10760" max="11008" width="11.453125"/>
    <col min="11009" max="11009" width="79.81640625" customWidth="1"/>
    <col min="11010" max="11010" width="0" hidden="1" customWidth="1"/>
    <col min="11011" max="11011" width="20.81640625" customWidth="1"/>
    <col min="11012" max="11013" width="11.453125"/>
    <col min="11014" max="11014" width="18" customWidth="1"/>
    <col min="11015" max="11015" width="15.1796875" bestFit="1" customWidth="1"/>
    <col min="11016" max="11264" width="11.453125"/>
    <col min="11265" max="11265" width="79.81640625" customWidth="1"/>
    <col min="11266" max="11266" width="0" hidden="1" customWidth="1"/>
    <col min="11267" max="11267" width="20.81640625" customWidth="1"/>
    <col min="11268" max="11269" width="11.453125"/>
    <col min="11270" max="11270" width="18" customWidth="1"/>
    <col min="11271" max="11271" width="15.1796875" bestFit="1" customWidth="1"/>
    <col min="11272" max="11520" width="11.453125"/>
    <col min="11521" max="11521" width="79.81640625" customWidth="1"/>
    <col min="11522" max="11522" width="0" hidden="1" customWidth="1"/>
    <col min="11523" max="11523" width="20.81640625" customWidth="1"/>
    <col min="11524" max="11525" width="11.453125"/>
    <col min="11526" max="11526" width="18" customWidth="1"/>
    <col min="11527" max="11527" width="15.1796875" bestFit="1" customWidth="1"/>
    <col min="11528" max="11776" width="11.453125"/>
    <col min="11777" max="11777" width="79.81640625" customWidth="1"/>
    <col min="11778" max="11778" width="0" hidden="1" customWidth="1"/>
    <col min="11779" max="11779" width="20.81640625" customWidth="1"/>
    <col min="11780" max="11781" width="11.453125"/>
    <col min="11782" max="11782" width="18" customWidth="1"/>
    <col min="11783" max="11783" width="15.1796875" bestFit="1" customWidth="1"/>
    <col min="11784" max="12032" width="11.453125"/>
    <col min="12033" max="12033" width="79.81640625" customWidth="1"/>
    <col min="12034" max="12034" width="0" hidden="1" customWidth="1"/>
    <col min="12035" max="12035" width="20.81640625" customWidth="1"/>
    <col min="12036" max="12037" width="11.453125"/>
    <col min="12038" max="12038" width="18" customWidth="1"/>
    <col min="12039" max="12039" width="15.1796875" bestFit="1" customWidth="1"/>
    <col min="12040" max="12288" width="11.453125"/>
    <col min="12289" max="12289" width="79.81640625" customWidth="1"/>
    <col min="12290" max="12290" width="0" hidden="1" customWidth="1"/>
    <col min="12291" max="12291" width="20.81640625" customWidth="1"/>
    <col min="12292" max="12293" width="11.453125"/>
    <col min="12294" max="12294" width="18" customWidth="1"/>
    <col min="12295" max="12295" width="15.1796875" bestFit="1" customWidth="1"/>
    <col min="12296" max="12544" width="11.453125"/>
    <col min="12545" max="12545" width="79.81640625" customWidth="1"/>
    <col min="12546" max="12546" width="0" hidden="1" customWidth="1"/>
    <col min="12547" max="12547" width="20.81640625" customWidth="1"/>
    <col min="12548" max="12549" width="11.453125"/>
    <col min="12550" max="12550" width="18" customWidth="1"/>
    <col min="12551" max="12551" width="15.1796875" bestFit="1" customWidth="1"/>
    <col min="12552" max="12800" width="11.453125"/>
    <col min="12801" max="12801" width="79.81640625" customWidth="1"/>
    <col min="12802" max="12802" width="0" hidden="1" customWidth="1"/>
    <col min="12803" max="12803" width="20.81640625" customWidth="1"/>
    <col min="12804" max="12805" width="11.453125"/>
    <col min="12806" max="12806" width="18" customWidth="1"/>
    <col min="12807" max="12807" width="15.1796875" bestFit="1" customWidth="1"/>
    <col min="12808" max="13056" width="11.453125"/>
    <col min="13057" max="13057" width="79.81640625" customWidth="1"/>
    <col min="13058" max="13058" width="0" hidden="1" customWidth="1"/>
    <col min="13059" max="13059" width="20.81640625" customWidth="1"/>
    <col min="13060" max="13061" width="11.453125"/>
    <col min="13062" max="13062" width="18" customWidth="1"/>
    <col min="13063" max="13063" width="15.1796875" bestFit="1" customWidth="1"/>
    <col min="13064" max="13312" width="11.453125"/>
    <col min="13313" max="13313" width="79.81640625" customWidth="1"/>
    <col min="13314" max="13314" width="0" hidden="1" customWidth="1"/>
    <col min="13315" max="13315" width="20.81640625" customWidth="1"/>
    <col min="13316" max="13317" width="11.453125"/>
    <col min="13318" max="13318" width="18" customWidth="1"/>
    <col min="13319" max="13319" width="15.1796875" bestFit="1" customWidth="1"/>
    <col min="13320" max="13568" width="11.453125"/>
    <col min="13569" max="13569" width="79.81640625" customWidth="1"/>
    <col min="13570" max="13570" width="0" hidden="1" customWidth="1"/>
    <col min="13571" max="13571" width="20.81640625" customWidth="1"/>
    <col min="13572" max="13573" width="11.453125"/>
    <col min="13574" max="13574" width="18" customWidth="1"/>
    <col min="13575" max="13575" width="15.1796875" bestFit="1" customWidth="1"/>
    <col min="13576" max="13824" width="11.453125"/>
    <col min="13825" max="13825" width="79.81640625" customWidth="1"/>
    <col min="13826" max="13826" width="0" hidden="1" customWidth="1"/>
    <col min="13827" max="13827" width="20.81640625" customWidth="1"/>
    <col min="13828" max="13829" width="11.453125"/>
    <col min="13830" max="13830" width="18" customWidth="1"/>
    <col min="13831" max="13831" width="15.1796875" bestFit="1" customWidth="1"/>
    <col min="13832" max="14080" width="11.453125"/>
    <col min="14081" max="14081" width="79.81640625" customWidth="1"/>
    <col min="14082" max="14082" width="0" hidden="1" customWidth="1"/>
    <col min="14083" max="14083" width="20.81640625" customWidth="1"/>
    <col min="14084" max="14085" width="11.453125"/>
    <col min="14086" max="14086" width="18" customWidth="1"/>
    <col min="14087" max="14087" width="15.1796875" bestFit="1" customWidth="1"/>
    <col min="14088" max="14336" width="11.453125"/>
    <col min="14337" max="14337" width="79.81640625" customWidth="1"/>
    <col min="14338" max="14338" width="0" hidden="1" customWidth="1"/>
    <col min="14339" max="14339" width="20.81640625" customWidth="1"/>
    <col min="14340" max="14341" width="11.453125"/>
    <col min="14342" max="14342" width="18" customWidth="1"/>
    <col min="14343" max="14343" width="15.1796875" bestFit="1" customWidth="1"/>
    <col min="14344" max="14592" width="11.453125"/>
    <col min="14593" max="14593" width="79.81640625" customWidth="1"/>
    <col min="14594" max="14594" width="0" hidden="1" customWidth="1"/>
    <col min="14595" max="14595" width="20.81640625" customWidth="1"/>
    <col min="14596" max="14597" width="11.453125"/>
    <col min="14598" max="14598" width="18" customWidth="1"/>
    <col min="14599" max="14599" width="15.1796875" bestFit="1" customWidth="1"/>
    <col min="14600" max="14848" width="11.453125"/>
    <col min="14849" max="14849" width="79.81640625" customWidth="1"/>
    <col min="14850" max="14850" width="0" hidden="1" customWidth="1"/>
    <col min="14851" max="14851" width="20.81640625" customWidth="1"/>
    <col min="14852" max="14853" width="11.453125"/>
    <col min="14854" max="14854" width="18" customWidth="1"/>
    <col min="14855" max="14855" width="15.1796875" bestFit="1" customWidth="1"/>
    <col min="14856" max="15104" width="11.453125"/>
    <col min="15105" max="15105" width="79.81640625" customWidth="1"/>
    <col min="15106" max="15106" width="0" hidden="1" customWidth="1"/>
    <col min="15107" max="15107" width="20.81640625" customWidth="1"/>
    <col min="15108" max="15109" width="11.453125"/>
    <col min="15110" max="15110" width="18" customWidth="1"/>
    <col min="15111" max="15111" width="15.1796875" bestFit="1" customWidth="1"/>
    <col min="15112" max="15360" width="11.453125"/>
    <col min="15361" max="15361" width="79.81640625" customWidth="1"/>
    <col min="15362" max="15362" width="0" hidden="1" customWidth="1"/>
    <col min="15363" max="15363" width="20.81640625" customWidth="1"/>
    <col min="15364" max="15365" width="11.453125"/>
    <col min="15366" max="15366" width="18" customWidth="1"/>
    <col min="15367" max="15367" width="15.1796875" bestFit="1" customWidth="1"/>
    <col min="15368" max="15616" width="11.453125"/>
    <col min="15617" max="15617" width="79.81640625" customWidth="1"/>
    <col min="15618" max="15618" width="0" hidden="1" customWidth="1"/>
    <col min="15619" max="15619" width="20.81640625" customWidth="1"/>
    <col min="15620" max="15621" width="11.453125"/>
    <col min="15622" max="15622" width="18" customWidth="1"/>
    <col min="15623" max="15623" width="15.1796875" bestFit="1" customWidth="1"/>
    <col min="15624" max="15872" width="11.453125"/>
    <col min="15873" max="15873" width="79.81640625" customWidth="1"/>
    <col min="15874" max="15874" width="0" hidden="1" customWidth="1"/>
    <col min="15875" max="15875" width="20.81640625" customWidth="1"/>
    <col min="15876" max="15877" width="11.453125"/>
    <col min="15878" max="15878" width="18" customWidth="1"/>
    <col min="15879" max="15879" width="15.1796875" bestFit="1" customWidth="1"/>
    <col min="15880" max="16128" width="11.453125"/>
    <col min="16129" max="16129" width="79.81640625" customWidth="1"/>
    <col min="16130" max="16130" width="0" hidden="1" customWidth="1"/>
    <col min="16131" max="16131" width="20.81640625" customWidth="1"/>
    <col min="16132" max="16133" width="11.453125"/>
    <col min="16134" max="16134" width="18" customWidth="1"/>
    <col min="16135" max="16135" width="15.1796875" bestFit="1" customWidth="1"/>
    <col min="16136" max="16384" width="11.453125"/>
  </cols>
  <sheetData>
    <row r="1" spans="1:4" ht="15.5" x14ac:dyDescent="0.35">
      <c r="A1" s="522" t="str">
        <f>+'ESF DIC 2023'!A1:E1</f>
        <v xml:space="preserve"> CARLOS GIOVANNI GARCIA VIVAS</v>
      </c>
      <c r="B1" s="522"/>
      <c r="C1" s="522"/>
      <c r="D1" s="238"/>
    </row>
    <row r="2" spans="1:4" ht="15.5" x14ac:dyDescent="0.35">
      <c r="A2" s="522" t="s">
        <v>348</v>
      </c>
      <c r="B2" s="522"/>
      <c r="C2" s="522"/>
      <c r="D2" s="238"/>
    </row>
    <row r="3" spans="1:4" ht="15.5" x14ac:dyDescent="0.35">
      <c r="A3" s="522" t="s">
        <v>349</v>
      </c>
      <c r="B3" s="522"/>
      <c r="C3" s="522"/>
      <c r="D3" s="262"/>
    </row>
    <row r="4" spans="1:4" ht="15.5" x14ac:dyDescent="0.35">
      <c r="A4" s="535"/>
      <c r="B4" s="535"/>
      <c r="C4" s="535"/>
      <c r="D4" s="262"/>
    </row>
    <row r="5" spans="1:4" x14ac:dyDescent="0.35">
      <c r="A5" s="209"/>
      <c r="B5" s="209"/>
      <c r="C5" s="518" t="s">
        <v>469</v>
      </c>
      <c r="D5" s="262"/>
    </row>
    <row r="6" spans="1:4" x14ac:dyDescent="0.35">
      <c r="A6" s="44" t="s">
        <v>350</v>
      </c>
      <c r="B6" s="44"/>
      <c r="C6" s="519"/>
      <c r="D6" s="262"/>
    </row>
    <row r="7" spans="1:4" x14ac:dyDescent="0.35">
      <c r="A7" s="44" t="s">
        <v>115</v>
      </c>
      <c r="B7" s="44"/>
      <c r="C7" s="431">
        <f>+'ERI DIC 2023'!D86</f>
        <v>44221455.100000024</v>
      </c>
      <c r="D7" s="262"/>
    </row>
    <row r="8" spans="1:4" x14ac:dyDescent="0.35">
      <c r="A8" s="18" t="s">
        <v>351</v>
      </c>
      <c r="B8" s="18"/>
      <c r="C8" s="432">
        <v>3994707</v>
      </c>
      <c r="D8" s="262"/>
    </row>
    <row r="9" spans="1:4" x14ac:dyDescent="0.35">
      <c r="A9" s="18" t="s">
        <v>352</v>
      </c>
      <c r="B9" s="18"/>
      <c r="C9" s="432">
        <f>('ESF DIC 2023'!E41*-1)</f>
        <v>28630006</v>
      </c>
      <c r="D9" s="262"/>
    </row>
    <row r="10" spans="1:4" x14ac:dyDescent="0.35">
      <c r="A10" s="18" t="s">
        <v>82</v>
      </c>
      <c r="B10" s="18"/>
      <c r="C10" s="433">
        <v>0</v>
      </c>
      <c r="D10" s="262"/>
    </row>
    <row r="11" spans="1:4" x14ac:dyDescent="0.35">
      <c r="A11" s="44" t="s">
        <v>353</v>
      </c>
      <c r="B11" s="44"/>
      <c r="C11" s="431">
        <f>C7+C9+C8</f>
        <v>76846168.100000024</v>
      </c>
      <c r="D11" s="262"/>
    </row>
    <row r="12" spans="1:4" x14ac:dyDescent="0.35">
      <c r="A12" s="44"/>
      <c r="B12" s="44"/>
      <c r="C12" s="431"/>
      <c r="D12" s="262"/>
    </row>
    <row r="13" spans="1:4" x14ac:dyDescent="0.35">
      <c r="A13" s="44" t="s">
        <v>353</v>
      </c>
      <c r="B13" s="44"/>
      <c r="C13" s="431"/>
      <c r="D13" s="262"/>
    </row>
    <row r="14" spans="1:4" ht="35.25" hidden="1" customHeight="1" x14ac:dyDescent="0.35">
      <c r="A14" s="434" t="s">
        <v>354</v>
      </c>
      <c r="B14" s="18"/>
      <c r="C14" s="432"/>
      <c r="D14" s="262"/>
    </row>
    <row r="15" spans="1:4" ht="22.5" customHeight="1" x14ac:dyDescent="0.35">
      <c r="A15" s="18" t="s">
        <v>355</v>
      </c>
      <c r="B15" s="18"/>
      <c r="C15" s="432">
        <f>+'ESF DIC 2023'!E28</f>
        <v>27250511.900000006</v>
      </c>
      <c r="D15" s="262"/>
    </row>
    <row r="16" spans="1:4" ht="31.5" hidden="1" customHeight="1" x14ac:dyDescent="0.35">
      <c r="A16" s="434" t="s">
        <v>450</v>
      </c>
      <c r="B16" s="18"/>
      <c r="C16" s="435"/>
      <c r="D16" s="262"/>
    </row>
    <row r="17" spans="1:6" x14ac:dyDescent="0.35">
      <c r="A17" s="18" t="s">
        <v>466</v>
      </c>
      <c r="B17" s="18"/>
      <c r="C17" s="432">
        <f>+'ESF DIC 2023'!E136*-1</f>
        <v>-117164000</v>
      </c>
      <c r="D17" s="262"/>
    </row>
    <row r="18" spans="1:6" x14ac:dyDescent="0.35">
      <c r="A18" s="18" t="s">
        <v>358</v>
      </c>
      <c r="B18" s="18"/>
      <c r="C18" s="432">
        <f>+'ESF DIC 2023'!E109</f>
        <v>-2452000</v>
      </c>
      <c r="D18" s="262"/>
    </row>
    <row r="19" spans="1:6" hidden="1" x14ac:dyDescent="0.35">
      <c r="A19" s="18" t="s">
        <v>359</v>
      </c>
      <c r="B19" s="18"/>
      <c r="C19" s="432"/>
      <c r="D19" s="262"/>
    </row>
    <row r="20" spans="1:6" hidden="1" x14ac:dyDescent="0.35">
      <c r="A20" s="18" t="s">
        <v>360</v>
      </c>
      <c r="B20" s="18"/>
      <c r="C20" s="432"/>
      <c r="D20" s="262"/>
    </row>
    <row r="21" spans="1:6" ht="18" customHeight="1" x14ac:dyDescent="0.35">
      <c r="A21" s="18" t="s">
        <v>361</v>
      </c>
      <c r="B21" s="18"/>
      <c r="C21" s="432">
        <f>+'ESF DIC 2023'!E121*-1</f>
        <v>12621000</v>
      </c>
      <c r="D21" s="262"/>
    </row>
    <row r="22" spans="1:6" hidden="1" x14ac:dyDescent="0.35">
      <c r="A22" s="18" t="s">
        <v>451</v>
      </c>
      <c r="B22" s="18"/>
      <c r="C22" s="435"/>
      <c r="D22" s="262"/>
    </row>
    <row r="23" spans="1:6" hidden="1" x14ac:dyDescent="0.35">
      <c r="A23" s="18" t="s">
        <v>452</v>
      </c>
      <c r="B23" s="18"/>
      <c r="C23" s="432"/>
      <c r="D23" s="262"/>
    </row>
    <row r="24" spans="1:6" ht="33.75" customHeight="1" x14ac:dyDescent="0.35">
      <c r="A24" s="434" t="s">
        <v>453</v>
      </c>
      <c r="B24" s="18"/>
      <c r="C24" s="433">
        <f>+'ESF DIC 2023'!E25*-1</f>
        <v>2898320</v>
      </c>
      <c r="D24" s="262"/>
      <c r="F24" s="436"/>
    </row>
    <row r="25" spans="1:6" x14ac:dyDescent="0.35">
      <c r="A25" s="44" t="s">
        <v>364</v>
      </c>
      <c r="B25" s="44"/>
      <c r="C25" s="255">
        <f>SUM(C14:C24)</f>
        <v>-76846168.099999994</v>
      </c>
      <c r="D25" s="407"/>
    </row>
    <row r="26" spans="1:6" x14ac:dyDescent="0.35">
      <c r="A26" s="44" t="s">
        <v>365</v>
      </c>
      <c r="B26" s="44"/>
      <c r="C26" s="431"/>
      <c r="D26" s="262"/>
    </row>
    <row r="27" spans="1:6" x14ac:dyDescent="0.35">
      <c r="A27" s="18" t="s">
        <v>454</v>
      </c>
      <c r="B27" s="44"/>
      <c r="C27" s="431"/>
      <c r="D27" s="262"/>
    </row>
    <row r="28" spans="1:6" x14ac:dyDescent="0.35">
      <c r="A28" s="18" t="s">
        <v>455</v>
      </c>
      <c r="B28" s="44"/>
      <c r="C28" s="438"/>
      <c r="D28" s="262"/>
    </row>
    <row r="29" spans="1:6" x14ac:dyDescent="0.35">
      <c r="A29" s="44" t="s">
        <v>456</v>
      </c>
      <c r="B29" s="44"/>
      <c r="C29" s="439"/>
      <c r="D29" s="407"/>
    </row>
    <row r="30" spans="1:6" x14ac:dyDescent="0.35">
      <c r="A30" s="18"/>
      <c r="B30" s="18"/>
      <c r="C30" s="432"/>
      <c r="D30" s="262"/>
    </row>
    <row r="31" spans="1:6" x14ac:dyDescent="0.35">
      <c r="A31" s="44" t="s">
        <v>369</v>
      </c>
      <c r="B31" s="44"/>
      <c r="C31" s="255">
        <f>+'ESF DIC 2023'!E15</f>
        <v>-6041006</v>
      </c>
      <c r="D31" s="407"/>
      <c r="E31" s="188">
        <f>+'ESF DIC 2023'!E11</f>
        <v>-6041006</v>
      </c>
    </row>
    <row r="32" spans="1:6" x14ac:dyDescent="0.35">
      <c r="A32" s="18" t="s">
        <v>471</v>
      </c>
      <c r="B32" s="18"/>
      <c r="C32" s="479">
        <f>+'ESF DIC 2023'!D11</f>
        <v>6041006</v>
      </c>
      <c r="D32" s="262"/>
      <c r="E32" s="464"/>
    </row>
    <row r="33" spans="1:9" x14ac:dyDescent="0.35">
      <c r="A33" s="44" t="s">
        <v>472</v>
      </c>
      <c r="B33" s="44"/>
      <c r="C33" s="255">
        <f>+C32+C11+C25-C29+C31</f>
        <v>2.9802322387695313E-8</v>
      </c>
      <c r="D33" s="407">
        <v>0</v>
      </c>
      <c r="E33" s="465">
        <f>+'ESF DIC 2023'!C11</f>
        <v>0</v>
      </c>
      <c r="F33" s="466">
        <f>+E33-C33</f>
        <v>-2.9802322387695313E-8</v>
      </c>
      <c r="G33" s="476"/>
    </row>
    <row r="34" spans="1:9" x14ac:dyDescent="0.35">
      <c r="A34" s="26"/>
      <c r="B34" s="26"/>
      <c r="C34" s="432"/>
      <c r="D34" s="262"/>
    </row>
    <row r="35" spans="1:9" x14ac:dyDescent="0.35">
      <c r="A35" s="26"/>
      <c r="B35" s="26"/>
      <c r="C35" s="432"/>
      <c r="D35" s="262"/>
    </row>
    <row r="36" spans="1:9" x14ac:dyDescent="0.35">
      <c r="A36" s="26"/>
      <c r="B36" s="26"/>
      <c r="C36" s="432"/>
      <c r="D36" s="262"/>
    </row>
    <row r="37" spans="1:9" x14ac:dyDescent="0.35">
      <c r="A37" s="440"/>
      <c r="B37" s="441"/>
      <c r="C37" s="536"/>
      <c r="D37" s="536"/>
      <c r="E37" s="536"/>
      <c r="G37" s="477"/>
      <c r="H37" s="175"/>
      <c r="I37" s="175"/>
    </row>
    <row r="38" spans="1:9" x14ac:dyDescent="0.35">
      <c r="A38" s="475"/>
      <c r="B38" s="441"/>
      <c r="C38" s="445"/>
      <c r="D38" s="515"/>
      <c r="E38" s="515"/>
      <c r="G38" s="477"/>
      <c r="H38" s="175"/>
      <c r="I38" s="175"/>
    </row>
    <row r="39" spans="1:9" x14ac:dyDescent="0.35">
      <c r="A39" s="448"/>
      <c r="B39" s="18"/>
      <c r="C39" s="461"/>
      <c r="D39" s="512"/>
      <c r="E39" s="512"/>
      <c r="G39" s="477"/>
      <c r="H39" s="175"/>
      <c r="I39" s="175"/>
    </row>
    <row r="40" spans="1:9" x14ac:dyDescent="0.35">
      <c r="A40" s="448"/>
      <c r="B40" s="18"/>
      <c r="C40" s="448"/>
      <c r="D40" s="512"/>
      <c r="E40" s="512"/>
      <c r="G40" s="477"/>
      <c r="H40" s="175"/>
      <c r="I40" s="175"/>
    </row>
    <row r="41" spans="1:9" ht="15.75" customHeight="1" x14ac:dyDescent="0.35">
      <c r="A41" s="448"/>
      <c r="B41" s="18"/>
      <c r="C41" s="449"/>
      <c r="D41" s="450"/>
      <c r="E41" s="450"/>
      <c r="G41" s="477"/>
      <c r="H41" s="175"/>
      <c r="I41" s="175"/>
    </row>
    <row r="42" spans="1:9" ht="15.75" customHeight="1" x14ac:dyDescent="0.35">
      <c r="A42" s="448"/>
      <c r="B42" s="18"/>
      <c r="C42" s="449"/>
      <c r="D42" s="450"/>
      <c r="E42" s="450"/>
      <c r="G42" s="477"/>
      <c r="H42" s="175"/>
      <c r="I42" s="175"/>
    </row>
    <row r="43" spans="1:9" x14ac:dyDescent="0.35">
      <c r="A43" s="448"/>
      <c r="B43" s="18"/>
      <c r="C43" s="449"/>
      <c r="D43" s="450"/>
      <c r="E43" s="450"/>
      <c r="G43" s="477"/>
      <c r="H43" s="175"/>
      <c r="I43" s="175"/>
    </row>
    <row r="44" spans="1:9" x14ac:dyDescent="0.35">
      <c r="A44" s="44"/>
      <c r="B44" s="44"/>
      <c r="C44" s="44"/>
      <c r="D44" s="263"/>
      <c r="G44" s="477"/>
      <c r="H44" s="175"/>
      <c r="I44" s="175"/>
    </row>
    <row r="45" spans="1:9" x14ac:dyDescent="0.35">
      <c r="A45" s="44"/>
      <c r="B45" s="18"/>
      <c r="C45" s="194"/>
      <c r="D45" s="467"/>
      <c r="G45" s="477"/>
      <c r="H45" s="175"/>
      <c r="I45" s="175"/>
    </row>
    <row r="46" spans="1:9" x14ac:dyDescent="0.35">
      <c r="A46" s="536"/>
      <c r="B46" s="536"/>
      <c r="C46" s="536"/>
      <c r="D46" s="238"/>
      <c r="G46" s="477"/>
      <c r="H46" s="175"/>
      <c r="I46" s="175"/>
    </row>
    <row r="47" spans="1:9" x14ac:dyDescent="0.35">
      <c r="A47" s="445"/>
      <c r="B47" s="445"/>
      <c r="C47" s="445"/>
      <c r="D47" s="263"/>
      <c r="G47" s="477"/>
      <c r="H47" s="175"/>
      <c r="I47" s="175"/>
    </row>
    <row r="48" spans="1:9" x14ac:dyDescent="0.35">
      <c r="A48" s="461"/>
      <c r="B48" s="448"/>
      <c r="C48" s="448"/>
      <c r="D48" s="263"/>
    </row>
    <row r="49" spans="1:13" x14ac:dyDescent="0.35">
      <c r="A49" s="44"/>
      <c r="B49" s="44"/>
      <c r="C49" s="44"/>
      <c r="D49" s="263"/>
    </row>
    <row r="50" spans="1:13" s="195" customFormat="1" x14ac:dyDescent="0.35">
      <c r="A50" s="26"/>
      <c r="B50" s="26"/>
      <c r="C50" s="432"/>
      <c r="D50" s="238"/>
      <c r="H50"/>
      <c r="I50"/>
      <c r="J50"/>
      <c r="K50"/>
      <c r="L50"/>
      <c r="M50"/>
    </row>
    <row r="51" spans="1:13" s="195" customFormat="1" x14ac:dyDescent="0.35">
      <c r="A51" s="26"/>
      <c r="B51" s="26"/>
      <c r="C51" s="432"/>
      <c r="D51" s="238"/>
      <c r="H51"/>
      <c r="I51"/>
      <c r="J51"/>
      <c r="K51"/>
      <c r="L51"/>
      <c r="M51"/>
    </row>
    <row r="52" spans="1:13" s="195" customFormat="1" x14ac:dyDescent="0.35">
      <c r="A52" s="192"/>
      <c r="B52" s="26"/>
      <c r="C52" s="432"/>
      <c r="D52" s="238"/>
      <c r="H52"/>
      <c r="I52"/>
      <c r="J52"/>
      <c r="K52"/>
      <c r="L52"/>
      <c r="M52"/>
    </row>
    <row r="53" spans="1:13" s="195" customFormat="1" x14ac:dyDescent="0.35">
      <c r="A53" s="26"/>
      <c r="B53" s="26"/>
      <c r="C53" s="432"/>
      <c r="D53" s="238"/>
      <c r="H53"/>
      <c r="I53"/>
      <c r="J53"/>
      <c r="K53"/>
      <c r="L53"/>
      <c r="M53"/>
    </row>
  </sheetData>
  <mergeCells count="6">
    <mergeCell ref="A1:C1"/>
    <mergeCell ref="A2:C2"/>
    <mergeCell ref="A3:C3"/>
    <mergeCell ref="A4:C4"/>
    <mergeCell ref="A46:C46"/>
    <mergeCell ref="C37:E37"/>
  </mergeCells>
  <pageMargins left="0.7" right="0.7" top="0.75" bottom="0.75" header="0.3" footer="0.3"/>
  <pageSetup scale="86" orientation="portrait" verticalDpi="300" r:id="rId1"/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XFD193"/>
  <sheetViews>
    <sheetView topLeftCell="A27" zoomScale="112" zoomScaleNormal="112" workbookViewId="0">
      <selection activeCell="A7" sqref="A7:D7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customWidth="1"/>
    <col min="5" max="5" width="15.26953125" style="26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238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8" t="s">
        <v>426</v>
      </c>
      <c r="B1" s="528"/>
      <c r="C1" s="528"/>
      <c r="D1" s="528"/>
      <c r="E1" s="528"/>
    </row>
    <row r="2" spans="1:5" ht="17.149999999999999" customHeight="1" x14ac:dyDescent="0.35">
      <c r="A2" s="522" t="s">
        <v>427</v>
      </c>
      <c r="B2" s="522"/>
      <c r="C2" s="522"/>
      <c r="D2" s="522"/>
      <c r="E2" s="522"/>
    </row>
    <row r="3" spans="1:5" ht="17.149999999999999" customHeight="1" x14ac:dyDescent="0.35">
      <c r="A3" s="522" t="s">
        <v>474</v>
      </c>
      <c r="B3" s="522"/>
      <c r="C3" s="522"/>
      <c r="D3" s="522"/>
      <c r="E3" s="522"/>
    </row>
    <row r="4" spans="1:5" ht="17.149999999999999" customHeight="1" x14ac:dyDescent="0.35">
      <c r="A4" s="522" t="s">
        <v>475</v>
      </c>
      <c r="B4" s="522"/>
      <c r="C4" s="522"/>
      <c r="D4" s="522"/>
      <c r="E4" s="522"/>
    </row>
    <row r="5" spans="1:5" ht="17.149999999999999" customHeight="1" x14ac:dyDescent="0.35">
      <c r="A5" s="522" t="str">
        <f>'PYG NIIF'!A5:E5</f>
        <v>(Cifras expresadas  en  pesos colombianos)</v>
      </c>
      <c r="B5" s="522"/>
      <c r="C5" s="522"/>
      <c r="D5" s="522"/>
      <c r="E5" s="522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584"/>
      <c r="B7" s="584" t="s">
        <v>146</v>
      </c>
      <c r="C7" s="585">
        <v>2023</v>
      </c>
      <c r="D7" s="585">
        <v>2022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/>
    </row>
    <row r="11" spans="1:5" ht="17.149999999999999" customHeight="1" x14ac:dyDescent="0.3">
      <c r="A11" s="26" t="s">
        <v>280</v>
      </c>
      <c r="B11" s="209">
        <v>7</v>
      </c>
      <c r="C11" s="253">
        <v>0</v>
      </c>
      <c r="D11" s="253">
        <v>6041006</v>
      </c>
      <c r="E11" s="254">
        <f>+C11-D11</f>
        <v>-6041006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255">
        <f>SUM(C11:C14)</f>
        <v>0</v>
      </c>
      <c r="D15" s="255">
        <f>SUM(D11:D14)</f>
        <v>6041006</v>
      </c>
      <c r="E15" s="255">
        <f>SUM(E11:E14)</f>
        <v>-6041006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/>
    </row>
    <row r="19" spans="1:13" ht="17.149999999999999" hidden="1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18"/>
      <c r="J19" s="341"/>
      <c r="M19" s="318"/>
    </row>
    <row r="20" spans="1:13" ht="17.149999999999999" customHeight="1" x14ac:dyDescent="0.35">
      <c r="A20" s="400" t="s">
        <v>283</v>
      </c>
      <c r="B20" s="209">
        <v>8</v>
      </c>
      <c r="C20" s="473">
        <v>6058000</v>
      </c>
      <c r="D20" s="473">
        <v>8956320</v>
      </c>
      <c r="E20" s="254">
        <f t="shared" si="0"/>
        <v>-2898320</v>
      </c>
      <c r="I20" s="318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18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18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18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18"/>
      <c r="J24" s="341"/>
    </row>
    <row r="25" spans="1:13" ht="33.75" customHeight="1" x14ac:dyDescent="0.3">
      <c r="A25" s="267" t="s">
        <v>93</v>
      </c>
      <c r="B25" s="403"/>
      <c r="C25" s="474">
        <f>SUM(C19:C24)</f>
        <v>6058000</v>
      </c>
      <c r="D25" s="474">
        <f>SUM(D19:D24)</f>
        <v>8956320</v>
      </c>
      <c r="E25" s="255">
        <f t="shared" si="0"/>
        <v>-2898320</v>
      </c>
      <c r="G25" s="239" t="s">
        <v>260</v>
      </c>
      <c r="H25" s="261">
        <f>+C25+C64</f>
        <v>6058000.4000000358</v>
      </c>
      <c r="I25" s="516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516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35">
      <c r="A28" s="256" t="s">
        <v>286</v>
      </c>
      <c r="C28" s="207">
        <f>138064950+29244244-0.1</f>
        <v>167309193.90000001</v>
      </c>
      <c r="D28" s="207">
        <v>140058682</v>
      </c>
      <c r="E28" s="254">
        <f>+C28-D28</f>
        <v>27250511.900000006</v>
      </c>
      <c r="G28" s="324">
        <v>449429346</v>
      </c>
      <c r="I28" s="274">
        <f>+'Flujo Efectivo 2023-2022'!F33</f>
        <v>-2.9802322387695313E-8</v>
      </c>
      <c r="K28" s="344"/>
    </row>
    <row r="29" spans="1:13" ht="17.149999999999999" hidden="1" customHeight="1" x14ac:dyDescent="0.25">
      <c r="A29" s="26" t="s">
        <v>123</v>
      </c>
      <c r="C29" s="253">
        <v>0</v>
      </c>
      <c r="D29" s="254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255">
        <f>SUM(C28:C29)</f>
        <v>167309193.90000001</v>
      </c>
      <c r="D30" s="255">
        <f>SUM(D28:D29)</f>
        <v>140058682</v>
      </c>
      <c r="E30" s="255">
        <f>+C30-D30</f>
        <v>27250511.900000006</v>
      </c>
    </row>
    <row r="31" spans="1:13" ht="17.149999999999999" customHeight="1" x14ac:dyDescent="0.3">
      <c r="A31" s="23"/>
      <c r="B31" s="209"/>
      <c r="C31" s="257"/>
      <c r="D31" s="255"/>
      <c r="E31" s="252"/>
    </row>
    <row r="32" spans="1:13" ht="17.149999999999999" hidden="1" customHeight="1" x14ac:dyDescent="0.3">
      <c r="A32" s="23"/>
      <c r="B32" s="209"/>
      <c r="C32" s="257"/>
      <c r="D32" s="255"/>
      <c r="E32" s="252"/>
    </row>
    <row r="33" spans="1:8" ht="17.149999999999999" customHeight="1" x14ac:dyDescent="0.3">
      <c r="A33" s="23" t="s">
        <v>16</v>
      </c>
      <c r="B33" s="209"/>
      <c r="C33" s="255">
        <f>+C30+C25+C15</f>
        <v>173367193.90000001</v>
      </c>
      <c r="D33" s="255">
        <f>+D30+D25+D15</f>
        <v>155056008</v>
      </c>
      <c r="E33" s="255">
        <f>+C33-D33</f>
        <v>18311185.900000006</v>
      </c>
    </row>
    <row r="34" spans="1:8" ht="17.149999999999999" customHeight="1" x14ac:dyDescent="0.3">
      <c r="A34" s="23"/>
      <c r="B34" s="209"/>
      <c r="C34" s="257"/>
      <c r="D34" s="255"/>
      <c r="E34" s="252"/>
    </row>
    <row r="35" spans="1:8" ht="17.149999999999999" customHeight="1" x14ac:dyDescent="0.3">
      <c r="A35" s="23" t="s">
        <v>94</v>
      </c>
      <c r="B35" s="209"/>
      <c r="E35" s="252"/>
    </row>
    <row r="36" spans="1:8" ht="17.149999999999999" customHeight="1" x14ac:dyDescent="0.3">
      <c r="A36" s="23" t="s">
        <v>9</v>
      </c>
      <c r="B36" s="209">
        <v>10</v>
      </c>
      <c r="E36" s="252"/>
    </row>
    <row r="37" spans="1:8" ht="17.149999999999999" customHeight="1" x14ac:dyDescent="0.25">
      <c r="A37" s="26" t="s">
        <v>125</v>
      </c>
      <c r="C37" s="252">
        <f>350000000*0.3</f>
        <v>105000000</v>
      </c>
      <c r="D37" s="252">
        <f>350000000*0.3</f>
        <v>105000000</v>
      </c>
      <c r="E37" s="252">
        <f t="shared" ref="E37:E42" si="1">+C37-D37</f>
        <v>0</v>
      </c>
    </row>
    <row r="38" spans="1:8" ht="17.149999999999999" customHeight="1" x14ac:dyDescent="0.35">
      <c r="A38" s="256" t="s">
        <v>432</v>
      </c>
      <c r="C38" s="5">
        <f>350000000*0.7</f>
        <v>244999999.99999997</v>
      </c>
      <c r="D38" s="5">
        <f>350000000*0.7</f>
        <v>244999999.99999997</v>
      </c>
      <c r="E38" s="252">
        <f t="shared" si="1"/>
        <v>0</v>
      </c>
    </row>
    <row r="39" spans="1:8" ht="17.25" customHeight="1" x14ac:dyDescent="0.35">
      <c r="A39" s="26" t="s">
        <v>297</v>
      </c>
      <c r="C39" s="5">
        <v>72000000</v>
      </c>
      <c r="D39" s="5">
        <v>72000000</v>
      </c>
      <c r="E39" s="252">
        <f t="shared" si="1"/>
        <v>0</v>
      </c>
    </row>
    <row r="40" spans="1:8" ht="17.149999999999999" customHeight="1" x14ac:dyDescent="0.35">
      <c r="A40" s="26" t="s">
        <v>296</v>
      </c>
      <c r="C40" s="5">
        <v>163063976</v>
      </c>
      <c r="D40" s="5">
        <v>163063976</v>
      </c>
      <c r="E40" s="252">
        <f t="shared" si="1"/>
        <v>0</v>
      </c>
    </row>
    <row r="41" spans="1:8" ht="17.149999999999999" customHeight="1" x14ac:dyDescent="0.25">
      <c r="A41" s="26" t="s">
        <v>298</v>
      </c>
      <c r="C41" s="234">
        <f>-12365520-28630006</f>
        <v>-40995526</v>
      </c>
      <c r="D41" s="234">
        <v>-12365520</v>
      </c>
      <c r="E41" s="254">
        <f t="shared" si="1"/>
        <v>-28630006</v>
      </c>
      <c r="H41" s="261">
        <f>+E41+E69</f>
        <v>-28630006</v>
      </c>
    </row>
    <row r="42" spans="1:8" ht="17.149999999999999" customHeight="1" x14ac:dyDescent="0.3">
      <c r="A42" s="23" t="s">
        <v>12</v>
      </c>
      <c r="B42" s="209"/>
      <c r="C42" s="257">
        <f>SUM(C37:C41)</f>
        <v>544068450</v>
      </c>
      <c r="D42" s="257">
        <f>SUM(D37:D41)</f>
        <v>572698456</v>
      </c>
      <c r="E42" s="255">
        <f t="shared" si="1"/>
        <v>-28630006</v>
      </c>
      <c r="H42" s="261"/>
    </row>
    <row r="43" spans="1:8" ht="17.149999999999999" hidden="1" customHeight="1" x14ac:dyDescent="0.3">
      <c r="A43" s="23"/>
      <c r="B43" s="209"/>
      <c r="C43" s="257"/>
      <c r="D43" s="255"/>
      <c r="E43" s="252"/>
    </row>
    <row r="44" spans="1:8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8" ht="17.149999999999999" hidden="1" customHeight="1" x14ac:dyDescent="0.25">
      <c r="A45" s="26" t="s">
        <v>299</v>
      </c>
      <c r="C45" s="252"/>
      <c r="E45" s="252"/>
    </row>
    <row r="46" spans="1:8" ht="17.149999999999999" hidden="1" customHeight="1" x14ac:dyDescent="0.25">
      <c r="A46" s="26" t="s">
        <v>300</v>
      </c>
      <c r="C46" s="252"/>
      <c r="E46" s="252"/>
    </row>
    <row r="47" spans="1:8" ht="17.149999999999999" hidden="1" customHeight="1" x14ac:dyDescent="0.25">
      <c r="A47" s="26" t="s">
        <v>301</v>
      </c>
      <c r="C47" s="253"/>
      <c r="D47" s="254"/>
      <c r="E47" s="252"/>
    </row>
    <row r="48" spans="1:8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6058000.4000000358</v>
      </c>
      <c r="I63" s="238">
        <f>+C63/H63</f>
        <v>6.602839375229894E-8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262">
        <f>+C70+C42</f>
        <v>544068450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544068450</v>
      </c>
      <c r="D80" s="317">
        <f>+D42+D70</f>
        <v>572698456</v>
      </c>
      <c r="E80" s="317">
        <f>+C80-D80</f>
        <v>-28630006</v>
      </c>
    </row>
    <row r="81" spans="1:11" ht="17.149999999999999" customHeight="1" x14ac:dyDescent="0.3">
      <c r="A81" s="23"/>
      <c r="B81" s="209"/>
      <c r="C81" s="255"/>
      <c r="D81" s="255"/>
      <c r="E81" s="255"/>
    </row>
    <row r="82" spans="1:11" ht="17.149999999999999" customHeight="1" thickBot="1" x14ac:dyDescent="0.35">
      <c r="A82" s="23" t="s">
        <v>18</v>
      </c>
      <c r="B82" s="209"/>
      <c r="C82" s="258">
        <f>+C80+C33</f>
        <v>717435643.89999998</v>
      </c>
      <c r="D82" s="258">
        <f>+D80+D33</f>
        <v>727754464</v>
      </c>
      <c r="E82" s="258">
        <f>+C82-D82</f>
        <v>-10318820.100000024</v>
      </c>
      <c r="G82" s="323">
        <v>2604900359</v>
      </c>
      <c r="H82" s="328">
        <f>+G82-C82</f>
        <v>1887464715.0999999</v>
      </c>
      <c r="I82" s="262">
        <f>+C82+J82</f>
        <v>1506102781.9000001</v>
      </c>
      <c r="J82" s="341">
        <f>220513229+568153909</f>
        <v>788667138</v>
      </c>
      <c r="K82" s="344">
        <v>2686583405</v>
      </c>
    </row>
    <row r="83" spans="1:11" ht="17.149999999999999" customHeight="1" thickTop="1" x14ac:dyDescent="0.25">
      <c r="E83" s="252"/>
      <c r="I83" s="262">
        <f>+K82-I82</f>
        <v>1180480623.0999999</v>
      </c>
    </row>
    <row r="84" spans="1:11" ht="17.149999999999999" customHeight="1" x14ac:dyDescent="0.25">
      <c r="E84" s="252"/>
      <c r="I84" s="262"/>
    </row>
    <row r="85" spans="1:11" ht="17.149999999999999" customHeight="1" x14ac:dyDescent="0.25">
      <c r="E85" s="252"/>
    </row>
    <row r="86" spans="1:11" ht="17.149999999999999" customHeight="1" x14ac:dyDescent="0.25">
      <c r="E86" s="252"/>
    </row>
    <row r="87" spans="1:11" ht="17.149999999999999" customHeight="1" x14ac:dyDescent="0.25">
      <c r="E87" s="252"/>
    </row>
    <row r="88" spans="1:11" ht="17.149999999999999" customHeight="1" x14ac:dyDescent="0.25">
      <c r="E88" s="252"/>
    </row>
    <row r="89" spans="1:11" ht="17.149999999999999" customHeight="1" x14ac:dyDescent="0.25">
      <c r="E89" s="252"/>
    </row>
    <row r="90" spans="1:11" ht="17.149999999999999" customHeight="1" x14ac:dyDescent="0.25">
      <c r="E90" s="252"/>
    </row>
    <row r="91" spans="1:11" ht="17.149999999999999" customHeight="1" x14ac:dyDescent="0.25">
      <c r="E91" s="252"/>
    </row>
    <row r="92" spans="1:11" ht="17.149999999999999" customHeight="1" x14ac:dyDescent="0.25">
      <c r="E92" s="252"/>
    </row>
    <row r="93" spans="1:11" ht="17.149999999999999" customHeight="1" x14ac:dyDescent="0.25">
      <c r="E93" s="252"/>
    </row>
    <row r="94" spans="1:11" ht="17.149999999999999" customHeight="1" x14ac:dyDescent="0.25">
      <c r="E94" s="252"/>
    </row>
    <row r="95" spans="1:11" ht="17.149999999999999" customHeight="1" x14ac:dyDescent="0.25">
      <c r="E95" s="252"/>
    </row>
    <row r="96" spans="1:11" ht="17.149999999999999" customHeight="1" x14ac:dyDescent="0.35">
      <c r="A96" s="522" t="str">
        <f>A1</f>
        <v xml:space="preserve"> CARLOS GIOVANNI GARCIA VIVAS</v>
      </c>
      <c r="B96" s="522"/>
      <c r="C96" s="522"/>
      <c r="D96" s="522"/>
      <c r="E96" s="522"/>
    </row>
    <row r="97" spans="1:16384" ht="17.149999999999999" customHeight="1" x14ac:dyDescent="0.35">
      <c r="A97" s="522" t="str">
        <f>A2</f>
        <v>NIT: 13508779-8</v>
      </c>
      <c r="B97" s="522"/>
      <c r="C97" s="522"/>
      <c r="D97" s="522"/>
      <c r="E97" s="522"/>
    </row>
    <row r="98" spans="1:16384" ht="17.149999999999999" customHeight="1" x14ac:dyDescent="0.35">
      <c r="A98" s="522" t="s">
        <v>474</v>
      </c>
      <c r="B98" s="522"/>
      <c r="C98" s="522"/>
      <c r="D98" s="522"/>
      <c r="E98" s="522"/>
      <c r="F98" s="319"/>
      <c r="G98" s="325"/>
      <c r="H98" s="325"/>
      <c r="I98" s="517"/>
      <c r="J98" s="346"/>
      <c r="K98" s="522"/>
      <c r="L98" s="522"/>
      <c r="M98" s="522"/>
      <c r="N98" s="522"/>
      <c r="O98" s="522"/>
      <c r="P98" s="522"/>
      <c r="Q98" s="522"/>
      <c r="R98" s="522"/>
      <c r="S98" s="522"/>
      <c r="T98" s="522"/>
      <c r="U98" s="522"/>
      <c r="V98" s="522"/>
      <c r="W98" s="522"/>
      <c r="X98" s="522"/>
      <c r="Y98" s="522"/>
      <c r="Z98" s="522"/>
      <c r="AA98" s="522"/>
      <c r="AB98" s="522"/>
      <c r="AC98" s="522"/>
      <c r="AD98" s="522"/>
      <c r="AE98" s="522"/>
      <c r="AF98" s="522"/>
      <c r="AG98" s="522"/>
      <c r="AH98" s="522"/>
      <c r="AI98" s="522"/>
      <c r="AJ98" s="522"/>
      <c r="AK98" s="522"/>
      <c r="AL98" s="522"/>
      <c r="AM98" s="522"/>
      <c r="AN98" s="522"/>
      <c r="AO98" s="522"/>
      <c r="AP98" s="522"/>
      <c r="AQ98" s="522"/>
      <c r="AR98" s="522"/>
      <c r="AS98" s="522"/>
      <c r="AT98" s="522"/>
      <c r="AU98" s="522"/>
      <c r="AV98" s="522"/>
      <c r="AW98" s="522"/>
      <c r="AX98" s="522"/>
      <c r="AY98" s="522"/>
      <c r="AZ98" s="522"/>
      <c r="BA98" s="522"/>
      <c r="BB98" s="522"/>
      <c r="BC98" s="522"/>
      <c r="BD98" s="522"/>
      <c r="BE98" s="522"/>
      <c r="BF98" s="522"/>
      <c r="BG98" s="522"/>
      <c r="BH98" s="522"/>
      <c r="BI98" s="522"/>
      <c r="BJ98" s="522"/>
      <c r="BK98" s="522"/>
      <c r="BL98" s="522"/>
      <c r="BM98" s="522"/>
      <c r="BN98" s="522"/>
      <c r="BO98" s="522"/>
      <c r="BP98" s="522"/>
      <c r="BQ98" s="522"/>
      <c r="BR98" s="522"/>
      <c r="BS98" s="522"/>
      <c r="BT98" s="522"/>
      <c r="BU98" s="522"/>
      <c r="BV98" s="522"/>
      <c r="BW98" s="522"/>
      <c r="BX98" s="522"/>
      <c r="BY98" s="522"/>
      <c r="BZ98" s="522"/>
      <c r="CA98" s="522"/>
      <c r="CB98" s="522"/>
      <c r="CC98" s="522"/>
      <c r="CD98" s="522"/>
      <c r="CE98" s="522"/>
      <c r="CF98" s="522"/>
      <c r="CG98" s="522"/>
      <c r="CH98" s="522"/>
      <c r="CI98" s="522"/>
      <c r="CJ98" s="522"/>
      <c r="CK98" s="522"/>
      <c r="CL98" s="522"/>
      <c r="CM98" s="522"/>
      <c r="CN98" s="522"/>
      <c r="CO98" s="522"/>
      <c r="CP98" s="522"/>
      <c r="CQ98" s="522"/>
      <c r="CR98" s="522"/>
      <c r="CS98" s="522"/>
      <c r="CT98" s="522"/>
      <c r="CU98" s="522"/>
      <c r="CV98" s="522"/>
      <c r="CW98" s="522"/>
      <c r="CX98" s="522"/>
      <c r="CY98" s="522"/>
      <c r="CZ98" s="522"/>
      <c r="DA98" s="522"/>
      <c r="DB98" s="522"/>
      <c r="DC98" s="522"/>
      <c r="DD98" s="522"/>
      <c r="DE98" s="522"/>
      <c r="DF98" s="522"/>
      <c r="DG98" s="522"/>
      <c r="DH98" s="522"/>
      <c r="DI98" s="522"/>
      <c r="DJ98" s="522"/>
      <c r="DK98" s="522"/>
      <c r="DL98" s="522"/>
      <c r="DM98" s="522"/>
      <c r="DN98" s="522"/>
      <c r="DO98" s="522"/>
      <c r="DP98" s="522"/>
      <c r="DQ98" s="522"/>
      <c r="DR98" s="522"/>
      <c r="DS98" s="522"/>
      <c r="DT98" s="522"/>
      <c r="DU98" s="522"/>
      <c r="DV98" s="522"/>
      <c r="DW98" s="522"/>
      <c r="DX98" s="522"/>
      <c r="DY98" s="522"/>
      <c r="DZ98" s="522"/>
      <c r="EA98" s="522"/>
      <c r="EB98" s="522"/>
      <c r="EC98" s="522"/>
      <c r="ED98" s="522"/>
      <c r="EE98" s="522"/>
      <c r="EF98" s="522"/>
      <c r="EG98" s="522"/>
      <c r="EH98" s="522"/>
      <c r="EI98" s="522"/>
      <c r="EJ98" s="522"/>
      <c r="EK98" s="522"/>
      <c r="EL98" s="522"/>
      <c r="EM98" s="522"/>
      <c r="EN98" s="522"/>
      <c r="EO98" s="522"/>
      <c r="EP98" s="522"/>
      <c r="EQ98" s="522"/>
      <c r="ER98" s="522"/>
      <c r="ES98" s="522"/>
      <c r="ET98" s="522"/>
      <c r="EU98" s="522"/>
      <c r="EV98" s="522"/>
      <c r="EW98" s="522"/>
      <c r="EX98" s="522"/>
      <c r="EY98" s="522"/>
      <c r="EZ98" s="522"/>
      <c r="FA98" s="522"/>
      <c r="FB98" s="522"/>
      <c r="FC98" s="522"/>
      <c r="FD98" s="522"/>
      <c r="FE98" s="522"/>
      <c r="FF98" s="522"/>
      <c r="FG98" s="522"/>
      <c r="FH98" s="522"/>
      <c r="FI98" s="522"/>
      <c r="FJ98" s="522"/>
      <c r="FK98" s="522"/>
      <c r="FL98" s="522"/>
      <c r="FM98" s="522"/>
      <c r="FN98" s="522"/>
      <c r="FO98" s="522"/>
      <c r="FP98" s="522"/>
      <c r="FQ98" s="522"/>
      <c r="FR98" s="522"/>
      <c r="FS98" s="522"/>
      <c r="FT98" s="522"/>
      <c r="FU98" s="522"/>
      <c r="FV98" s="522"/>
      <c r="FW98" s="522"/>
      <c r="FX98" s="522"/>
      <c r="FY98" s="522"/>
      <c r="FZ98" s="522"/>
      <c r="GA98" s="522"/>
      <c r="GB98" s="522"/>
      <c r="GC98" s="522"/>
      <c r="GD98" s="522"/>
      <c r="GE98" s="522"/>
      <c r="GF98" s="522"/>
      <c r="GG98" s="522"/>
      <c r="GH98" s="522"/>
      <c r="GI98" s="522"/>
      <c r="GJ98" s="522"/>
      <c r="GK98" s="522"/>
      <c r="GL98" s="522"/>
      <c r="GM98" s="522"/>
      <c r="GN98" s="522"/>
      <c r="GO98" s="522"/>
      <c r="GP98" s="522"/>
      <c r="GQ98" s="522"/>
      <c r="GR98" s="522"/>
      <c r="GS98" s="522"/>
      <c r="GT98" s="522"/>
      <c r="GU98" s="522"/>
      <c r="GV98" s="522"/>
      <c r="GW98" s="522"/>
      <c r="GX98" s="522"/>
      <c r="GY98" s="522"/>
      <c r="GZ98" s="522"/>
      <c r="HA98" s="522"/>
      <c r="HB98" s="522"/>
      <c r="HC98" s="522"/>
      <c r="HD98" s="522"/>
      <c r="HE98" s="522"/>
      <c r="HF98" s="522"/>
      <c r="HG98" s="522"/>
      <c r="HH98" s="522"/>
      <c r="HI98" s="522"/>
      <c r="HJ98" s="522"/>
      <c r="HK98" s="522"/>
      <c r="HL98" s="522"/>
      <c r="HM98" s="522"/>
      <c r="HN98" s="522"/>
      <c r="HO98" s="522"/>
      <c r="HP98" s="522"/>
      <c r="HQ98" s="522"/>
      <c r="HR98" s="522"/>
      <c r="HS98" s="522"/>
      <c r="HT98" s="522"/>
      <c r="HU98" s="522"/>
      <c r="HV98" s="522"/>
      <c r="HW98" s="522"/>
      <c r="HX98" s="522"/>
      <c r="HY98" s="522"/>
      <c r="HZ98" s="522"/>
      <c r="IA98" s="522"/>
      <c r="IB98" s="522"/>
      <c r="IC98" s="522"/>
      <c r="ID98" s="522"/>
      <c r="IE98" s="522"/>
      <c r="IF98" s="522"/>
      <c r="IG98" s="522"/>
      <c r="IH98" s="522"/>
      <c r="II98" s="522"/>
      <c r="IJ98" s="522"/>
      <c r="IK98" s="522"/>
      <c r="IL98" s="522"/>
      <c r="IM98" s="522"/>
      <c r="IN98" s="522"/>
      <c r="IO98" s="522"/>
      <c r="IP98" s="522"/>
      <c r="IQ98" s="522"/>
      <c r="IR98" s="522"/>
      <c r="IS98" s="522"/>
      <c r="IT98" s="522"/>
      <c r="IU98" s="522"/>
      <c r="IV98" s="522"/>
      <c r="IW98" s="522"/>
      <c r="IX98" s="522"/>
      <c r="IY98" s="522"/>
      <c r="IZ98" s="522"/>
      <c r="JA98" s="522"/>
      <c r="JB98" s="522"/>
      <c r="JC98" s="522"/>
      <c r="JD98" s="522"/>
      <c r="JE98" s="522"/>
      <c r="JF98" s="522"/>
      <c r="JG98" s="522"/>
      <c r="JH98" s="522"/>
      <c r="JI98" s="522"/>
      <c r="JJ98" s="522"/>
      <c r="JK98" s="522"/>
      <c r="JL98" s="522"/>
      <c r="JM98" s="522"/>
      <c r="JN98" s="522"/>
      <c r="JO98" s="522"/>
      <c r="JP98" s="522"/>
      <c r="JQ98" s="522"/>
      <c r="JR98" s="522"/>
      <c r="JS98" s="522"/>
      <c r="JT98" s="522"/>
      <c r="JU98" s="522"/>
      <c r="JV98" s="522"/>
      <c r="JW98" s="522"/>
      <c r="JX98" s="522"/>
      <c r="JY98" s="522"/>
      <c r="JZ98" s="522"/>
      <c r="KA98" s="522"/>
      <c r="KB98" s="522"/>
      <c r="KC98" s="522"/>
      <c r="KD98" s="522"/>
      <c r="KE98" s="522"/>
      <c r="KF98" s="522"/>
      <c r="KG98" s="522"/>
      <c r="KH98" s="522"/>
      <c r="KI98" s="522"/>
      <c r="KJ98" s="522"/>
      <c r="KK98" s="522"/>
      <c r="KL98" s="522"/>
      <c r="KM98" s="522"/>
      <c r="KN98" s="522"/>
      <c r="KO98" s="522"/>
      <c r="KP98" s="522"/>
      <c r="KQ98" s="522"/>
      <c r="KR98" s="522"/>
      <c r="KS98" s="522"/>
      <c r="KT98" s="522"/>
      <c r="KU98" s="522"/>
      <c r="KV98" s="522"/>
      <c r="KW98" s="522"/>
      <c r="KX98" s="522"/>
      <c r="KY98" s="522"/>
      <c r="KZ98" s="522"/>
      <c r="LA98" s="522"/>
      <c r="LB98" s="522"/>
      <c r="LC98" s="522"/>
      <c r="LD98" s="522"/>
      <c r="LE98" s="522"/>
      <c r="LF98" s="522"/>
      <c r="LG98" s="522"/>
      <c r="LH98" s="522"/>
      <c r="LI98" s="522"/>
      <c r="LJ98" s="522"/>
      <c r="LK98" s="522"/>
      <c r="LL98" s="522"/>
      <c r="LM98" s="522"/>
      <c r="LN98" s="522"/>
      <c r="LO98" s="522"/>
      <c r="LP98" s="522"/>
      <c r="LQ98" s="522"/>
      <c r="LR98" s="522"/>
      <c r="LS98" s="522"/>
      <c r="LT98" s="522"/>
      <c r="LU98" s="522"/>
      <c r="LV98" s="522"/>
      <c r="LW98" s="522"/>
      <c r="LX98" s="522"/>
      <c r="LY98" s="522"/>
      <c r="LZ98" s="522"/>
      <c r="MA98" s="522"/>
      <c r="MB98" s="522"/>
      <c r="MC98" s="522"/>
      <c r="MD98" s="522"/>
      <c r="ME98" s="522"/>
      <c r="MF98" s="522"/>
      <c r="MG98" s="522"/>
      <c r="MH98" s="522"/>
      <c r="MI98" s="522"/>
      <c r="MJ98" s="522"/>
      <c r="MK98" s="522"/>
      <c r="ML98" s="522"/>
      <c r="MM98" s="522"/>
      <c r="MN98" s="522"/>
      <c r="MO98" s="522"/>
      <c r="MP98" s="522"/>
      <c r="MQ98" s="522"/>
      <c r="MR98" s="522"/>
      <c r="MS98" s="522"/>
      <c r="MT98" s="522"/>
      <c r="MU98" s="522"/>
      <c r="MV98" s="522"/>
      <c r="MW98" s="522"/>
      <c r="MX98" s="522"/>
      <c r="MY98" s="522"/>
      <c r="MZ98" s="522"/>
      <c r="NA98" s="522"/>
      <c r="NB98" s="522"/>
      <c r="NC98" s="522"/>
      <c r="ND98" s="522"/>
      <c r="NE98" s="522"/>
      <c r="NF98" s="522"/>
      <c r="NG98" s="522"/>
      <c r="NH98" s="522"/>
      <c r="NI98" s="522"/>
      <c r="NJ98" s="522"/>
      <c r="NK98" s="522"/>
      <c r="NL98" s="522"/>
      <c r="NM98" s="522"/>
      <c r="NN98" s="522"/>
      <c r="NO98" s="522"/>
      <c r="NP98" s="522"/>
      <c r="NQ98" s="522"/>
      <c r="NR98" s="522"/>
      <c r="NS98" s="522"/>
      <c r="NT98" s="522"/>
      <c r="NU98" s="522"/>
      <c r="NV98" s="522"/>
      <c r="NW98" s="522"/>
      <c r="NX98" s="522"/>
      <c r="NY98" s="522"/>
      <c r="NZ98" s="522"/>
      <c r="OA98" s="522"/>
      <c r="OB98" s="522"/>
      <c r="OC98" s="522"/>
      <c r="OD98" s="522"/>
      <c r="OE98" s="522"/>
      <c r="OF98" s="522"/>
      <c r="OG98" s="522"/>
      <c r="OH98" s="522"/>
      <c r="OI98" s="522"/>
      <c r="OJ98" s="522"/>
      <c r="OK98" s="522"/>
      <c r="OL98" s="522"/>
      <c r="OM98" s="522"/>
      <c r="ON98" s="522"/>
      <c r="OO98" s="522"/>
      <c r="OP98" s="522"/>
      <c r="OQ98" s="522"/>
      <c r="OR98" s="522"/>
      <c r="OS98" s="522"/>
      <c r="OT98" s="522"/>
      <c r="OU98" s="522"/>
      <c r="OV98" s="522"/>
      <c r="OW98" s="522"/>
      <c r="OX98" s="522"/>
      <c r="OY98" s="522"/>
      <c r="OZ98" s="522"/>
      <c r="PA98" s="522"/>
      <c r="PB98" s="522"/>
      <c r="PC98" s="522"/>
      <c r="PD98" s="522"/>
      <c r="PE98" s="522"/>
      <c r="PF98" s="522"/>
      <c r="PG98" s="522"/>
      <c r="PH98" s="522"/>
      <c r="PI98" s="522"/>
      <c r="PJ98" s="522"/>
      <c r="PK98" s="522"/>
      <c r="PL98" s="522"/>
      <c r="PM98" s="522"/>
      <c r="PN98" s="522"/>
      <c r="PO98" s="522"/>
      <c r="PP98" s="522"/>
      <c r="PQ98" s="522"/>
      <c r="PR98" s="522"/>
      <c r="PS98" s="522"/>
      <c r="PT98" s="522"/>
      <c r="PU98" s="522"/>
      <c r="PV98" s="522"/>
      <c r="PW98" s="522"/>
      <c r="PX98" s="522"/>
      <c r="PY98" s="522"/>
      <c r="PZ98" s="522"/>
      <c r="QA98" s="522"/>
      <c r="QB98" s="522"/>
      <c r="QC98" s="522"/>
      <c r="QD98" s="522"/>
      <c r="QE98" s="522"/>
      <c r="QF98" s="522"/>
      <c r="QG98" s="522"/>
      <c r="QH98" s="522"/>
      <c r="QI98" s="522"/>
      <c r="QJ98" s="522"/>
      <c r="QK98" s="522"/>
      <c r="QL98" s="522"/>
      <c r="QM98" s="522"/>
      <c r="QN98" s="522"/>
      <c r="QO98" s="522"/>
      <c r="QP98" s="522"/>
      <c r="QQ98" s="522"/>
      <c r="QR98" s="522"/>
      <c r="QS98" s="522"/>
      <c r="QT98" s="522"/>
      <c r="QU98" s="522"/>
      <c r="QV98" s="522"/>
      <c r="QW98" s="522"/>
      <c r="QX98" s="522"/>
      <c r="QY98" s="522"/>
      <c r="QZ98" s="522"/>
      <c r="RA98" s="522"/>
      <c r="RB98" s="522"/>
      <c r="RC98" s="522"/>
      <c r="RD98" s="522"/>
      <c r="RE98" s="522"/>
      <c r="RF98" s="522"/>
      <c r="RG98" s="522"/>
      <c r="RH98" s="522"/>
      <c r="RI98" s="522"/>
      <c r="RJ98" s="522"/>
      <c r="RK98" s="522"/>
      <c r="RL98" s="522"/>
      <c r="RM98" s="522"/>
      <c r="RN98" s="522"/>
      <c r="RO98" s="522"/>
      <c r="RP98" s="522"/>
      <c r="RQ98" s="522"/>
      <c r="RR98" s="522"/>
      <c r="RS98" s="522"/>
      <c r="RT98" s="522"/>
      <c r="RU98" s="522"/>
      <c r="RV98" s="522"/>
      <c r="RW98" s="522"/>
      <c r="RX98" s="522"/>
      <c r="RY98" s="522"/>
      <c r="RZ98" s="522"/>
      <c r="SA98" s="522"/>
      <c r="SB98" s="522"/>
      <c r="SC98" s="522"/>
      <c r="SD98" s="522"/>
      <c r="SE98" s="522"/>
      <c r="SF98" s="522"/>
      <c r="SG98" s="522"/>
      <c r="SH98" s="522"/>
      <c r="SI98" s="522"/>
      <c r="SJ98" s="522"/>
      <c r="SK98" s="522"/>
      <c r="SL98" s="522"/>
      <c r="SM98" s="522"/>
      <c r="SN98" s="522"/>
      <c r="SO98" s="522"/>
      <c r="SP98" s="522"/>
      <c r="SQ98" s="522"/>
      <c r="SR98" s="522"/>
      <c r="SS98" s="522"/>
      <c r="ST98" s="522"/>
      <c r="SU98" s="522"/>
      <c r="SV98" s="522"/>
      <c r="SW98" s="522"/>
      <c r="SX98" s="522"/>
      <c r="SY98" s="522"/>
      <c r="SZ98" s="522"/>
      <c r="TA98" s="522"/>
      <c r="TB98" s="522"/>
      <c r="TC98" s="522"/>
      <c r="TD98" s="522"/>
      <c r="TE98" s="522"/>
      <c r="TF98" s="522"/>
      <c r="TG98" s="522"/>
      <c r="TH98" s="522"/>
      <c r="TI98" s="522"/>
      <c r="TJ98" s="522"/>
      <c r="TK98" s="522"/>
      <c r="TL98" s="522"/>
      <c r="TM98" s="522"/>
      <c r="TN98" s="522"/>
      <c r="TO98" s="522"/>
      <c r="TP98" s="522"/>
      <c r="TQ98" s="522"/>
      <c r="TR98" s="522"/>
      <c r="TS98" s="522"/>
      <c r="TT98" s="522"/>
      <c r="TU98" s="522"/>
      <c r="TV98" s="522"/>
      <c r="TW98" s="522"/>
      <c r="TX98" s="522"/>
      <c r="TY98" s="522"/>
      <c r="TZ98" s="522"/>
      <c r="UA98" s="522"/>
      <c r="UB98" s="522"/>
      <c r="UC98" s="522"/>
      <c r="UD98" s="522"/>
      <c r="UE98" s="522"/>
      <c r="UF98" s="522"/>
      <c r="UG98" s="522"/>
      <c r="UH98" s="522"/>
      <c r="UI98" s="522"/>
      <c r="UJ98" s="522"/>
      <c r="UK98" s="522"/>
      <c r="UL98" s="522"/>
      <c r="UM98" s="522"/>
      <c r="UN98" s="522"/>
      <c r="UO98" s="522"/>
      <c r="UP98" s="522"/>
      <c r="UQ98" s="522"/>
      <c r="UR98" s="522"/>
      <c r="US98" s="522"/>
      <c r="UT98" s="522"/>
      <c r="UU98" s="522"/>
      <c r="UV98" s="522"/>
      <c r="UW98" s="522"/>
      <c r="UX98" s="522"/>
      <c r="UY98" s="522"/>
      <c r="UZ98" s="522"/>
      <c r="VA98" s="522"/>
      <c r="VB98" s="522"/>
      <c r="VC98" s="522"/>
      <c r="VD98" s="522"/>
      <c r="VE98" s="522"/>
      <c r="VF98" s="522"/>
      <c r="VG98" s="522"/>
      <c r="VH98" s="522"/>
      <c r="VI98" s="522"/>
      <c r="VJ98" s="522"/>
      <c r="VK98" s="522"/>
      <c r="VL98" s="522"/>
      <c r="VM98" s="522"/>
      <c r="VN98" s="522"/>
      <c r="VO98" s="522"/>
      <c r="VP98" s="522"/>
      <c r="VQ98" s="522"/>
      <c r="VR98" s="522"/>
      <c r="VS98" s="522"/>
      <c r="VT98" s="522"/>
      <c r="VU98" s="522"/>
      <c r="VV98" s="522"/>
      <c r="VW98" s="522"/>
      <c r="VX98" s="522"/>
      <c r="VY98" s="522"/>
      <c r="VZ98" s="522"/>
      <c r="WA98" s="522"/>
      <c r="WB98" s="522"/>
      <c r="WC98" s="522"/>
      <c r="WD98" s="522"/>
      <c r="WE98" s="522"/>
      <c r="WF98" s="522"/>
      <c r="WG98" s="522"/>
      <c r="WH98" s="522"/>
      <c r="WI98" s="522"/>
      <c r="WJ98" s="522"/>
      <c r="WK98" s="522"/>
      <c r="WL98" s="522"/>
      <c r="WM98" s="522"/>
      <c r="WN98" s="522"/>
      <c r="WO98" s="522"/>
      <c r="WP98" s="522"/>
      <c r="WQ98" s="522"/>
      <c r="WR98" s="522"/>
      <c r="WS98" s="522"/>
      <c r="WT98" s="522"/>
      <c r="WU98" s="522"/>
      <c r="WV98" s="522"/>
      <c r="WW98" s="522"/>
      <c r="WX98" s="522"/>
      <c r="WY98" s="522"/>
      <c r="WZ98" s="522"/>
      <c r="XA98" s="522"/>
      <c r="XB98" s="522"/>
      <c r="XC98" s="522"/>
      <c r="XD98" s="522"/>
      <c r="XE98" s="522"/>
      <c r="XF98" s="522"/>
      <c r="XG98" s="522"/>
      <c r="XH98" s="522"/>
      <c r="XI98" s="522"/>
      <c r="XJ98" s="522"/>
      <c r="XK98" s="522"/>
      <c r="XL98" s="522"/>
      <c r="XM98" s="522"/>
      <c r="XN98" s="522"/>
      <c r="XO98" s="522"/>
      <c r="XP98" s="522"/>
      <c r="XQ98" s="522"/>
      <c r="XR98" s="522"/>
      <c r="XS98" s="522"/>
      <c r="XT98" s="522"/>
      <c r="XU98" s="522"/>
      <c r="XV98" s="522"/>
      <c r="XW98" s="522"/>
      <c r="XX98" s="522"/>
      <c r="XY98" s="522"/>
      <c r="XZ98" s="522"/>
      <c r="YA98" s="522"/>
      <c r="YB98" s="522"/>
      <c r="YC98" s="522"/>
      <c r="YD98" s="522"/>
      <c r="YE98" s="522"/>
      <c r="YF98" s="522"/>
      <c r="YG98" s="522"/>
      <c r="YH98" s="522"/>
      <c r="YI98" s="522"/>
      <c r="YJ98" s="522"/>
      <c r="YK98" s="522"/>
      <c r="YL98" s="522"/>
      <c r="YM98" s="522"/>
      <c r="YN98" s="522"/>
      <c r="YO98" s="522"/>
      <c r="YP98" s="522"/>
      <c r="YQ98" s="522"/>
      <c r="YR98" s="522"/>
      <c r="YS98" s="522"/>
      <c r="YT98" s="522"/>
      <c r="YU98" s="522"/>
      <c r="YV98" s="522"/>
      <c r="YW98" s="522"/>
      <c r="YX98" s="522"/>
      <c r="YY98" s="522"/>
      <c r="YZ98" s="522"/>
      <c r="ZA98" s="522"/>
      <c r="ZB98" s="522"/>
      <c r="ZC98" s="522"/>
      <c r="ZD98" s="522"/>
      <c r="ZE98" s="522"/>
      <c r="ZF98" s="522"/>
      <c r="ZG98" s="522"/>
      <c r="ZH98" s="522"/>
      <c r="ZI98" s="522"/>
      <c r="ZJ98" s="522"/>
      <c r="ZK98" s="522"/>
      <c r="ZL98" s="522"/>
      <c r="ZM98" s="522"/>
      <c r="ZN98" s="522"/>
      <c r="ZO98" s="522"/>
      <c r="ZP98" s="522"/>
      <c r="ZQ98" s="522"/>
      <c r="ZR98" s="522"/>
      <c r="ZS98" s="522"/>
      <c r="ZT98" s="522"/>
      <c r="ZU98" s="522"/>
      <c r="ZV98" s="522"/>
      <c r="ZW98" s="522"/>
      <c r="ZX98" s="522"/>
      <c r="ZY98" s="522"/>
      <c r="ZZ98" s="522"/>
      <c r="AAA98" s="522"/>
      <c r="AAB98" s="522"/>
      <c r="AAC98" s="522"/>
      <c r="AAD98" s="522"/>
      <c r="AAE98" s="522"/>
      <c r="AAF98" s="522"/>
      <c r="AAG98" s="522"/>
      <c r="AAH98" s="522"/>
      <c r="AAI98" s="522"/>
      <c r="AAJ98" s="522"/>
      <c r="AAK98" s="522"/>
      <c r="AAL98" s="522"/>
      <c r="AAM98" s="522"/>
      <c r="AAN98" s="522"/>
      <c r="AAO98" s="522"/>
      <c r="AAP98" s="522"/>
      <c r="AAQ98" s="522"/>
      <c r="AAR98" s="522"/>
      <c r="AAS98" s="522"/>
      <c r="AAT98" s="522"/>
      <c r="AAU98" s="522"/>
      <c r="AAV98" s="522"/>
      <c r="AAW98" s="522"/>
      <c r="AAX98" s="522"/>
      <c r="AAY98" s="522"/>
      <c r="AAZ98" s="522"/>
      <c r="ABA98" s="522"/>
      <c r="ABB98" s="522"/>
      <c r="ABC98" s="522"/>
      <c r="ABD98" s="522"/>
      <c r="ABE98" s="522"/>
      <c r="ABF98" s="522"/>
      <c r="ABG98" s="522"/>
      <c r="ABH98" s="522"/>
      <c r="ABI98" s="522"/>
      <c r="ABJ98" s="522"/>
      <c r="ABK98" s="522"/>
      <c r="ABL98" s="522"/>
      <c r="ABM98" s="522"/>
      <c r="ABN98" s="522"/>
      <c r="ABO98" s="522"/>
      <c r="ABP98" s="522"/>
      <c r="ABQ98" s="522"/>
      <c r="ABR98" s="522"/>
      <c r="ABS98" s="522"/>
      <c r="ABT98" s="522"/>
      <c r="ABU98" s="522"/>
      <c r="ABV98" s="522"/>
      <c r="ABW98" s="522"/>
      <c r="ABX98" s="522"/>
      <c r="ABY98" s="522"/>
      <c r="ABZ98" s="522"/>
      <c r="ACA98" s="522"/>
      <c r="ACB98" s="522"/>
      <c r="ACC98" s="522"/>
      <c r="ACD98" s="522"/>
      <c r="ACE98" s="522"/>
      <c r="ACF98" s="522"/>
      <c r="ACG98" s="522"/>
      <c r="ACH98" s="522"/>
      <c r="ACI98" s="522"/>
      <c r="ACJ98" s="522"/>
      <c r="ACK98" s="522"/>
      <c r="ACL98" s="522"/>
      <c r="ACM98" s="522"/>
      <c r="ACN98" s="522"/>
      <c r="ACO98" s="522"/>
      <c r="ACP98" s="522"/>
      <c r="ACQ98" s="522"/>
      <c r="ACR98" s="522"/>
      <c r="ACS98" s="522"/>
      <c r="ACT98" s="522"/>
      <c r="ACU98" s="522"/>
      <c r="ACV98" s="522"/>
      <c r="ACW98" s="522"/>
      <c r="ACX98" s="522"/>
      <c r="ACY98" s="522"/>
      <c r="ACZ98" s="522"/>
      <c r="ADA98" s="522"/>
      <c r="ADB98" s="522"/>
      <c r="ADC98" s="522"/>
      <c r="ADD98" s="522"/>
      <c r="ADE98" s="522"/>
      <c r="ADF98" s="522"/>
      <c r="ADG98" s="522"/>
      <c r="ADH98" s="522"/>
      <c r="ADI98" s="522"/>
      <c r="ADJ98" s="522"/>
      <c r="ADK98" s="522"/>
      <c r="ADL98" s="522"/>
      <c r="ADM98" s="522"/>
      <c r="ADN98" s="522"/>
      <c r="ADO98" s="522"/>
      <c r="ADP98" s="522"/>
      <c r="ADQ98" s="522"/>
      <c r="ADR98" s="522"/>
      <c r="ADS98" s="522"/>
      <c r="ADT98" s="522"/>
      <c r="ADU98" s="522"/>
      <c r="ADV98" s="522"/>
      <c r="ADW98" s="522"/>
      <c r="ADX98" s="522"/>
      <c r="ADY98" s="522"/>
      <c r="ADZ98" s="522"/>
      <c r="AEA98" s="522"/>
      <c r="AEB98" s="522"/>
      <c r="AEC98" s="522"/>
      <c r="AED98" s="522"/>
      <c r="AEE98" s="522"/>
      <c r="AEF98" s="522"/>
      <c r="AEG98" s="522"/>
      <c r="AEH98" s="522"/>
      <c r="AEI98" s="522"/>
      <c r="AEJ98" s="522"/>
      <c r="AEK98" s="522"/>
      <c r="AEL98" s="522"/>
      <c r="AEM98" s="522"/>
      <c r="AEN98" s="522"/>
      <c r="AEO98" s="522"/>
      <c r="AEP98" s="522"/>
      <c r="AEQ98" s="522"/>
      <c r="AER98" s="522"/>
      <c r="AES98" s="522"/>
      <c r="AET98" s="522"/>
      <c r="AEU98" s="522"/>
      <c r="AEV98" s="522"/>
      <c r="AEW98" s="522"/>
      <c r="AEX98" s="522"/>
      <c r="AEY98" s="522"/>
      <c r="AEZ98" s="522"/>
      <c r="AFA98" s="522"/>
      <c r="AFB98" s="522"/>
      <c r="AFC98" s="522"/>
      <c r="AFD98" s="522"/>
      <c r="AFE98" s="522"/>
      <c r="AFF98" s="522"/>
      <c r="AFG98" s="522"/>
      <c r="AFH98" s="522"/>
      <c r="AFI98" s="522"/>
      <c r="AFJ98" s="522"/>
      <c r="AFK98" s="522"/>
      <c r="AFL98" s="522"/>
      <c r="AFM98" s="522"/>
      <c r="AFN98" s="522"/>
      <c r="AFO98" s="522"/>
      <c r="AFP98" s="522"/>
      <c r="AFQ98" s="522"/>
      <c r="AFR98" s="522"/>
      <c r="AFS98" s="522"/>
      <c r="AFT98" s="522"/>
      <c r="AFU98" s="522"/>
      <c r="AFV98" s="522"/>
      <c r="AFW98" s="522"/>
      <c r="AFX98" s="522"/>
      <c r="AFY98" s="522"/>
      <c r="AFZ98" s="522"/>
      <c r="AGA98" s="522"/>
      <c r="AGB98" s="522"/>
      <c r="AGC98" s="522"/>
      <c r="AGD98" s="522"/>
      <c r="AGE98" s="522"/>
      <c r="AGF98" s="522"/>
      <c r="AGG98" s="522"/>
      <c r="AGH98" s="522"/>
      <c r="AGI98" s="522"/>
      <c r="AGJ98" s="522"/>
      <c r="AGK98" s="522"/>
      <c r="AGL98" s="522"/>
      <c r="AGM98" s="522"/>
      <c r="AGN98" s="522"/>
      <c r="AGO98" s="522"/>
      <c r="AGP98" s="522"/>
      <c r="AGQ98" s="522"/>
      <c r="AGR98" s="522"/>
      <c r="AGS98" s="522"/>
      <c r="AGT98" s="522"/>
      <c r="AGU98" s="522"/>
      <c r="AGV98" s="522"/>
      <c r="AGW98" s="522"/>
      <c r="AGX98" s="522"/>
      <c r="AGY98" s="522"/>
      <c r="AGZ98" s="522"/>
      <c r="AHA98" s="522"/>
      <c r="AHB98" s="522"/>
      <c r="AHC98" s="522"/>
      <c r="AHD98" s="522"/>
      <c r="AHE98" s="522"/>
      <c r="AHF98" s="522"/>
      <c r="AHG98" s="522"/>
      <c r="AHH98" s="522"/>
      <c r="AHI98" s="522"/>
      <c r="AHJ98" s="522"/>
      <c r="AHK98" s="522"/>
      <c r="AHL98" s="522"/>
      <c r="AHM98" s="522"/>
      <c r="AHN98" s="522"/>
      <c r="AHO98" s="522"/>
      <c r="AHP98" s="522"/>
      <c r="AHQ98" s="522"/>
      <c r="AHR98" s="522"/>
      <c r="AHS98" s="522"/>
      <c r="AHT98" s="522"/>
      <c r="AHU98" s="522"/>
      <c r="AHV98" s="522"/>
      <c r="AHW98" s="522"/>
      <c r="AHX98" s="522"/>
      <c r="AHY98" s="522"/>
      <c r="AHZ98" s="522"/>
      <c r="AIA98" s="522"/>
      <c r="AIB98" s="522"/>
      <c r="AIC98" s="522"/>
      <c r="AID98" s="522"/>
      <c r="AIE98" s="522"/>
      <c r="AIF98" s="522"/>
      <c r="AIG98" s="522"/>
      <c r="AIH98" s="522"/>
      <c r="AII98" s="522"/>
      <c r="AIJ98" s="522"/>
      <c r="AIK98" s="522"/>
      <c r="AIL98" s="522"/>
      <c r="AIM98" s="522"/>
      <c r="AIN98" s="522"/>
      <c r="AIO98" s="522"/>
      <c r="AIP98" s="522"/>
      <c r="AIQ98" s="522"/>
      <c r="AIR98" s="522"/>
      <c r="AIS98" s="522"/>
      <c r="AIT98" s="522"/>
      <c r="AIU98" s="522"/>
      <c r="AIV98" s="522"/>
      <c r="AIW98" s="522"/>
      <c r="AIX98" s="522"/>
      <c r="AIY98" s="522"/>
      <c r="AIZ98" s="522"/>
      <c r="AJA98" s="522"/>
      <c r="AJB98" s="522"/>
      <c r="AJC98" s="522"/>
      <c r="AJD98" s="522"/>
      <c r="AJE98" s="522"/>
      <c r="AJF98" s="522"/>
      <c r="AJG98" s="522"/>
      <c r="AJH98" s="522"/>
      <c r="AJI98" s="522"/>
      <c r="AJJ98" s="522"/>
      <c r="AJK98" s="522"/>
      <c r="AJL98" s="522"/>
      <c r="AJM98" s="522"/>
      <c r="AJN98" s="522"/>
      <c r="AJO98" s="522"/>
      <c r="AJP98" s="522"/>
      <c r="AJQ98" s="522"/>
      <c r="AJR98" s="522"/>
      <c r="AJS98" s="522"/>
      <c r="AJT98" s="522"/>
      <c r="AJU98" s="522"/>
      <c r="AJV98" s="522"/>
      <c r="AJW98" s="522"/>
      <c r="AJX98" s="522"/>
      <c r="AJY98" s="522"/>
      <c r="AJZ98" s="522"/>
      <c r="AKA98" s="522"/>
      <c r="AKB98" s="522"/>
      <c r="AKC98" s="522"/>
      <c r="AKD98" s="522"/>
      <c r="AKE98" s="522"/>
      <c r="AKF98" s="522"/>
      <c r="AKG98" s="522"/>
      <c r="AKH98" s="522"/>
      <c r="AKI98" s="522"/>
      <c r="AKJ98" s="522"/>
      <c r="AKK98" s="522"/>
      <c r="AKL98" s="522"/>
      <c r="AKM98" s="522"/>
      <c r="AKN98" s="522"/>
      <c r="AKO98" s="522"/>
      <c r="AKP98" s="522"/>
      <c r="AKQ98" s="522"/>
      <c r="AKR98" s="522"/>
      <c r="AKS98" s="522"/>
      <c r="AKT98" s="522"/>
      <c r="AKU98" s="522"/>
      <c r="AKV98" s="522"/>
      <c r="AKW98" s="522"/>
      <c r="AKX98" s="522"/>
      <c r="AKY98" s="522"/>
      <c r="AKZ98" s="522"/>
      <c r="ALA98" s="522"/>
      <c r="ALB98" s="522"/>
      <c r="ALC98" s="522"/>
      <c r="ALD98" s="522"/>
      <c r="ALE98" s="522"/>
      <c r="ALF98" s="522"/>
      <c r="ALG98" s="522"/>
      <c r="ALH98" s="522"/>
      <c r="ALI98" s="522"/>
      <c r="ALJ98" s="522"/>
      <c r="ALK98" s="522"/>
      <c r="ALL98" s="522"/>
      <c r="ALM98" s="522"/>
      <c r="ALN98" s="522"/>
      <c r="ALO98" s="522"/>
      <c r="ALP98" s="522"/>
      <c r="ALQ98" s="522"/>
      <c r="ALR98" s="522"/>
      <c r="ALS98" s="522"/>
      <c r="ALT98" s="522"/>
      <c r="ALU98" s="522"/>
      <c r="ALV98" s="522"/>
      <c r="ALW98" s="522"/>
      <c r="ALX98" s="522"/>
      <c r="ALY98" s="522"/>
      <c r="ALZ98" s="522"/>
      <c r="AMA98" s="522"/>
      <c r="AMB98" s="522"/>
      <c r="AMC98" s="522"/>
      <c r="AMD98" s="522"/>
      <c r="AME98" s="522"/>
      <c r="AMF98" s="522"/>
      <c r="AMG98" s="522"/>
      <c r="AMH98" s="522"/>
      <c r="AMI98" s="522"/>
      <c r="AMJ98" s="522"/>
      <c r="AMK98" s="522"/>
      <c r="AML98" s="522"/>
      <c r="AMM98" s="522"/>
      <c r="AMN98" s="522"/>
      <c r="AMO98" s="522"/>
      <c r="AMP98" s="522"/>
      <c r="AMQ98" s="522"/>
      <c r="AMR98" s="522"/>
      <c r="AMS98" s="522"/>
      <c r="AMT98" s="522"/>
      <c r="AMU98" s="522"/>
      <c r="AMV98" s="522"/>
      <c r="AMW98" s="522"/>
      <c r="AMX98" s="522"/>
      <c r="AMY98" s="522"/>
      <c r="AMZ98" s="522"/>
      <c r="ANA98" s="522"/>
      <c r="ANB98" s="522"/>
      <c r="ANC98" s="522"/>
      <c r="AND98" s="522"/>
      <c r="ANE98" s="522"/>
      <c r="ANF98" s="522"/>
      <c r="ANG98" s="522"/>
      <c r="ANH98" s="522"/>
      <c r="ANI98" s="522"/>
      <c r="ANJ98" s="522"/>
      <c r="ANK98" s="522"/>
      <c r="ANL98" s="522"/>
      <c r="ANM98" s="522"/>
      <c r="ANN98" s="522"/>
      <c r="ANO98" s="522"/>
      <c r="ANP98" s="522"/>
      <c r="ANQ98" s="522"/>
      <c r="ANR98" s="522"/>
      <c r="ANS98" s="522"/>
      <c r="ANT98" s="522"/>
      <c r="ANU98" s="522"/>
      <c r="ANV98" s="522"/>
      <c r="ANW98" s="522"/>
      <c r="ANX98" s="522"/>
      <c r="ANY98" s="522"/>
      <c r="ANZ98" s="522"/>
      <c r="AOA98" s="522"/>
      <c r="AOB98" s="522"/>
      <c r="AOC98" s="522"/>
      <c r="AOD98" s="522"/>
      <c r="AOE98" s="522"/>
      <c r="AOF98" s="522"/>
      <c r="AOG98" s="522"/>
      <c r="AOH98" s="522"/>
      <c r="AOI98" s="522"/>
      <c r="AOJ98" s="522"/>
      <c r="AOK98" s="522"/>
      <c r="AOL98" s="522"/>
      <c r="AOM98" s="522"/>
      <c r="AON98" s="522"/>
      <c r="AOO98" s="522"/>
      <c r="AOP98" s="522"/>
      <c r="AOQ98" s="522"/>
      <c r="AOR98" s="522"/>
      <c r="AOS98" s="522"/>
      <c r="AOT98" s="522"/>
      <c r="AOU98" s="522"/>
      <c r="AOV98" s="522"/>
      <c r="AOW98" s="522"/>
      <c r="AOX98" s="522"/>
      <c r="AOY98" s="522"/>
      <c r="AOZ98" s="522"/>
      <c r="APA98" s="522"/>
      <c r="APB98" s="522"/>
      <c r="APC98" s="522"/>
      <c r="APD98" s="522"/>
      <c r="APE98" s="522"/>
      <c r="APF98" s="522"/>
      <c r="APG98" s="522"/>
      <c r="APH98" s="522"/>
      <c r="API98" s="522"/>
      <c r="APJ98" s="522"/>
      <c r="APK98" s="522"/>
      <c r="APL98" s="522"/>
      <c r="APM98" s="522"/>
      <c r="APN98" s="522"/>
      <c r="APO98" s="522"/>
      <c r="APP98" s="522"/>
      <c r="APQ98" s="522"/>
      <c r="APR98" s="522"/>
      <c r="APS98" s="522"/>
      <c r="APT98" s="522"/>
      <c r="APU98" s="522"/>
      <c r="APV98" s="522"/>
      <c r="APW98" s="522"/>
      <c r="APX98" s="522"/>
      <c r="APY98" s="522"/>
      <c r="APZ98" s="522"/>
      <c r="AQA98" s="522"/>
      <c r="AQB98" s="522"/>
      <c r="AQC98" s="522"/>
      <c r="AQD98" s="522"/>
      <c r="AQE98" s="522"/>
      <c r="AQF98" s="522"/>
      <c r="AQG98" s="522"/>
      <c r="AQH98" s="522"/>
      <c r="AQI98" s="522"/>
      <c r="AQJ98" s="522"/>
      <c r="AQK98" s="522"/>
      <c r="AQL98" s="522"/>
      <c r="AQM98" s="522"/>
      <c r="AQN98" s="522"/>
      <c r="AQO98" s="522"/>
      <c r="AQP98" s="522"/>
      <c r="AQQ98" s="522"/>
      <c r="AQR98" s="522"/>
      <c r="AQS98" s="522"/>
      <c r="AQT98" s="522"/>
      <c r="AQU98" s="522"/>
      <c r="AQV98" s="522"/>
      <c r="AQW98" s="522"/>
      <c r="AQX98" s="522"/>
      <c r="AQY98" s="522"/>
      <c r="AQZ98" s="522"/>
      <c r="ARA98" s="522"/>
      <c r="ARB98" s="522"/>
      <c r="ARC98" s="522"/>
      <c r="ARD98" s="522"/>
      <c r="ARE98" s="522"/>
      <c r="ARF98" s="522"/>
      <c r="ARG98" s="522"/>
      <c r="ARH98" s="522"/>
      <c r="ARI98" s="522"/>
      <c r="ARJ98" s="522"/>
      <c r="ARK98" s="522"/>
      <c r="ARL98" s="522"/>
      <c r="ARM98" s="522"/>
      <c r="ARN98" s="522"/>
      <c r="ARO98" s="522"/>
      <c r="ARP98" s="522"/>
      <c r="ARQ98" s="522"/>
      <c r="ARR98" s="522"/>
      <c r="ARS98" s="522"/>
      <c r="ART98" s="522"/>
      <c r="ARU98" s="522"/>
      <c r="ARV98" s="522"/>
      <c r="ARW98" s="522"/>
      <c r="ARX98" s="522"/>
      <c r="ARY98" s="522"/>
      <c r="ARZ98" s="522"/>
      <c r="ASA98" s="522"/>
      <c r="ASB98" s="522"/>
      <c r="ASC98" s="522"/>
      <c r="ASD98" s="522"/>
      <c r="ASE98" s="522"/>
      <c r="ASF98" s="522"/>
      <c r="ASG98" s="522"/>
      <c r="ASH98" s="522"/>
      <c r="ASI98" s="522"/>
      <c r="ASJ98" s="522"/>
      <c r="ASK98" s="522"/>
      <c r="ASL98" s="522"/>
      <c r="ASM98" s="522"/>
      <c r="ASN98" s="522"/>
      <c r="ASO98" s="522"/>
      <c r="ASP98" s="522"/>
      <c r="ASQ98" s="522"/>
      <c r="ASR98" s="522"/>
      <c r="ASS98" s="522"/>
      <c r="AST98" s="522"/>
      <c r="ASU98" s="522"/>
      <c r="ASV98" s="522"/>
      <c r="ASW98" s="522"/>
      <c r="ASX98" s="522"/>
      <c r="ASY98" s="522"/>
      <c r="ASZ98" s="522"/>
      <c r="ATA98" s="522"/>
      <c r="ATB98" s="522"/>
      <c r="ATC98" s="522"/>
      <c r="ATD98" s="522"/>
      <c r="ATE98" s="522"/>
      <c r="ATF98" s="522"/>
      <c r="ATG98" s="522"/>
      <c r="ATH98" s="522"/>
      <c r="ATI98" s="522"/>
      <c r="ATJ98" s="522"/>
      <c r="ATK98" s="522"/>
      <c r="ATL98" s="522"/>
      <c r="ATM98" s="522"/>
      <c r="ATN98" s="522"/>
      <c r="ATO98" s="522"/>
      <c r="ATP98" s="522"/>
      <c r="ATQ98" s="522"/>
      <c r="ATR98" s="522"/>
      <c r="ATS98" s="522"/>
      <c r="ATT98" s="522"/>
      <c r="ATU98" s="522"/>
      <c r="ATV98" s="522"/>
      <c r="ATW98" s="522"/>
      <c r="ATX98" s="522"/>
      <c r="ATY98" s="522"/>
      <c r="ATZ98" s="522"/>
      <c r="AUA98" s="522"/>
      <c r="AUB98" s="522"/>
      <c r="AUC98" s="522"/>
      <c r="AUD98" s="522"/>
      <c r="AUE98" s="522"/>
      <c r="AUF98" s="522"/>
      <c r="AUG98" s="522"/>
      <c r="AUH98" s="522"/>
      <c r="AUI98" s="522"/>
      <c r="AUJ98" s="522"/>
      <c r="AUK98" s="522"/>
      <c r="AUL98" s="522"/>
      <c r="AUM98" s="522"/>
      <c r="AUN98" s="522"/>
      <c r="AUO98" s="522"/>
      <c r="AUP98" s="522"/>
      <c r="AUQ98" s="522"/>
      <c r="AUR98" s="522"/>
      <c r="AUS98" s="522"/>
      <c r="AUT98" s="522"/>
      <c r="AUU98" s="522"/>
      <c r="AUV98" s="522"/>
      <c r="AUW98" s="522"/>
      <c r="AUX98" s="522"/>
      <c r="AUY98" s="522"/>
      <c r="AUZ98" s="522"/>
      <c r="AVA98" s="522"/>
      <c r="AVB98" s="522"/>
      <c r="AVC98" s="522"/>
      <c r="AVD98" s="522"/>
      <c r="AVE98" s="522"/>
      <c r="AVF98" s="522"/>
      <c r="AVG98" s="522"/>
      <c r="AVH98" s="522"/>
      <c r="AVI98" s="522"/>
      <c r="AVJ98" s="522"/>
      <c r="AVK98" s="522"/>
      <c r="AVL98" s="522"/>
      <c r="AVM98" s="522"/>
      <c r="AVN98" s="522"/>
      <c r="AVO98" s="522"/>
      <c r="AVP98" s="522"/>
      <c r="AVQ98" s="522"/>
      <c r="AVR98" s="522"/>
      <c r="AVS98" s="522"/>
      <c r="AVT98" s="522"/>
      <c r="AVU98" s="522"/>
      <c r="AVV98" s="522"/>
      <c r="AVW98" s="522"/>
      <c r="AVX98" s="522"/>
      <c r="AVY98" s="522"/>
      <c r="AVZ98" s="522"/>
      <c r="AWA98" s="522"/>
      <c r="AWB98" s="522"/>
      <c r="AWC98" s="522"/>
      <c r="AWD98" s="522"/>
      <c r="AWE98" s="522"/>
      <c r="AWF98" s="522"/>
      <c r="AWG98" s="522"/>
      <c r="AWH98" s="522"/>
      <c r="AWI98" s="522"/>
      <c r="AWJ98" s="522"/>
      <c r="AWK98" s="522"/>
      <c r="AWL98" s="522"/>
      <c r="AWM98" s="522"/>
      <c r="AWN98" s="522"/>
      <c r="AWO98" s="522"/>
      <c r="AWP98" s="522"/>
      <c r="AWQ98" s="522"/>
      <c r="AWR98" s="522"/>
      <c r="AWS98" s="522"/>
      <c r="AWT98" s="522"/>
      <c r="AWU98" s="522"/>
      <c r="AWV98" s="522"/>
      <c r="AWW98" s="522"/>
      <c r="AWX98" s="522"/>
      <c r="AWY98" s="522"/>
      <c r="AWZ98" s="522"/>
      <c r="AXA98" s="522"/>
      <c r="AXB98" s="522"/>
      <c r="AXC98" s="522"/>
      <c r="AXD98" s="522"/>
      <c r="AXE98" s="522"/>
      <c r="AXF98" s="522"/>
      <c r="AXG98" s="522"/>
      <c r="AXH98" s="522"/>
      <c r="AXI98" s="522"/>
      <c r="AXJ98" s="522"/>
      <c r="AXK98" s="522"/>
      <c r="AXL98" s="522"/>
      <c r="AXM98" s="522"/>
      <c r="AXN98" s="522"/>
      <c r="AXO98" s="522"/>
      <c r="AXP98" s="522"/>
      <c r="AXQ98" s="522"/>
      <c r="AXR98" s="522"/>
      <c r="AXS98" s="522"/>
      <c r="AXT98" s="522"/>
      <c r="AXU98" s="522"/>
      <c r="AXV98" s="522"/>
      <c r="AXW98" s="522"/>
      <c r="AXX98" s="522"/>
      <c r="AXY98" s="522"/>
      <c r="AXZ98" s="522"/>
      <c r="AYA98" s="522"/>
      <c r="AYB98" s="522"/>
      <c r="AYC98" s="522"/>
      <c r="AYD98" s="522"/>
      <c r="AYE98" s="522"/>
      <c r="AYF98" s="522"/>
      <c r="AYG98" s="522"/>
      <c r="AYH98" s="522"/>
      <c r="AYI98" s="522"/>
      <c r="AYJ98" s="522"/>
      <c r="AYK98" s="522"/>
      <c r="AYL98" s="522"/>
      <c r="AYM98" s="522"/>
      <c r="AYN98" s="522"/>
      <c r="AYO98" s="522"/>
      <c r="AYP98" s="522"/>
      <c r="AYQ98" s="522"/>
      <c r="AYR98" s="522"/>
      <c r="AYS98" s="522"/>
      <c r="AYT98" s="522"/>
      <c r="AYU98" s="522"/>
      <c r="AYV98" s="522"/>
      <c r="AYW98" s="522"/>
      <c r="AYX98" s="522"/>
      <c r="AYY98" s="522"/>
      <c r="AYZ98" s="522"/>
      <c r="AZA98" s="522"/>
      <c r="AZB98" s="522"/>
      <c r="AZC98" s="522"/>
      <c r="AZD98" s="522"/>
      <c r="AZE98" s="522"/>
      <c r="AZF98" s="522"/>
      <c r="AZG98" s="522"/>
      <c r="AZH98" s="522"/>
      <c r="AZI98" s="522"/>
      <c r="AZJ98" s="522"/>
      <c r="AZK98" s="522"/>
      <c r="AZL98" s="522"/>
      <c r="AZM98" s="522"/>
      <c r="AZN98" s="522"/>
      <c r="AZO98" s="522"/>
      <c r="AZP98" s="522"/>
      <c r="AZQ98" s="522"/>
      <c r="AZR98" s="522"/>
      <c r="AZS98" s="522"/>
      <c r="AZT98" s="522"/>
      <c r="AZU98" s="522"/>
      <c r="AZV98" s="522"/>
      <c r="AZW98" s="522"/>
      <c r="AZX98" s="522"/>
      <c r="AZY98" s="522"/>
      <c r="AZZ98" s="522"/>
      <c r="BAA98" s="522"/>
      <c r="BAB98" s="522"/>
      <c r="BAC98" s="522"/>
      <c r="BAD98" s="522"/>
      <c r="BAE98" s="522"/>
      <c r="BAF98" s="522"/>
      <c r="BAG98" s="522"/>
      <c r="BAH98" s="522"/>
      <c r="BAI98" s="522"/>
      <c r="BAJ98" s="522"/>
      <c r="BAK98" s="522"/>
      <c r="BAL98" s="522"/>
      <c r="BAM98" s="522"/>
      <c r="BAN98" s="522"/>
      <c r="BAO98" s="522"/>
      <c r="BAP98" s="522"/>
      <c r="BAQ98" s="522"/>
      <c r="BAR98" s="522"/>
      <c r="BAS98" s="522"/>
      <c r="BAT98" s="522"/>
      <c r="BAU98" s="522"/>
      <c r="BAV98" s="522"/>
      <c r="BAW98" s="522"/>
      <c r="BAX98" s="522"/>
      <c r="BAY98" s="522"/>
      <c r="BAZ98" s="522"/>
      <c r="BBA98" s="522"/>
      <c r="BBB98" s="522"/>
      <c r="BBC98" s="522"/>
      <c r="BBD98" s="522"/>
      <c r="BBE98" s="522"/>
      <c r="BBF98" s="522"/>
      <c r="BBG98" s="522"/>
      <c r="BBH98" s="522"/>
      <c r="BBI98" s="522"/>
      <c r="BBJ98" s="522"/>
      <c r="BBK98" s="522"/>
      <c r="BBL98" s="522"/>
      <c r="BBM98" s="522"/>
      <c r="BBN98" s="522"/>
      <c r="BBO98" s="522"/>
      <c r="BBP98" s="522"/>
      <c r="BBQ98" s="522"/>
      <c r="BBR98" s="522"/>
      <c r="BBS98" s="522"/>
      <c r="BBT98" s="522"/>
      <c r="BBU98" s="522"/>
      <c r="BBV98" s="522"/>
      <c r="BBW98" s="522"/>
      <c r="BBX98" s="522"/>
      <c r="BBY98" s="522"/>
      <c r="BBZ98" s="522"/>
      <c r="BCA98" s="522"/>
      <c r="BCB98" s="522"/>
      <c r="BCC98" s="522"/>
      <c r="BCD98" s="522"/>
      <c r="BCE98" s="522"/>
      <c r="BCF98" s="522"/>
      <c r="BCG98" s="522"/>
      <c r="BCH98" s="522"/>
      <c r="BCI98" s="522"/>
      <c r="BCJ98" s="522"/>
      <c r="BCK98" s="522"/>
      <c r="BCL98" s="522"/>
      <c r="BCM98" s="522"/>
      <c r="BCN98" s="522"/>
      <c r="BCO98" s="522"/>
      <c r="BCP98" s="522"/>
      <c r="BCQ98" s="522"/>
      <c r="BCR98" s="522"/>
      <c r="BCS98" s="522"/>
      <c r="BCT98" s="522"/>
      <c r="BCU98" s="522"/>
      <c r="BCV98" s="522"/>
      <c r="BCW98" s="522"/>
      <c r="BCX98" s="522"/>
      <c r="BCY98" s="522"/>
      <c r="BCZ98" s="522"/>
      <c r="BDA98" s="522"/>
      <c r="BDB98" s="522"/>
      <c r="BDC98" s="522"/>
      <c r="BDD98" s="522"/>
      <c r="BDE98" s="522"/>
      <c r="BDF98" s="522"/>
      <c r="BDG98" s="522"/>
      <c r="BDH98" s="522"/>
      <c r="BDI98" s="522"/>
      <c r="BDJ98" s="522"/>
      <c r="BDK98" s="522"/>
      <c r="BDL98" s="522"/>
      <c r="BDM98" s="522"/>
      <c r="BDN98" s="522"/>
      <c r="BDO98" s="522"/>
      <c r="BDP98" s="522"/>
      <c r="BDQ98" s="522"/>
      <c r="BDR98" s="522"/>
      <c r="BDS98" s="522"/>
      <c r="BDT98" s="522"/>
      <c r="BDU98" s="522"/>
      <c r="BDV98" s="522"/>
      <c r="BDW98" s="522"/>
      <c r="BDX98" s="522"/>
      <c r="BDY98" s="522"/>
      <c r="BDZ98" s="522"/>
      <c r="BEA98" s="522"/>
      <c r="BEB98" s="522"/>
      <c r="BEC98" s="522"/>
      <c r="BED98" s="522"/>
      <c r="BEE98" s="522"/>
      <c r="BEF98" s="522"/>
      <c r="BEG98" s="522"/>
      <c r="BEH98" s="522"/>
      <c r="BEI98" s="522"/>
      <c r="BEJ98" s="522"/>
      <c r="BEK98" s="522"/>
      <c r="BEL98" s="522"/>
      <c r="BEM98" s="522"/>
      <c r="BEN98" s="522"/>
      <c r="BEO98" s="522"/>
      <c r="BEP98" s="522"/>
      <c r="BEQ98" s="522"/>
      <c r="BER98" s="522"/>
      <c r="BES98" s="522"/>
      <c r="BET98" s="522"/>
      <c r="BEU98" s="522"/>
      <c r="BEV98" s="522"/>
      <c r="BEW98" s="522"/>
      <c r="BEX98" s="522"/>
      <c r="BEY98" s="522"/>
      <c r="BEZ98" s="522"/>
      <c r="BFA98" s="522"/>
      <c r="BFB98" s="522"/>
      <c r="BFC98" s="522"/>
      <c r="BFD98" s="522"/>
      <c r="BFE98" s="522"/>
      <c r="BFF98" s="522"/>
      <c r="BFG98" s="522"/>
      <c r="BFH98" s="522"/>
      <c r="BFI98" s="522"/>
      <c r="BFJ98" s="522"/>
      <c r="BFK98" s="522"/>
      <c r="BFL98" s="522"/>
      <c r="BFM98" s="522"/>
      <c r="BFN98" s="522"/>
      <c r="BFO98" s="522"/>
      <c r="BFP98" s="522"/>
      <c r="BFQ98" s="522"/>
      <c r="BFR98" s="522"/>
      <c r="BFS98" s="522"/>
      <c r="BFT98" s="522"/>
      <c r="BFU98" s="522"/>
      <c r="BFV98" s="522"/>
      <c r="BFW98" s="522"/>
      <c r="BFX98" s="522"/>
      <c r="BFY98" s="522"/>
      <c r="BFZ98" s="522"/>
      <c r="BGA98" s="522"/>
      <c r="BGB98" s="522"/>
      <c r="BGC98" s="522"/>
      <c r="BGD98" s="522"/>
      <c r="BGE98" s="522"/>
      <c r="BGF98" s="522"/>
      <c r="BGG98" s="522"/>
      <c r="BGH98" s="522"/>
      <c r="BGI98" s="522"/>
      <c r="BGJ98" s="522"/>
      <c r="BGK98" s="522"/>
      <c r="BGL98" s="522"/>
      <c r="BGM98" s="522"/>
      <c r="BGN98" s="522"/>
      <c r="BGO98" s="522"/>
      <c r="BGP98" s="522"/>
      <c r="BGQ98" s="522"/>
      <c r="BGR98" s="522"/>
      <c r="BGS98" s="522"/>
      <c r="BGT98" s="522"/>
      <c r="BGU98" s="522"/>
      <c r="BGV98" s="522"/>
      <c r="BGW98" s="522"/>
      <c r="BGX98" s="522"/>
      <c r="BGY98" s="522"/>
      <c r="BGZ98" s="522"/>
      <c r="BHA98" s="522"/>
      <c r="BHB98" s="522"/>
      <c r="BHC98" s="522"/>
      <c r="BHD98" s="522"/>
      <c r="BHE98" s="522"/>
      <c r="BHF98" s="522"/>
      <c r="BHG98" s="522"/>
      <c r="BHH98" s="522"/>
      <c r="BHI98" s="522"/>
      <c r="BHJ98" s="522"/>
      <c r="BHK98" s="522"/>
      <c r="BHL98" s="522"/>
      <c r="BHM98" s="522"/>
      <c r="BHN98" s="522"/>
      <c r="BHO98" s="522"/>
      <c r="BHP98" s="522"/>
      <c r="BHQ98" s="522"/>
      <c r="BHR98" s="522"/>
      <c r="BHS98" s="522"/>
      <c r="BHT98" s="522"/>
      <c r="BHU98" s="522"/>
      <c r="BHV98" s="522"/>
      <c r="BHW98" s="522"/>
      <c r="BHX98" s="522"/>
      <c r="BHY98" s="522"/>
      <c r="BHZ98" s="522"/>
      <c r="BIA98" s="522"/>
      <c r="BIB98" s="522"/>
      <c r="BIC98" s="522"/>
      <c r="BID98" s="522"/>
      <c r="BIE98" s="522"/>
      <c r="BIF98" s="522"/>
      <c r="BIG98" s="522"/>
      <c r="BIH98" s="522"/>
      <c r="BII98" s="522"/>
      <c r="BIJ98" s="522"/>
      <c r="BIK98" s="522"/>
      <c r="BIL98" s="522"/>
      <c r="BIM98" s="522"/>
      <c r="BIN98" s="522"/>
      <c r="BIO98" s="522"/>
      <c r="BIP98" s="522"/>
      <c r="BIQ98" s="522"/>
      <c r="BIR98" s="522"/>
      <c r="BIS98" s="522"/>
      <c r="BIT98" s="522"/>
      <c r="BIU98" s="522"/>
      <c r="BIV98" s="522"/>
      <c r="BIW98" s="522"/>
      <c r="BIX98" s="522"/>
      <c r="BIY98" s="522"/>
      <c r="BIZ98" s="522"/>
      <c r="BJA98" s="522"/>
      <c r="BJB98" s="522"/>
      <c r="BJC98" s="522"/>
      <c r="BJD98" s="522"/>
      <c r="BJE98" s="522"/>
      <c r="BJF98" s="522"/>
      <c r="BJG98" s="522"/>
      <c r="BJH98" s="522"/>
      <c r="BJI98" s="522"/>
      <c r="BJJ98" s="522"/>
      <c r="BJK98" s="522"/>
      <c r="BJL98" s="522"/>
      <c r="BJM98" s="522"/>
      <c r="BJN98" s="522"/>
      <c r="BJO98" s="522"/>
      <c r="BJP98" s="522"/>
      <c r="BJQ98" s="522"/>
      <c r="BJR98" s="522"/>
      <c r="BJS98" s="522"/>
      <c r="BJT98" s="522"/>
      <c r="BJU98" s="522"/>
      <c r="BJV98" s="522"/>
      <c r="BJW98" s="522"/>
      <c r="BJX98" s="522"/>
      <c r="BJY98" s="522"/>
      <c r="BJZ98" s="522"/>
      <c r="BKA98" s="522"/>
      <c r="BKB98" s="522"/>
      <c r="BKC98" s="522"/>
      <c r="BKD98" s="522"/>
      <c r="BKE98" s="522"/>
      <c r="BKF98" s="522"/>
      <c r="BKG98" s="522"/>
      <c r="BKH98" s="522"/>
      <c r="BKI98" s="522"/>
      <c r="BKJ98" s="522"/>
      <c r="BKK98" s="522"/>
      <c r="BKL98" s="522"/>
      <c r="BKM98" s="522"/>
      <c r="BKN98" s="522"/>
      <c r="BKO98" s="522"/>
      <c r="BKP98" s="522"/>
      <c r="BKQ98" s="522"/>
      <c r="BKR98" s="522"/>
      <c r="BKS98" s="522"/>
      <c r="BKT98" s="522"/>
      <c r="BKU98" s="522"/>
      <c r="BKV98" s="522"/>
      <c r="BKW98" s="522"/>
      <c r="BKX98" s="522"/>
      <c r="BKY98" s="522"/>
      <c r="BKZ98" s="522"/>
      <c r="BLA98" s="522"/>
      <c r="BLB98" s="522"/>
      <c r="BLC98" s="522"/>
      <c r="BLD98" s="522"/>
      <c r="BLE98" s="522"/>
      <c r="BLF98" s="522"/>
      <c r="BLG98" s="522"/>
      <c r="BLH98" s="522"/>
      <c r="BLI98" s="522"/>
      <c r="BLJ98" s="522"/>
      <c r="BLK98" s="522"/>
      <c r="BLL98" s="522"/>
      <c r="BLM98" s="522"/>
      <c r="BLN98" s="522"/>
      <c r="BLO98" s="522"/>
      <c r="BLP98" s="522"/>
      <c r="BLQ98" s="522"/>
      <c r="BLR98" s="522"/>
      <c r="BLS98" s="522"/>
      <c r="BLT98" s="522"/>
      <c r="BLU98" s="522"/>
      <c r="BLV98" s="522"/>
      <c r="BLW98" s="522"/>
      <c r="BLX98" s="522"/>
      <c r="BLY98" s="522"/>
      <c r="BLZ98" s="522"/>
      <c r="BMA98" s="522"/>
      <c r="BMB98" s="522"/>
      <c r="BMC98" s="522"/>
      <c r="BMD98" s="522"/>
      <c r="BME98" s="522"/>
      <c r="BMF98" s="522"/>
      <c r="BMG98" s="522"/>
      <c r="BMH98" s="522"/>
      <c r="BMI98" s="522"/>
      <c r="BMJ98" s="522"/>
      <c r="BMK98" s="522"/>
      <c r="BML98" s="522"/>
      <c r="BMM98" s="522"/>
      <c r="BMN98" s="522"/>
      <c r="BMO98" s="522"/>
      <c r="BMP98" s="522"/>
      <c r="BMQ98" s="522"/>
      <c r="BMR98" s="522"/>
      <c r="BMS98" s="522"/>
      <c r="BMT98" s="522"/>
      <c r="BMU98" s="522"/>
      <c r="BMV98" s="522"/>
      <c r="BMW98" s="522"/>
      <c r="BMX98" s="522"/>
      <c r="BMY98" s="522"/>
      <c r="BMZ98" s="522"/>
      <c r="BNA98" s="522"/>
      <c r="BNB98" s="522"/>
      <c r="BNC98" s="522"/>
      <c r="BND98" s="522"/>
      <c r="BNE98" s="522"/>
      <c r="BNF98" s="522"/>
      <c r="BNG98" s="522"/>
      <c r="BNH98" s="522"/>
      <c r="BNI98" s="522"/>
      <c r="BNJ98" s="522"/>
      <c r="BNK98" s="522"/>
      <c r="BNL98" s="522"/>
      <c r="BNM98" s="522"/>
      <c r="BNN98" s="522"/>
      <c r="BNO98" s="522"/>
      <c r="BNP98" s="522"/>
      <c r="BNQ98" s="522"/>
      <c r="BNR98" s="522"/>
      <c r="BNS98" s="522"/>
      <c r="BNT98" s="522"/>
      <c r="BNU98" s="522"/>
      <c r="BNV98" s="522"/>
      <c r="BNW98" s="522"/>
      <c r="BNX98" s="522"/>
      <c r="BNY98" s="522"/>
      <c r="BNZ98" s="522"/>
      <c r="BOA98" s="522"/>
      <c r="BOB98" s="522"/>
      <c r="BOC98" s="522"/>
      <c r="BOD98" s="522"/>
      <c r="BOE98" s="522"/>
      <c r="BOF98" s="522"/>
      <c r="BOG98" s="522"/>
      <c r="BOH98" s="522"/>
      <c r="BOI98" s="522"/>
      <c r="BOJ98" s="522"/>
      <c r="BOK98" s="522"/>
      <c r="BOL98" s="522"/>
      <c r="BOM98" s="522"/>
      <c r="BON98" s="522"/>
      <c r="BOO98" s="522"/>
      <c r="BOP98" s="522"/>
      <c r="BOQ98" s="522"/>
      <c r="BOR98" s="522"/>
      <c r="BOS98" s="522"/>
      <c r="BOT98" s="522"/>
      <c r="BOU98" s="522"/>
      <c r="BOV98" s="522"/>
      <c r="BOW98" s="522"/>
      <c r="BOX98" s="522"/>
      <c r="BOY98" s="522"/>
      <c r="BOZ98" s="522"/>
      <c r="BPA98" s="522"/>
      <c r="BPB98" s="522"/>
      <c r="BPC98" s="522"/>
      <c r="BPD98" s="522"/>
      <c r="BPE98" s="522"/>
      <c r="BPF98" s="522"/>
      <c r="BPG98" s="522"/>
      <c r="BPH98" s="522"/>
      <c r="BPI98" s="522"/>
      <c r="BPJ98" s="522"/>
      <c r="BPK98" s="522"/>
      <c r="BPL98" s="522"/>
      <c r="BPM98" s="522"/>
      <c r="BPN98" s="522"/>
      <c r="BPO98" s="522"/>
      <c r="BPP98" s="522"/>
      <c r="BPQ98" s="522"/>
      <c r="BPR98" s="522"/>
      <c r="BPS98" s="522"/>
      <c r="BPT98" s="522"/>
      <c r="BPU98" s="522"/>
      <c r="BPV98" s="522"/>
      <c r="BPW98" s="522"/>
      <c r="BPX98" s="522"/>
      <c r="BPY98" s="522"/>
      <c r="BPZ98" s="522"/>
      <c r="BQA98" s="522"/>
      <c r="BQB98" s="522"/>
      <c r="BQC98" s="522"/>
      <c r="BQD98" s="522"/>
      <c r="BQE98" s="522"/>
      <c r="BQF98" s="522"/>
      <c r="BQG98" s="522"/>
      <c r="BQH98" s="522"/>
      <c r="BQI98" s="522"/>
      <c r="BQJ98" s="522"/>
      <c r="BQK98" s="522"/>
      <c r="BQL98" s="522"/>
      <c r="BQM98" s="522"/>
      <c r="BQN98" s="522"/>
      <c r="BQO98" s="522"/>
      <c r="BQP98" s="522"/>
      <c r="BQQ98" s="522"/>
      <c r="BQR98" s="522"/>
      <c r="BQS98" s="522"/>
      <c r="BQT98" s="522"/>
      <c r="BQU98" s="522"/>
      <c r="BQV98" s="522"/>
      <c r="BQW98" s="522"/>
      <c r="BQX98" s="522"/>
      <c r="BQY98" s="522"/>
      <c r="BQZ98" s="522"/>
      <c r="BRA98" s="522"/>
      <c r="BRB98" s="522"/>
      <c r="BRC98" s="522"/>
      <c r="BRD98" s="522"/>
      <c r="BRE98" s="522"/>
      <c r="BRF98" s="522"/>
      <c r="BRG98" s="522"/>
      <c r="BRH98" s="522"/>
      <c r="BRI98" s="522"/>
      <c r="BRJ98" s="522"/>
      <c r="BRK98" s="522"/>
      <c r="BRL98" s="522"/>
      <c r="BRM98" s="522"/>
      <c r="BRN98" s="522"/>
      <c r="BRO98" s="522"/>
      <c r="BRP98" s="522"/>
      <c r="BRQ98" s="522"/>
      <c r="BRR98" s="522"/>
      <c r="BRS98" s="522"/>
      <c r="BRT98" s="522"/>
      <c r="BRU98" s="522"/>
      <c r="BRV98" s="522"/>
      <c r="BRW98" s="522"/>
      <c r="BRX98" s="522"/>
      <c r="BRY98" s="522"/>
      <c r="BRZ98" s="522"/>
      <c r="BSA98" s="522"/>
      <c r="BSB98" s="522"/>
      <c r="BSC98" s="522"/>
      <c r="BSD98" s="522"/>
      <c r="BSE98" s="522"/>
      <c r="BSF98" s="522"/>
      <c r="BSG98" s="522"/>
      <c r="BSH98" s="522"/>
      <c r="BSI98" s="522"/>
      <c r="BSJ98" s="522"/>
      <c r="BSK98" s="522"/>
      <c r="BSL98" s="522"/>
      <c r="BSM98" s="522"/>
      <c r="BSN98" s="522"/>
      <c r="BSO98" s="522"/>
      <c r="BSP98" s="522"/>
      <c r="BSQ98" s="522"/>
      <c r="BSR98" s="522"/>
      <c r="BSS98" s="522"/>
      <c r="BST98" s="522"/>
      <c r="BSU98" s="522"/>
      <c r="BSV98" s="522"/>
      <c r="BSW98" s="522"/>
      <c r="BSX98" s="522"/>
      <c r="BSY98" s="522"/>
      <c r="BSZ98" s="522"/>
      <c r="BTA98" s="522"/>
      <c r="BTB98" s="522"/>
      <c r="BTC98" s="522"/>
      <c r="BTD98" s="522"/>
      <c r="BTE98" s="522"/>
      <c r="BTF98" s="522"/>
      <c r="BTG98" s="522"/>
      <c r="BTH98" s="522"/>
      <c r="BTI98" s="522"/>
      <c r="BTJ98" s="522"/>
      <c r="BTK98" s="522"/>
      <c r="BTL98" s="522"/>
      <c r="BTM98" s="522"/>
      <c r="BTN98" s="522"/>
      <c r="BTO98" s="522"/>
      <c r="BTP98" s="522"/>
      <c r="BTQ98" s="522"/>
      <c r="BTR98" s="522"/>
      <c r="BTS98" s="522"/>
      <c r="BTT98" s="522"/>
      <c r="BTU98" s="522"/>
      <c r="BTV98" s="522"/>
      <c r="BTW98" s="522"/>
      <c r="BTX98" s="522"/>
      <c r="BTY98" s="522"/>
      <c r="BTZ98" s="522"/>
      <c r="BUA98" s="522"/>
      <c r="BUB98" s="522"/>
      <c r="BUC98" s="522"/>
      <c r="BUD98" s="522"/>
      <c r="BUE98" s="522"/>
      <c r="BUF98" s="522"/>
      <c r="BUG98" s="522"/>
      <c r="BUH98" s="522"/>
      <c r="BUI98" s="522"/>
      <c r="BUJ98" s="522"/>
      <c r="BUK98" s="522"/>
      <c r="BUL98" s="522"/>
      <c r="BUM98" s="522"/>
      <c r="BUN98" s="522"/>
      <c r="BUO98" s="522"/>
      <c r="BUP98" s="522"/>
      <c r="BUQ98" s="522"/>
      <c r="BUR98" s="522"/>
      <c r="BUS98" s="522"/>
      <c r="BUT98" s="522"/>
      <c r="BUU98" s="522"/>
      <c r="BUV98" s="522"/>
      <c r="BUW98" s="522"/>
      <c r="BUX98" s="522"/>
      <c r="BUY98" s="522"/>
      <c r="BUZ98" s="522"/>
      <c r="BVA98" s="522"/>
      <c r="BVB98" s="522"/>
      <c r="BVC98" s="522"/>
      <c r="BVD98" s="522"/>
      <c r="BVE98" s="522"/>
      <c r="BVF98" s="522"/>
      <c r="BVG98" s="522"/>
      <c r="BVH98" s="522"/>
      <c r="BVI98" s="522"/>
      <c r="BVJ98" s="522"/>
      <c r="BVK98" s="522"/>
      <c r="BVL98" s="522"/>
      <c r="BVM98" s="522"/>
      <c r="BVN98" s="522"/>
      <c r="BVO98" s="522"/>
      <c r="BVP98" s="522"/>
      <c r="BVQ98" s="522"/>
      <c r="BVR98" s="522"/>
      <c r="BVS98" s="522"/>
      <c r="BVT98" s="522"/>
      <c r="BVU98" s="522"/>
      <c r="BVV98" s="522"/>
      <c r="BVW98" s="522"/>
      <c r="BVX98" s="522"/>
      <c r="BVY98" s="522"/>
      <c r="BVZ98" s="522"/>
      <c r="BWA98" s="522"/>
      <c r="BWB98" s="522"/>
      <c r="BWC98" s="522"/>
      <c r="BWD98" s="522"/>
      <c r="BWE98" s="522"/>
      <c r="BWF98" s="522"/>
      <c r="BWG98" s="522"/>
      <c r="BWH98" s="522"/>
      <c r="BWI98" s="522"/>
      <c r="BWJ98" s="522"/>
      <c r="BWK98" s="522"/>
      <c r="BWL98" s="522"/>
      <c r="BWM98" s="522"/>
      <c r="BWN98" s="522"/>
      <c r="BWO98" s="522"/>
      <c r="BWP98" s="522"/>
      <c r="BWQ98" s="522"/>
      <c r="BWR98" s="522"/>
      <c r="BWS98" s="522"/>
      <c r="BWT98" s="522"/>
      <c r="BWU98" s="522"/>
      <c r="BWV98" s="522"/>
      <c r="BWW98" s="522"/>
      <c r="BWX98" s="522"/>
      <c r="BWY98" s="522"/>
      <c r="BWZ98" s="522"/>
      <c r="BXA98" s="522"/>
      <c r="BXB98" s="522"/>
      <c r="BXC98" s="522"/>
      <c r="BXD98" s="522"/>
      <c r="BXE98" s="522"/>
      <c r="BXF98" s="522"/>
      <c r="BXG98" s="522"/>
      <c r="BXH98" s="522"/>
      <c r="BXI98" s="522"/>
      <c r="BXJ98" s="522"/>
      <c r="BXK98" s="522"/>
      <c r="BXL98" s="522"/>
      <c r="BXM98" s="522"/>
      <c r="BXN98" s="522"/>
      <c r="BXO98" s="522"/>
      <c r="BXP98" s="522"/>
      <c r="BXQ98" s="522"/>
      <c r="BXR98" s="522"/>
      <c r="BXS98" s="522"/>
      <c r="BXT98" s="522"/>
      <c r="BXU98" s="522"/>
      <c r="BXV98" s="522"/>
      <c r="BXW98" s="522"/>
      <c r="BXX98" s="522"/>
      <c r="BXY98" s="522"/>
      <c r="BXZ98" s="522"/>
      <c r="BYA98" s="522"/>
      <c r="BYB98" s="522"/>
      <c r="BYC98" s="522"/>
      <c r="BYD98" s="522"/>
      <c r="BYE98" s="522"/>
      <c r="BYF98" s="522"/>
      <c r="BYG98" s="522"/>
      <c r="BYH98" s="522"/>
      <c r="BYI98" s="522"/>
      <c r="BYJ98" s="522"/>
      <c r="BYK98" s="522"/>
      <c r="BYL98" s="522"/>
      <c r="BYM98" s="522"/>
      <c r="BYN98" s="522"/>
      <c r="BYO98" s="522"/>
      <c r="BYP98" s="522"/>
      <c r="BYQ98" s="522"/>
      <c r="BYR98" s="522"/>
      <c r="BYS98" s="522"/>
      <c r="BYT98" s="522"/>
      <c r="BYU98" s="522"/>
      <c r="BYV98" s="522"/>
      <c r="BYW98" s="522"/>
      <c r="BYX98" s="522"/>
      <c r="BYY98" s="522"/>
      <c r="BYZ98" s="522"/>
      <c r="BZA98" s="522"/>
      <c r="BZB98" s="522"/>
      <c r="BZC98" s="522"/>
      <c r="BZD98" s="522"/>
      <c r="BZE98" s="522"/>
      <c r="BZF98" s="522"/>
      <c r="BZG98" s="522"/>
      <c r="BZH98" s="522"/>
      <c r="BZI98" s="522"/>
      <c r="BZJ98" s="522"/>
      <c r="BZK98" s="522"/>
      <c r="BZL98" s="522"/>
      <c r="BZM98" s="522"/>
      <c r="BZN98" s="522"/>
      <c r="BZO98" s="522"/>
      <c r="BZP98" s="522"/>
      <c r="BZQ98" s="522"/>
      <c r="BZR98" s="522"/>
      <c r="BZS98" s="522"/>
      <c r="BZT98" s="522"/>
      <c r="BZU98" s="522"/>
      <c r="BZV98" s="522"/>
      <c r="BZW98" s="522"/>
      <c r="BZX98" s="522"/>
      <c r="BZY98" s="522"/>
      <c r="BZZ98" s="522"/>
      <c r="CAA98" s="522"/>
      <c r="CAB98" s="522"/>
      <c r="CAC98" s="522"/>
      <c r="CAD98" s="522"/>
      <c r="CAE98" s="522"/>
      <c r="CAF98" s="522"/>
      <c r="CAG98" s="522"/>
      <c r="CAH98" s="522"/>
      <c r="CAI98" s="522"/>
      <c r="CAJ98" s="522"/>
      <c r="CAK98" s="522"/>
      <c r="CAL98" s="522"/>
      <c r="CAM98" s="522"/>
      <c r="CAN98" s="522"/>
      <c r="CAO98" s="522"/>
      <c r="CAP98" s="522"/>
      <c r="CAQ98" s="522"/>
      <c r="CAR98" s="522"/>
      <c r="CAS98" s="522"/>
      <c r="CAT98" s="522"/>
      <c r="CAU98" s="522"/>
      <c r="CAV98" s="522"/>
      <c r="CAW98" s="522"/>
      <c r="CAX98" s="522"/>
      <c r="CAY98" s="522"/>
      <c r="CAZ98" s="522"/>
      <c r="CBA98" s="522"/>
      <c r="CBB98" s="522"/>
      <c r="CBC98" s="522"/>
      <c r="CBD98" s="522"/>
      <c r="CBE98" s="522"/>
      <c r="CBF98" s="522"/>
      <c r="CBG98" s="522"/>
      <c r="CBH98" s="522"/>
      <c r="CBI98" s="522"/>
      <c r="CBJ98" s="522"/>
      <c r="CBK98" s="522"/>
      <c r="CBL98" s="522"/>
      <c r="CBM98" s="522"/>
      <c r="CBN98" s="522"/>
      <c r="CBO98" s="522"/>
      <c r="CBP98" s="522"/>
      <c r="CBQ98" s="522"/>
      <c r="CBR98" s="522"/>
      <c r="CBS98" s="522"/>
      <c r="CBT98" s="522"/>
      <c r="CBU98" s="522"/>
      <c r="CBV98" s="522"/>
      <c r="CBW98" s="522"/>
      <c r="CBX98" s="522"/>
      <c r="CBY98" s="522"/>
      <c r="CBZ98" s="522"/>
      <c r="CCA98" s="522"/>
      <c r="CCB98" s="522"/>
      <c r="CCC98" s="522"/>
      <c r="CCD98" s="522"/>
      <c r="CCE98" s="522"/>
      <c r="CCF98" s="522"/>
      <c r="CCG98" s="522"/>
      <c r="CCH98" s="522"/>
      <c r="CCI98" s="522"/>
      <c r="CCJ98" s="522"/>
      <c r="CCK98" s="522"/>
      <c r="CCL98" s="522"/>
      <c r="CCM98" s="522"/>
      <c r="CCN98" s="522"/>
      <c r="CCO98" s="522"/>
      <c r="CCP98" s="522"/>
      <c r="CCQ98" s="522"/>
      <c r="CCR98" s="522"/>
      <c r="CCS98" s="522"/>
      <c r="CCT98" s="522"/>
      <c r="CCU98" s="522"/>
      <c r="CCV98" s="522"/>
      <c r="CCW98" s="522"/>
      <c r="CCX98" s="522"/>
      <c r="CCY98" s="522"/>
      <c r="CCZ98" s="522"/>
      <c r="CDA98" s="522"/>
      <c r="CDB98" s="522"/>
      <c r="CDC98" s="522"/>
      <c r="CDD98" s="522"/>
      <c r="CDE98" s="522"/>
      <c r="CDF98" s="522"/>
      <c r="CDG98" s="522"/>
      <c r="CDH98" s="522"/>
      <c r="CDI98" s="522"/>
      <c r="CDJ98" s="522"/>
      <c r="CDK98" s="522"/>
      <c r="CDL98" s="522"/>
      <c r="CDM98" s="522"/>
      <c r="CDN98" s="522"/>
      <c r="CDO98" s="522"/>
      <c r="CDP98" s="522"/>
      <c r="CDQ98" s="522"/>
      <c r="CDR98" s="522"/>
      <c r="CDS98" s="522"/>
      <c r="CDT98" s="522"/>
      <c r="CDU98" s="522"/>
      <c r="CDV98" s="522"/>
      <c r="CDW98" s="522"/>
      <c r="CDX98" s="522"/>
      <c r="CDY98" s="522"/>
      <c r="CDZ98" s="522"/>
      <c r="CEA98" s="522"/>
      <c r="CEB98" s="522"/>
      <c r="CEC98" s="522"/>
      <c r="CED98" s="522"/>
      <c r="CEE98" s="522"/>
      <c r="CEF98" s="522"/>
      <c r="CEG98" s="522"/>
      <c r="CEH98" s="522"/>
      <c r="CEI98" s="522"/>
      <c r="CEJ98" s="522"/>
      <c r="CEK98" s="522"/>
      <c r="CEL98" s="522"/>
      <c r="CEM98" s="522"/>
      <c r="CEN98" s="522"/>
      <c r="CEO98" s="522"/>
      <c r="CEP98" s="522"/>
      <c r="CEQ98" s="522"/>
      <c r="CER98" s="522"/>
      <c r="CES98" s="522"/>
      <c r="CET98" s="522"/>
      <c r="CEU98" s="522"/>
      <c r="CEV98" s="522"/>
      <c r="CEW98" s="522"/>
      <c r="CEX98" s="522"/>
      <c r="CEY98" s="522"/>
      <c r="CEZ98" s="522"/>
      <c r="CFA98" s="522"/>
      <c r="CFB98" s="522"/>
      <c r="CFC98" s="522"/>
      <c r="CFD98" s="522"/>
      <c r="CFE98" s="522"/>
      <c r="CFF98" s="522"/>
      <c r="CFG98" s="522"/>
      <c r="CFH98" s="522"/>
      <c r="CFI98" s="522"/>
      <c r="CFJ98" s="522"/>
      <c r="CFK98" s="522"/>
      <c r="CFL98" s="522"/>
      <c r="CFM98" s="522"/>
      <c r="CFN98" s="522"/>
      <c r="CFO98" s="522"/>
      <c r="CFP98" s="522"/>
      <c r="CFQ98" s="522"/>
      <c r="CFR98" s="522"/>
      <c r="CFS98" s="522"/>
      <c r="CFT98" s="522"/>
      <c r="CFU98" s="522"/>
      <c r="CFV98" s="522"/>
      <c r="CFW98" s="522"/>
      <c r="CFX98" s="522"/>
      <c r="CFY98" s="522"/>
      <c r="CFZ98" s="522"/>
      <c r="CGA98" s="522"/>
      <c r="CGB98" s="522"/>
      <c r="CGC98" s="522"/>
      <c r="CGD98" s="522"/>
      <c r="CGE98" s="522"/>
      <c r="CGF98" s="522"/>
      <c r="CGG98" s="522"/>
      <c r="CGH98" s="522"/>
      <c r="CGI98" s="522"/>
      <c r="CGJ98" s="522"/>
      <c r="CGK98" s="522"/>
      <c r="CGL98" s="522"/>
      <c r="CGM98" s="522"/>
      <c r="CGN98" s="522"/>
      <c r="CGO98" s="522"/>
      <c r="CGP98" s="522"/>
      <c r="CGQ98" s="522"/>
      <c r="CGR98" s="522"/>
      <c r="CGS98" s="522"/>
      <c r="CGT98" s="522"/>
      <c r="CGU98" s="522"/>
      <c r="CGV98" s="522"/>
      <c r="CGW98" s="522"/>
      <c r="CGX98" s="522"/>
      <c r="CGY98" s="522"/>
      <c r="CGZ98" s="522"/>
      <c r="CHA98" s="522"/>
      <c r="CHB98" s="522"/>
      <c r="CHC98" s="522"/>
      <c r="CHD98" s="522"/>
      <c r="CHE98" s="522"/>
      <c r="CHF98" s="522"/>
      <c r="CHG98" s="522"/>
      <c r="CHH98" s="522"/>
      <c r="CHI98" s="522"/>
      <c r="CHJ98" s="522"/>
      <c r="CHK98" s="522"/>
      <c r="CHL98" s="522"/>
      <c r="CHM98" s="522"/>
      <c r="CHN98" s="522"/>
      <c r="CHO98" s="522"/>
      <c r="CHP98" s="522"/>
      <c r="CHQ98" s="522"/>
      <c r="CHR98" s="522"/>
      <c r="CHS98" s="522"/>
      <c r="CHT98" s="522"/>
      <c r="CHU98" s="522"/>
      <c r="CHV98" s="522"/>
      <c r="CHW98" s="522"/>
      <c r="CHX98" s="522"/>
      <c r="CHY98" s="522"/>
      <c r="CHZ98" s="522"/>
      <c r="CIA98" s="522"/>
      <c r="CIB98" s="522"/>
      <c r="CIC98" s="522"/>
      <c r="CID98" s="522"/>
      <c r="CIE98" s="522"/>
      <c r="CIF98" s="522"/>
      <c r="CIG98" s="522"/>
      <c r="CIH98" s="522"/>
      <c r="CII98" s="522"/>
      <c r="CIJ98" s="522"/>
      <c r="CIK98" s="522"/>
      <c r="CIL98" s="522"/>
      <c r="CIM98" s="522"/>
      <c r="CIN98" s="522"/>
      <c r="CIO98" s="522"/>
      <c r="CIP98" s="522"/>
      <c r="CIQ98" s="522"/>
      <c r="CIR98" s="522"/>
      <c r="CIS98" s="522"/>
      <c r="CIT98" s="522"/>
      <c r="CIU98" s="522"/>
      <c r="CIV98" s="522"/>
      <c r="CIW98" s="522"/>
      <c r="CIX98" s="522"/>
      <c r="CIY98" s="522"/>
      <c r="CIZ98" s="522"/>
      <c r="CJA98" s="522"/>
      <c r="CJB98" s="522"/>
      <c r="CJC98" s="522"/>
      <c r="CJD98" s="522"/>
      <c r="CJE98" s="522"/>
      <c r="CJF98" s="522"/>
      <c r="CJG98" s="522"/>
      <c r="CJH98" s="522"/>
      <c r="CJI98" s="522"/>
      <c r="CJJ98" s="522"/>
      <c r="CJK98" s="522"/>
      <c r="CJL98" s="522"/>
      <c r="CJM98" s="522"/>
      <c r="CJN98" s="522"/>
      <c r="CJO98" s="522"/>
      <c r="CJP98" s="522"/>
      <c r="CJQ98" s="522"/>
      <c r="CJR98" s="522"/>
      <c r="CJS98" s="522"/>
      <c r="CJT98" s="522"/>
      <c r="CJU98" s="522"/>
      <c r="CJV98" s="522"/>
      <c r="CJW98" s="522"/>
      <c r="CJX98" s="522"/>
      <c r="CJY98" s="522"/>
      <c r="CJZ98" s="522"/>
      <c r="CKA98" s="522"/>
      <c r="CKB98" s="522"/>
      <c r="CKC98" s="522"/>
      <c r="CKD98" s="522"/>
      <c r="CKE98" s="522"/>
      <c r="CKF98" s="522"/>
      <c r="CKG98" s="522"/>
      <c r="CKH98" s="522"/>
      <c r="CKI98" s="522"/>
      <c r="CKJ98" s="522"/>
      <c r="CKK98" s="522"/>
      <c r="CKL98" s="522"/>
      <c r="CKM98" s="522"/>
      <c r="CKN98" s="522"/>
      <c r="CKO98" s="522"/>
      <c r="CKP98" s="522"/>
      <c r="CKQ98" s="522"/>
      <c r="CKR98" s="522"/>
      <c r="CKS98" s="522"/>
      <c r="CKT98" s="522"/>
      <c r="CKU98" s="522"/>
      <c r="CKV98" s="522"/>
      <c r="CKW98" s="522"/>
      <c r="CKX98" s="522"/>
      <c r="CKY98" s="522"/>
      <c r="CKZ98" s="522"/>
      <c r="CLA98" s="522"/>
      <c r="CLB98" s="522"/>
      <c r="CLC98" s="522"/>
      <c r="CLD98" s="522"/>
      <c r="CLE98" s="522"/>
      <c r="CLF98" s="522"/>
      <c r="CLG98" s="522"/>
      <c r="CLH98" s="522"/>
      <c r="CLI98" s="522"/>
      <c r="CLJ98" s="522"/>
      <c r="CLK98" s="522"/>
      <c r="CLL98" s="522"/>
      <c r="CLM98" s="522"/>
      <c r="CLN98" s="522"/>
      <c r="CLO98" s="522"/>
      <c r="CLP98" s="522"/>
      <c r="CLQ98" s="522"/>
      <c r="CLR98" s="522"/>
      <c r="CLS98" s="522"/>
      <c r="CLT98" s="522"/>
      <c r="CLU98" s="522"/>
      <c r="CLV98" s="522"/>
      <c r="CLW98" s="522"/>
      <c r="CLX98" s="522"/>
      <c r="CLY98" s="522"/>
      <c r="CLZ98" s="522"/>
      <c r="CMA98" s="522"/>
      <c r="CMB98" s="522"/>
      <c r="CMC98" s="522"/>
      <c r="CMD98" s="522"/>
      <c r="CME98" s="522"/>
      <c r="CMF98" s="522"/>
      <c r="CMG98" s="522"/>
      <c r="CMH98" s="522"/>
      <c r="CMI98" s="522"/>
      <c r="CMJ98" s="522"/>
      <c r="CMK98" s="522"/>
      <c r="CML98" s="522"/>
      <c r="CMM98" s="522"/>
      <c r="CMN98" s="522"/>
      <c r="CMO98" s="522"/>
      <c r="CMP98" s="522"/>
      <c r="CMQ98" s="522"/>
      <c r="CMR98" s="522"/>
      <c r="CMS98" s="522"/>
      <c r="CMT98" s="522"/>
      <c r="CMU98" s="522"/>
      <c r="CMV98" s="522"/>
      <c r="CMW98" s="522"/>
      <c r="CMX98" s="522"/>
      <c r="CMY98" s="522"/>
      <c r="CMZ98" s="522"/>
      <c r="CNA98" s="522"/>
      <c r="CNB98" s="522"/>
      <c r="CNC98" s="522"/>
      <c r="CND98" s="522"/>
      <c r="CNE98" s="522"/>
      <c r="CNF98" s="522"/>
      <c r="CNG98" s="522"/>
      <c r="CNH98" s="522"/>
      <c r="CNI98" s="522"/>
      <c r="CNJ98" s="522"/>
      <c r="CNK98" s="522"/>
      <c r="CNL98" s="522"/>
      <c r="CNM98" s="522"/>
      <c r="CNN98" s="522"/>
      <c r="CNO98" s="522"/>
      <c r="CNP98" s="522"/>
      <c r="CNQ98" s="522"/>
      <c r="CNR98" s="522"/>
      <c r="CNS98" s="522"/>
      <c r="CNT98" s="522"/>
      <c r="CNU98" s="522"/>
      <c r="CNV98" s="522"/>
      <c r="CNW98" s="522"/>
      <c r="CNX98" s="522"/>
      <c r="CNY98" s="522"/>
      <c r="CNZ98" s="522"/>
      <c r="COA98" s="522"/>
      <c r="COB98" s="522"/>
      <c r="COC98" s="522"/>
      <c r="COD98" s="522"/>
      <c r="COE98" s="522"/>
      <c r="COF98" s="522"/>
      <c r="COG98" s="522"/>
      <c r="COH98" s="522"/>
      <c r="COI98" s="522"/>
      <c r="COJ98" s="522"/>
      <c r="COK98" s="522"/>
      <c r="COL98" s="522"/>
      <c r="COM98" s="522"/>
      <c r="CON98" s="522"/>
      <c r="COO98" s="522"/>
      <c r="COP98" s="522"/>
      <c r="COQ98" s="522"/>
      <c r="COR98" s="522"/>
      <c r="COS98" s="522"/>
      <c r="COT98" s="522"/>
      <c r="COU98" s="522"/>
      <c r="COV98" s="522"/>
      <c r="COW98" s="522"/>
      <c r="COX98" s="522"/>
      <c r="COY98" s="522"/>
      <c r="COZ98" s="522"/>
      <c r="CPA98" s="522"/>
      <c r="CPB98" s="522"/>
      <c r="CPC98" s="522"/>
      <c r="CPD98" s="522"/>
      <c r="CPE98" s="522"/>
      <c r="CPF98" s="522"/>
      <c r="CPG98" s="522"/>
      <c r="CPH98" s="522"/>
      <c r="CPI98" s="522"/>
      <c r="CPJ98" s="522"/>
      <c r="CPK98" s="522"/>
      <c r="CPL98" s="522"/>
      <c r="CPM98" s="522"/>
      <c r="CPN98" s="522"/>
      <c r="CPO98" s="522"/>
      <c r="CPP98" s="522"/>
      <c r="CPQ98" s="522"/>
      <c r="CPR98" s="522"/>
      <c r="CPS98" s="522"/>
      <c r="CPT98" s="522"/>
      <c r="CPU98" s="522"/>
      <c r="CPV98" s="522"/>
      <c r="CPW98" s="522"/>
      <c r="CPX98" s="522"/>
      <c r="CPY98" s="522"/>
      <c r="CPZ98" s="522"/>
      <c r="CQA98" s="522"/>
      <c r="CQB98" s="522"/>
      <c r="CQC98" s="522"/>
      <c r="CQD98" s="522"/>
      <c r="CQE98" s="522"/>
      <c r="CQF98" s="522"/>
      <c r="CQG98" s="522"/>
      <c r="CQH98" s="522"/>
      <c r="CQI98" s="522"/>
      <c r="CQJ98" s="522"/>
      <c r="CQK98" s="522"/>
      <c r="CQL98" s="522"/>
      <c r="CQM98" s="522"/>
      <c r="CQN98" s="522"/>
      <c r="CQO98" s="522"/>
      <c r="CQP98" s="522"/>
      <c r="CQQ98" s="522"/>
      <c r="CQR98" s="522"/>
      <c r="CQS98" s="522"/>
      <c r="CQT98" s="522"/>
      <c r="CQU98" s="522"/>
      <c r="CQV98" s="522"/>
      <c r="CQW98" s="522"/>
      <c r="CQX98" s="522"/>
      <c r="CQY98" s="522"/>
      <c r="CQZ98" s="522"/>
      <c r="CRA98" s="522"/>
      <c r="CRB98" s="522"/>
      <c r="CRC98" s="522"/>
      <c r="CRD98" s="522"/>
      <c r="CRE98" s="522"/>
      <c r="CRF98" s="522"/>
      <c r="CRG98" s="522"/>
      <c r="CRH98" s="522"/>
      <c r="CRI98" s="522"/>
      <c r="CRJ98" s="522"/>
      <c r="CRK98" s="522"/>
      <c r="CRL98" s="522"/>
      <c r="CRM98" s="522"/>
      <c r="CRN98" s="522"/>
      <c r="CRO98" s="522"/>
      <c r="CRP98" s="522"/>
      <c r="CRQ98" s="522"/>
      <c r="CRR98" s="522"/>
      <c r="CRS98" s="522"/>
      <c r="CRT98" s="522"/>
      <c r="CRU98" s="522"/>
      <c r="CRV98" s="522"/>
      <c r="CRW98" s="522"/>
      <c r="CRX98" s="522"/>
      <c r="CRY98" s="522"/>
      <c r="CRZ98" s="522"/>
      <c r="CSA98" s="522"/>
      <c r="CSB98" s="522"/>
      <c r="CSC98" s="522"/>
      <c r="CSD98" s="522"/>
      <c r="CSE98" s="522"/>
      <c r="CSF98" s="522"/>
      <c r="CSG98" s="522"/>
      <c r="CSH98" s="522"/>
      <c r="CSI98" s="522"/>
      <c r="CSJ98" s="522"/>
      <c r="CSK98" s="522"/>
      <c r="CSL98" s="522"/>
      <c r="CSM98" s="522"/>
      <c r="CSN98" s="522"/>
      <c r="CSO98" s="522"/>
      <c r="CSP98" s="522"/>
      <c r="CSQ98" s="522"/>
      <c r="CSR98" s="522"/>
      <c r="CSS98" s="522"/>
      <c r="CST98" s="522"/>
      <c r="CSU98" s="522"/>
      <c r="CSV98" s="522"/>
      <c r="CSW98" s="522"/>
      <c r="CSX98" s="522"/>
      <c r="CSY98" s="522"/>
      <c r="CSZ98" s="522"/>
      <c r="CTA98" s="522"/>
      <c r="CTB98" s="522"/>
      <c r="CTC98" s="522"/>
      <c r="CTD98" s="522"/>
      <c r="CTE98" s="522"/>
      <c r="CTF98" s="522"/>
      <c r="CTG98" s="522"/>
      <c r="CTH98" s="522"/>
      <c r="CTI98" s="522"/>
      <c r="CTJ98" s="522"/>
      <c r="CTK98" s="522"/>
      <c r="CTL98" s="522"/>
      <c r="CTM98" s="522"/>
      <c r="CTN98" s="522"/>
      <c r="CTO98" s="522"/>
      <c r="CTP98" s="522"/>
      <c r="CTQ98" s="522"/>
      <c r="CTR98" s="522"/>
      <c r="CTS98" s="522"/>
      <c r="CTT98" s="522"/>
      <c r="CTU98" s="522"/>
      <c r="CTV98" s="522"/>
      <c r="CTW98" s="522"/>
      <c r="CTX98" s="522"/>
      <c r="CTY98" s="522"/>
      <c r="CTZ98" s="522"/>
      <c r="CUA98" s="522"/>
      <c r="CUB98" s="522"/>
      <c r="CUC98" s="522"/>
      <c r="CUD98" s="522"/>
      <c r="CUE98" s="522"/>
      <c r="CUF98" s="522"/>
      <c r="CUG98" s="522"/>
      <c r="CUH98" s="522"/>
      <c r="CUI98" s="522"/>
      <c r="CUJ98" s="522"/>
      <c r="CUK98" s="522"/>
      <c r="CUL98" s="522"/>
      <c r="CUM98" s="522"/>
      <c r="CUN98" s="522"/>
      <c r="CUO98" s="522"/>
      <c r="CUP98" s="522"/>
      <c r="CUQ98" s="522"/>
      <c r="CUR98" s="522"/>
      <c r="CUS98" s="522"/>
      <c r="CUT98" s="522"/>
      <c r="CUU98" s="522"/>
      <c r="CUV98" s="522"/>
      <c r="CUW98" s="522"/>
      <c r="CUX98" s="522"/>
      <c r="CUY98" s="522"/>
      <c r="CUZ98" s="522"/>
      <c r="CVA98" s="522"/>
      <c r="CVB98" s="522"/>
      <c r="CVC98" s="522"/>
      <c r="CVD98" s="522"/>
      <c r="CVE98" s="522"/>
      <c r="CVF98" s="522"/>
      <c r="CVG98" s="522"/>
      <c r="CVH98" s="522"/>
      <c r="CVI98" s="522"/>
      <c r="CVJ98" s="522"/>
      <c r="CVK98" s="522"/>
      <c r="CVL98" s="522"/>
      <c r="CVM98" s="522"/>
      <c r="CVN98" s="522"/>
      <c r="CVO98" s="522"/>
      <c r="CVP98" s="522"/>
      <c r="CVQ98" s="522"/>
      <c r="CVR98" s="522"/>
      <c r="CVS98" s="522"/>
      <c r="CVT98" s="522"/>
      <c r="CVU98" s="522"/>
      <c r="CVV98" s="522"/>
      <c r="CVW98" s="522"/>
      <c r="CVX98" s="522"/>
      <c r="CVY98" s="522"/>
      <c r="CVZ98" s="522"/>
      <c r="CWA98" s="522"/>
      <c r="CWB98" s="522"/>
      <c r="CWC98" s="522"/>
      <c r="CWD98" s="522"/>
      <c r="CWE98" s="522"/>
      <c r="CWF98" s="522"/>
      <c r="CWG98" s="522"/>
      <c r="CWH98" s="522"/>
      <c r="CWI98" s="522"/>
      <c r="CWJ98" s="522"/>
      <c r="CWK98" s="522"/>
      <c r="CWL98" s="522"/>
      <c r="CWM98" s="522"/>
      <c r="CWN98" s="522"/>
      <c r="CWO98" s="522"/>
      <c r="CWP98" s="522"/>
      <c r="CWQ98" s="522"/>
      <c r="CWR98" s="522"/>
      <c r="CWS98" s="522"/>
      <c r="CWT98" s="522"/>
      <c r="CWU98" s="522"/>
      <c r="CWV98" s="522"/>
      <c r="CWW98" s="522"/>
      <c r="CWX98" s="522"/>
      <c r="CWY98" s="522"/>
      <c r="CWZ98" s="522"/>
      <c r="CXA98" s="522"/>
      <c r="CXB98" s="522"/>
      <c r="CXC98" s="522"/>
      <c r="CXD98" s="522"/>
      <c r="CXE98" s="522"/>
      <c r="CXF98" s="522"/>
      <c r="CXG98" s="522"/>
      <c r="CXH98" s="522"/>
      <c r="CXI98" s="522"/>
      <c r="CXJ98" s="522"/>
      <c r="CXK98" s="522"/>
      <c r="CXL98" s="522"/>
      <c r="CXM98" s="522"/>
      <c r="CXN98" s="522"/>
      <c r="CXO98" s="522"/>
      <c r="CXP98" s="522"/>
      <c r="CXQ98" s="522"/>
      <c r="CXR98" s="522"/>
      <c r="CXS98" s="522"/>
      <c r="CXT98" s="522"/>
      <c r="CXU98" s="522"/>
      <c r="CXV98" s="522"/>
      <c r="CXW98" s="522"/>
      <c r="CXX98" s="522"/>
      <c r="CXY98" s="522"/>
      <c r="CXZ98" s="522"/>
      <c r="CYA98" s="522"/>
      <c r="CYB98" s="522"/>
      <c r="CYC98" s="522"/>
      <c r="CYD98" s="522"/>
      <c r="CYE98" s="522"/>
      <c r="CYF98" s="522"/>
      <c r="CYG98" s="522"/>
      <c r="CYH98" s="522"/>
      <c r="CYI98" s="522"/>
      <c r="CYJ98" s="522"/>
      <c r="CYK98" s="522"/>
      <c r="CYL98" s="522"/>
      <c r="CYM98" s="522"/>
      <c r="CYN98" s="522"/>
      <c r="CYO98" s="522"/>
      <c r="CYP98" s="522"/>
      <c r="CYQ98" s="522"/>
      <c r="CYR98" s="522"/>
      <c r="CYS98" s="522"/>
      <c r="CYT98" s="522"/>
      <c r="CYU98" s="522"/>
      <c r="CYV98" s="522"/>
      <c r="CYW98" s="522"/>
      <c r="CYX98" s="522"/>
      <c r="CYY98" s="522"/>
      <c r="CYZ98" s="522"/>
      <c r="CZA98" s="522"/>
      <c r="CZB98" s="522"/>
      <c r="CZC98" s="522"/>
      <c r="CZD98" s="522"/>
      <c r="CZE98" s="522"/>
      <c r="CZF98" s="522"/>
      <c r="CZG98" s="522"/>
      <c r="CZH98" s="522"/>
      <c r="CZI98" s="522"/>
      <c r="CZJ98" s="522"/>
      <c r="CZK98" s="522"/>
      <c r="CZL98" s="522"/>
      <c r="CZM98" s="522"/>
      <c r="CZN98" s="522"/>
      <c r="CZO98" s="522"/>
      <c r="CZP98" s="522"/>
      <c r="CZQ98" s="522"/>
      <c r="CZR98" s="522"/>
      <c r="CZS98" s="522"/>
      <c r="CZT98" s="522"/>
      <c r="CZU98" s="522"/>
      <c r="CZV98" s="522"/>
      <c r="CZW98" s="522"/>
      <c r="CZX98" s="522"/>
      <c r="CZY98" s="522"/>
      <c r="CZZ98" s="522"/>
      <c r="DAA98" s="522"/>
      <c r="DAB98" s="522"/>
      <c r="DAC98" s="522"/>
      <c r="DAD98" s="522"/>
      <c r="DAE98" s="522"/>
      <c r="DAF98" s="522"/>
      <c r="DAG98" s="522"/>
      <c r="DAH98" s="522"/>
      <c r="DAI98" s="522"/>
      <c r="DAJ98" s="522"/>
      <c r="DAK98" s="522"/>
      <c r="DAL98" s="522"/>
      <c r="DAM98" s="522"/>
      <c r="DAN98" s="522"/>
      <c r="DAO98" s="522"/>
      <c r="DAP98" s="522"/>
      <c r="DAQ98" s="522"/>
      <c r="DAR98" s="522"/>
      <c r="DAS98" s="522"/>
      <c r="DAT98" s="522"/>
      <c r="DAU98" s="522"/>
      <c r="DAV98" s="522"/>
      <c r="DAW98" s="522"/>
      <c r="DAX98" s="522"/>
      <c r="DAY98" s="522"/>
      <c r="DAZ98" s="522"/>
      <c r="DBA98" s="522"/>
      <c r="DBB98" s="522"/>
      <c r="DBC98" s="522"/>
      <c r="DBD98" s="522"/>
      <c r="DBE98" s="522"/>
      <c r="DBF98" s="522"/>
      <c r="DBG98" s="522"/>
      <c r="DBH98" s="522"/>
      <c r="DBI98" s="522"/>
      <c r="DBJ98" s="522"/>
      <c r="DBK98" s="522"/>
      <c r="DBL98" s="522"/>
      <c r="DBM98" s="522"/>
      <c r="DBN98" s="522"/>
      <c r="DBO98" s="522"/>
      <c r="DBP98" s="522"/>
      <c r="DBQ98" s="522"/>
      <c r="DBR98" s="522"/>
      <c r="DBS98" s="522"/>
      <c r="DBT98" s="522"/>
      <c r="DBU98" s="522"/>
      <c r="DBV98" s="522"/>
      <c r="DBW98" s="522"/>
      <c r="DBX98" s="522"/>
      <c r="DBY98" s="522"/>
      <c r="DBZ98" s="522"/>
      <c r="DCA98" s="522"/>
      <c r="DCB98" s="522"/>
      <c r="DCC98" s="522"/>
      <c r="DCD98" s="522"/>
      <c r="DCE98" s="522"/>
      <c r="DCF98" s="522"/>
      <c r="DCG98" s="522"/>
      <c r="DCH98" s="522"/>
      <c r="DCI98" s="522"/>
      <c r="DCJ98" s="522"/>
      <c r="DCK98" s="522"/>
      <c r="DCL98" s="522"/>
      <c r="DCM98" s="522"/>
      <c r="DCN98" s="522"/>
      <c r="DCO98" s="522"/>
      <c r="DCP98" s="522"/>
      <c r="DCQ98" s="522"/>
      <c r="DCR98" s="522"/>
      <c r="DCS98" s="522"/>
      <c r="DCT98" s="522"/>
      <c r="DCU98" s="522"/>
      <c r="DCV98" s="522"/>
      <c r="DCW98" s="522"/>
      <c r="DCX98" s="522"/>
      <c r="DCY98" s="522"/>
      <c r="DCZ98" s="522"/>
      <c r="DDA98" s="522"/>
      <c r="DDB98" s="522"/>
      <c r="DDC98" s="522"/>
      <c r="DDD98" s="522"/>
      <c r="DDE98" s="522"/>
      <c r="DDF98" s="522"/>
      <c r="DDG98" s="522"/>
      <c r="DDH98" s="522"/>
      <c r="DDI98" s="522"/>
      <c r="DDJ98" s="522"/>
      <c r="DDK98" s="522"/>
      <c r="DDL98" s="522"/>
      <c r="DDM98" s="522"/>
      <c r="DDN98" s="522"/>
      <c r="DDO98" s="522"/>
      <c r="DDP98" s="522"/>
      <c r="DDQ98" s="522"/>
      <c r="DDR98" s="522"/>
      <c r="DDS98" s="522"/>
      <c r="DDT98" s="522"/>
      <c r="DDU98" s="522"/>
      <c r="DDV98" s="522"/>
      <c r="DDW98" s="522"/>
      <c r="DDX98" s="522"/>
      <c r="DDY98" s="522"/>
      <c r="DDZ98" s="522"/>
      <c r="DEA98" s="522"/>
      <c r="DEB98" s="522"/>
      <c r="DEC98" s="522"/>
      <c r="DED98" s="522"/>
      <c r="DEE98" s="522"/>
      <c r="DEF98" s="522"/>
      <c r="DEG98" s="522"/>
      <c r="DEH98" s="522"/>
      <c r="DEI98" s="522"/>
      <c r="DEJ98" s="522"/>
      <c r="DEK98" s="522"/>
      <c r="DEL98" s="522"/>
      <c r="DEM98" s="522"/>
      <c r="DEN98" s="522"/>
      <c r="DEO98" s="522"/>
      <c r="DEP98" s="522"/>
      <c r="DEQ98" s="522"/>
      <c r="DER98" s="522"/>
      <c r="DES98" s="522"/>
      <c r="DET98" s="522"/>
      <c r="DEU98" s="522"/>
      <c r="DEV98" s="522"/>
      <c r="DEW98" s="522"/>
      <c r="DEX98" s="522"/>
      <c r="DEY98" s="522"/>
      <c r="DEZ98" s="522"/>
      <c r="DFA98" s="522"/>
      <c r="DFB98" s="522"/>
      <c r="DFC98" s="522"/>
      <c r="DFD98" s="522"/>
      <c r="DFE98" s="522"/>
      <c r="DFF98" s="522"/>
      <c r="DFG98" s="522"/>
      <c r="DFH98" s="522"/>
      <c r="DFI98" s="522"/>
      <c r="DFJ98" s="522"/>
      <c r="DFK98" s="522"/>
      <c r="DFL98" s="522"/>
      <c r="DFM98" s="522"/>
      <c r="DFN98" s="522"/>
      <c r="DFO98" s="522"/>
      <c r="DFP98" s="522"/>
      <c r="DFQ98" s="522"/>
      <c r="DFR98" s="522"/>
      <c r="DFS98" s="522"/>
      <c r="DFT98" s="522"/>
      <c r="DFU98" s="522"/>
      <c r="DFV98" s="522"/>
      <c r="DFW98" s="522"/>
      <c r="DFX98" s="522"/>
      <c r="DFY98" s="522"/>
      <c r="DFZ98" s="522"/>
      <c r="DGA98" s="522"/>
      <c r="DGB98" s="522"/>
      <c r="DGC98" s="522"/>
      <c r="DGD98" s="522"/>
      <c r="DGE98" s="522"/>
      <c r="DGF98" s="522"/>
      <c r="DGG98" s="522"/>
      <c r="DGH98" s="522"/>
      <c r="DGI98" s="522"/>
      <c r="DGJ98" s="522"/>
      <c r="DGK98" s="522"/>
      <c r="DGL98" s="522"/>
      <c r="DGM98" s="522"/>
      <c r="DGN98" s="522"/>
      <c r="DGO98" s="522"/>
      <c r="DGP98" s="522"/>
      <c r="DGQ98" s="522"/>
      <c r="DGR98" s="522"/>
      <c r="DGS98" s="522"/>
      <c r="DGT98" s="522"/>
      <c r="DGU98" s="522"/>
      <c r="DGV98" s="522"/>
      <c r="DGW98" s="522"/>
      <c r="DGX98" s="522"/>
      <c r="DGY98" s="522"/>
      <c r="DGZ98" s="522"/>
      <c r="DHA98" s="522"/>
      <c r="DHB98" s="522"/>
      <c r="DHC98" s="522"/>
      <c r="DHD98" s="522"/>
      <c r="DHE98" s="522"/>
      <c r="DHF98" s="522"/>
      <c r="DHG98" s="522"/>
      <c r="DHH98" s="522"/>
      <c r="DHI98" s="522"/>
      <c r="DHJ98" s="522"/>
      <c r="DHK98" s="522"/>
      <c r="DHL98" s="522"/>
      <c r="DHM98" s="522"/>
      <c r="DHN98" s="522"/>
      <c r="DHO98" s="522"/>
      <c r="DHP98" s="522"/>
      <c r="DHQ98" s="522"/>
      <c r="DHR98" s="522"/>
      <c r="DHS98" s="522"/>
      <c r="DHT98" s="522"/>
      <c r="DHU98" s="522"/>
      <c r="DHV98" s="522"/>
      <c r="DHW98" s="522"/>
      <c r="DHX98" s="522"/>
      <c r="DHY98" s="522"/>
      <c r="DHZ98" s="522"/>
      <c r="DIA98" s="522"/>
      <c r="DIB98" s="522"/>
      <c r="DIC98" s="522"/>
      <c r="DID98" s="522"/>
      <c r="DIE98" s="522"/>
      <c r="DIF98" s="522"/>
      <c r="DIG98" s="522"/>
      <c r="DIH98" s="522"/>
      <c r="DII98" s="522"/>
      <c r="DIJ98" s="522"/>
      <c r="DIK98" s="522"/>
      <c r="DIL98" s="522"/>
      <c r="DIM98" s="522"/>
      <c r="DIN98" s="522"/>
      <c r="DIO98" s="522"/>
      <c r="DIP98" s="522"/>
      <c r="DIQ98" s="522"/>
      <c r="DIR98" s="522"/>
      <c r="DIS98" s="522"/>
      <c r="DIT98" s="522"/>
      <c r="DIU98" s="522"/>
      <c r="DIV98" s="522"/>
      <c r="DIW98" s="522"/>
      <c r="DIX98" s="522"/>
      <c r="DIY98" s="522"/>
      <c r="DIZ98" s="522"/>
      <c r="DJA98" s="522"/>
      <c r="DJB98" s="522"/>
      <c r="DJC98" s="522"/>
      <c r="DJD98" s="522"/>
      <c r="DJE98" s="522"/>
      <c r="DJF98" s="522"/>
      <c r="DJG98" s="522"/>
      <c r="DJH98" s="522"/>
      <c r="DJI98" s="522"/>
      <c r="DJJ98" s="522"/>
      <c r="DJK98" s="522"/>
      <c r="DJL98" s="522"/>
      <c r="DJM98" s="522"/>
      <c r="DJN98" s="522"/>
      <c r="DJO98" s="522"/>
      <c r="DJP98" s="522"/>
      <c r="DJQ98" s="522"/>
      <c r="DJR98" s="522"/>
      <c r="DJS98" s="522"/>
      <c r="DJT98" s="522"/>
      <c r="DJU98" s="522"/>
      <c r="DJV98" s="522"/>
      <c r="DJW98" s="522"/>
      <c r="DJX98" s="522"/>
      <c r="DJY98" s="522"/>
      <c r="DJZ98" s="522"/>
      <c r="DKA98" s="522"/>
      <c r="DKB98" s="522"/>
      <c r="DKC98" s="522"/>
      <c r="DKD98" s="522"/>
      <c r="DKE98" s="522"/>
      <c r="DKF98" s="522"/>
      <c r="DKG98" s="522"/>
      <c r="DKH98" s="522"/>
      <c r="DKI98" s="522"/>
      <c r="DKJ98" s="522"/>
      <c r="DKK98" s="522"/>
      <c r="DKL98" s="522"/>
      <c r="DKM98" s="522"/>
      <c r="DKN98" s="522"/>
      <c r="DKO98" s="522"/>
      <c r="DKP98" s="522"/>
      <c r="DKQ98" s="522"/>
      <c r="DKR98" s="522"/>
      <c r="DKS98" s="522"/>
      <c r="DKT98" s="522"/>
      <c r="DKU98" s="522"/>
      <c r="DKV98" s="522"/>
      <c r="DKW98" s="522"/>
      <c r="DKX98" s="522"/>
      <c r="DKY98" s="522"/>
      <c r="DKZ98" s="522"/>
      <c r="DLA98" s="522"/>
      <c r="DLB98" s="522"/>
      <c r="DLC98" s="522"/>
      <c r="DLD98" s="522"/>
      <c r="DLE98" s="522"/>
      <c r="DLF98" s="522"/>
      <c r="DLG98" s="522"/>
      <c r="DLH98" s="522"/>
      <c r="DLI98" s="522"/>
      <c r="DLJ98" s="522"/>
      <c r="DLK98" s="522"/>
      <c r="DLL98" s="522"/>
      <c r="DLM98" s="522"/>
      <c r="DLN98" s="522"/>
      <c r="DLO98" s="522"/>
      <c r="DLP98" s="522"/>
      <c r="DLQ98" s="522"/>
      <c r="DLR98" s="522"/>
      <c r="DLS98" s="522"/>
      <c r="DLT98" s="522"/>
      <c r="DLU98" s="522"/>
      <c r="DLV98" s="522"/>
      <c r="DLW98" s="522"/>
      <c r="DLX98" s="522"/>
      <c r="DLY98" s="522"/>
      <c r="DLZ98" s="522"/>
      <c r="DMA98" s="522"/>
      <c r="DMB98" s="522"/>
      <c r="DMC98" s="522"/>
      <c r="DMD98" s="522"/>
      <c r="DME98" s="522"/>
      <c r="DMF98" s="522"/>
      <c r="DMG98" s="522"/>
      <c r="DMH98" s="522"/>
      <c r="DMI98" s="522"/>
      <c r="DMJ98" s="522"/>
      <c r="DMK98" s="522"/>
      <c r="DML98" s="522"/>
      <c r="DMM98" s="522"/>
      <c r="DMN98" s="522"/>
      <c r="DMO98" s="522"/>
      <c r="DMP98" s="522"/>
      <c r="DMQ98" s="522"/>
      <c r="DMR98" s="522"/>
      <c r="DMS98" s="522"/>
      <c r="DMT98" s="522"/>
      <c r="DMU98" s="522"/>
      <c r="DMV98" s="522"/>
      <c r="DMW98" s="522"/>
      <c r="DMX98" s="522"/>
      <c r="DMY98" s="522"/>
      <c r="DMZ98" s="522"/>
      <c r="DNA98" s="522"/>
      <c r="DNB98" s="522"/>
      <c r="DNC98" s="522"/>
      <c r="DND98" s="522"/>
      <c r="DNE98" s="522"/>
      <c r="DNF98" s="522"/>
      <c r="DNG98" s="522"/>
      <c r="DNH98" s="522"/>
      <c r="DNI98" s="522"/>
      <c r="DNJ98" s="522"/>
      <c r="DNK98" s="522"/>
      <c r="DNL98" s="522"/>
      <c r="DNM98" s="522"/>
      <c r="DNN98" s="522"/>
      <c r="DNO98" s="522"/>
      <c r="DNP98" s="522"/>
      <c r="DNQ98" s="522"/>
      <c r="DNR98" s="522"/>
      <c r="DNS98" s="522"/>
      <c r="DNT98" s="522"/>
      <c r="DNU98" s="522"/>
      <c r="DNV98" s="522"/>
      <c r="DNW98" s="522"/>
      <c r="DNX98" s="522"/>
      <c r="DNY98" s="522"/>
      <c r="DNZ98" s="522"/>
      <c r="DOA98" s="522"/>
      <c r="DOB98" s="522"/>
      <c r="DOC98" s="522"/>
      <c r="DOD98" s="522"/>
      <c r="DOE98" s="522"/>
      <c r="DOF98" s="522"/>
      <c r="DOG98" s="522"/>
      <c r="DOH98" s="522"/>
      <c r="DOI98" s="522"/>
      <c r="DOJ98" s="522"/>
      <c r="DOK98" s="522"/>
      <c r="DOL98" s="522"/>
      <c r="DOM98" s="522"/>
      <c r="DON98" s="522"/>
      <c r="DOO98" s="522"/>
      <c r="DOP98" s="522"/>
      <c r="DOQ98" s="522"/>
      <c r="DOR98" s="522"/>
      <c r="DOS98" s="522"/>
      <c r="DOT98" s="522"/>
      <c r="DOU98" s="522"/>
      <c r="DOV98" s="522"/>
      <c r="DOW98" s="522"/>
      <c r="DOX98" s="522"/>
      <c r="DOY98" s="522"/>
      <c r="DOZ98" s="522"/>
      <c r="DPA98" s="522"/>
      <c r="DPB98" s="522"/>
      <c r="DPC98" s="522"/>
      <c r="DPD98" s="522"/>
      <c r="DPE98" s="522"/>
      <c r="DPF98" s="522"/>
      <c r="DPG98" s="522"/>
      <c r="DPH98" s="522"/>
      <c r="DPI98" s="522"/>
      <c r="DPJ98" s="522"/>
      <c r="DPK98" s="522"/>
      <c r="DPL98" s="522"/>
      <c r="DPM98" s="522"/>
      <c r="DPN98" s="522"/>
      <c r="DPO98" s="522"/>
      <c r="DPP98" s="522"/>
      <c r="DPQ98" s="522"/>
      <c r="DPR98" s="522"/>
      <c r="DPS98" s="522"/>
      <c r="DPT98" s="522"/>
      <c r="DPU98" s="522"/>
      <c r="DPV98" s="522"/>
      <c r="DPW98" s="522"/>
      <c r="DPX98" s="522"/>
      <c r="DPY98" s="522"/>
      <c r="DPZ98" s="522"/>
      <c r="DQA98" s="522"/>
      <c r="DQB98" s="522"/>
      <c r="DQC98" s="522"/>
      <c r="DQD98" s="522"/>
      <c r="DQE98" s="522"/>
      <c r="DQF98" s="522"/>
      <c r="DQG98" s="522"/>
      <c r="DQH98" s="522"/>
      <c r="DQI98" s="522"/>
      <c r="DQJ98" s="522"/>
      <c r="DQK98" s="522"/>
      <c r="DQL98" s="522"/>
      <c r="DQM98" s="522"/>
      <c r="DQN98" s="522"/>
      <c r="DQO98" s="522"/>
      <c r="DQP98" s="522"/>
      <c r="DQQ98" s="522"/>
      <c r="DQR98" s="522"/>
      <c r="DQS98" s="522"/>
      <c r="DQT98" s="522"/>
      <c r="DQU98" s="522"/>
      <c r="DQV98" s="522"/>
      <c r="DQW98" s="522"/>
      <c r="DQX98" s="522"/>
      <c r="DQY98" s="522"/>
      <c r="DQZ98" s="522"/>
      <c r="DRA98" s="522"/>
      <c r="DRB98" s="522"/>
      <c r="DRC98" s="522"/>
      <c r="DRD98" s="522"/>
      <c r="DRE98" s="522"/>
      <c r="DRF98" s="522"/>
      <c r="DRG98" s="522"/>
      <c r="DRH98" s="522"/>
      <c r="DRI98" s="522"/>
      <c r="DRJ98" s="522"/>
      <c r="DRK98" s="522"/>
      <c r="DRL98" s="522"/>
      <c r="DRM98" s="522"/>
      <c r="DRN98" s="522"/>
      <c r="DRO98" s="522"/>
      <c r="DRP98" s="522"/>
      <c r="DRQ98" s="522"/>
      <c r="DRR98" s="522"/>
      <c r="DRS98" s="522"/>
      <c r="DRT98" s="522"/>
      <c r="DRU98" s="522"/>
      <c r="DRV98" s="522"/>
      <c r="DRW98" s="522"/>
      <c r="DRX98" s="522"/>
      <c r="DRY98" s="522"/>
      <c r="DRZ98" s="522"/>
      <c r="DSA98" s="522"/>
      <c r="DSB98" s="522"/>
      <c r="DSC98" s="522"/>
      <c r="DSD98" s="522"/>
      <c r="DSE98" s="522"/>
      <c r="DSF98" s="522"/>
      <c r="DSG98" s="522"/>
      <c r="DSH98" s="522"/>
      <c r="DSI98" s="522"/>
      <c r="DSJ98" s="522"/>
      <c r="DSK98" s="522"/>
      <c r="DSL98" s="522"/>
      <c r="DSM98" s="522"/>
      <c r="DSN98" s="522"/>
      <c r="DSO98" s="522"/>
      <c r="DSP98" s="522"/>
      <c r="DSQ98" s="522"/>
      <c r="DSR98" s="522"/>
      <c r="DSS98" s="522"/>
      <c r="DST98" s="522"/>
      <c r="DSU98" s="522"/>
      <c r="DSV98" s="522"/>
      <c r="DSW98" s="522"/>
      <c r="DSX98" s="522"/>
      <c r="DSY98" s="522"/>
      <c r="DSZ98" s="522"/>
      <c r="DTA98" s="522"/>
      <c r="DTB98" s="522"/>
      <c r="DTC98" s="522"/>
      <c r="DTD98" s="522"/>
      <c r="DTE98" s="522"/>
      <c r="DTF98" s="522"/>
      <c r="DTG98" s="522"/>
      <c r="DTH98" s="522"/>
      <c r="DTI98" s="522"/>
      <c r="DTJ98" s="522"/>
      <c r="DTK98" s="522"/>
      <c r="DTL98" s="522"/>
      <c r="DTM98" s="522"/>
      <c r="DTN98" s="522"/>
      <c r="DTO98" s="522"/>
      <c r="DTP98" s="522"/>
      <c r="DTQ98" s="522"/>
      <c r="DTR98" s="522"/>
      <c r="DTS98" s="522"/>
      <c r="DTT98" s="522"/>
      <c r="DTU98" s="522"/>
      <c r="DTV98" s="522"/>
      <c r="DTW98" s="522"/>
      <c r="DTX98" s="522"/>
      <c r="DTY98" s="522"/>
      <c r="DTZ98" s="522"/>
      <c r="DUA98" s="522"/>
      <c r="DUB98" s="522"/>
      <c r="DUC98" s="522"/>
      <c r="DUD98" s="522"/>
      <c r="DUE98" s="522"/>
      <c r="DUF98" s="522"/>
      <c r="DUG98" s="522"/>
      <c r="DUH98" s="522"/>
      <c r="DUI98" s="522"/>
      <c r="DUJ98" s="522"/>
      <c r="DUK98" s="522"/>
      <c r="DUL98" s="522"/>
      <c r="DUM98" s="522"/>
      <c r="DUN98" s="522"/>
      <c r="DUO98" s="522"/>
      <c r="DUP98" s="522"/>
      <c r="DUQ98" s="522"/>
      <c r="DUR98" s="522"/>
      <c r="DUS98" s="522"/>
      <c r="DUT98" s="522"/>
      <c r="DUU98" s="522"/>
      <c r="DUV98" s="522"/>
      <c r="DUW98" s="522"/>
      <c r="DUX98" s="522"/>
      <c r="DUY98" s="522"/>
      <c r="DUZ98" s="522"/>
      <c r="DVA98" s="522"/>
      <c r="DVB98" s="522"/>
      <c r="DVC98" s="522"/>
      <c r="DVD98" s="522"/>
      <c r="DVE98" s="522"/>
      <c r="DVF98" s="522"/>
      <c r="DVG98" s="522"/>
      <c r="DVH98" s="522"/>
      <c r="DVI98" s="522"/>
      <c r="DVJ98" s="522"/>
      <c r="DVK98" s="522"/>
      <c r="DVL98" s="522"/>
      <c r="DVM98" s="522"/>
      <c r="DVN98" s="522"/>
      <c r="DVO98" s="522"/>
      <c r="DVP98" s="522"/>
      <c r="DVQ98" s="522"/>
      <c r="DVR98" s="522"/>
      <c r="DVS98" s="522"/>
      <c r="DVT98" s="522"/>
      <c r="DVU98" s="522"/>
      <c r="DVV98" s="522"/>
      <c r="DVW98" s="522"/>
      <c r="DVX98" s="522"/>
      <c r="DVY98" s="522"/>
      <c r="DVZ98" s="522"/>
      <c r="DWA98" s="522"/>
      <c r="DWB98" s="522"/>
      <c r="DWC98" s="522"/>
      <c r="DWD98" s="522"/>
      <c r="DWE98" s="522"/>
      <c r="DWF98" s="522"/>
      <c r="DWG98" s="522"/>
      <c r="DWH98" s="522"/>
      <c r="DWI98" s="522"/>
      <c r="DWJ98" s="522"/>
      <c r="DWK98" s="522"/>
      <c r="DWL98" s="522"/>
      <c r="DWM98" s="522"/>
      <c r="DWN98" s="522"/>
      <c r="DWO98" s="522"/>
      <c r="DWP98" s="522"/>
      <c r="DWQ98" s="522"/>
      <c r="DWR98" s="522"/>
      <c r="DWS98" s="522"/>
      <c r="DWT98" s="522"/>
      <c r="DWU98" s="522"/>
      <c r="DWV98" s="522"/>
      <c r="DWW98" s="522"/>
      <c r="DWX98" s="522"/>
      <c r="DWY98" s="522"/>
      <c r="DWZ98" s="522"/>
      <c r="DXA98" s="522"/>
      <c r="DXB98" s="522"/>
      <c r="DXC98" s="522"/>
      <c r="DXD98" s="522"/>
      <c r="DXE98" s="522"/>
      <c r="DXF98" s="522"/>
      <c r="DXG98" s="522"/>
      <c r="DXH98" s="522"/>
      <c r="DXI98" s="522"/>
      <c r="DXJ98" s="522"/>
      <c r="DXK98" s="522"/>
      <c r="DXL98" s="522"/>
      <c r="DXM98" s="522"/>
      <c r="DXN98" s="522"/>
      <c r="DXO98" s="522"/>
      <c r="DXP98" s="522"/>
      <c r="DXQ98" s="522"/>
      <c r="DXR98" s="522"/>
      <c r="DXS98" s="522"/>
      <c r="DXT98" s="522"/>
      <c r="DXU98" s="522"/>
      <c r="DXV98" s="522"/>
      <c r="DXW98" s="522"/>
      <c r="DXX98" s="522"/>
      <c r="DXY98" s="522"/>
      <c r="DXZ98" s="522"/>
      <c r="DYA98" s="522"/>
      <c r="DYB98" s="522"/>
      <c r="DYC98" s="522"/>
      <c r="DYD98" s="522"/>
      <c r="DYE98" s="522"/>
      <c r="DYF98" s="522"/>
      <c r="DYG98" s="522"/>
      <c r="DYH98" s="522"/>
      <c r="DYI98" s="522"/>
      <c r="DYJ98" s="522"/>
      <c r="DYK98" s="522"/>
      <c r="DYL98" s="522"/>
      <c r="DYM98" s="522"/>
      <c r="DYN98" s="522"/>
      <c r="DYO98" s="522"/>
      <c r="DYP98" s="522"/>
      <c r="DYQ98" s="522"/>
      <c r="DYR98" s="522"/>
      <c r="DYS98" s="522"/>
      <c r="DYT98" s="522"/>
      <c r="DYU98" s="522"/>
      <c r="DYV98" s="522"/>
      <c r="DYW98" s="522"/>
      <c r="DYX98" s="522"/>
      <c r="DYY98" s="522"/>
      <c r="DYZ98" s="522"/>
      <c r="DZA98" s="522"/>
      <c r="DZB98" s="522"/>
      <c r="DZC98" s="522"/>
      <c r="DZD98" s="522"/>
      <c r="DZE98" s="522"/>
      <c r="DZF98" s="522"/>
      <c r="DZG98" s="522"/>
      <c r="DZH98" s="522"/>
      <c r="DZI98" s="522"/>
      <c r="DZJ98" s="522"/>
      <c r="DZK98" s="522"/>
      <c r="DZL98" s="522"/>
      <c r="DZM98" s="522"/>
      <c r="DZN98" s="522"/>
      <c r="DZO98" s="522"/>
      <c r="DZP98" s="522"/>
      <c r="DZQ98" s="522"/>
      <c r="DZR98" s="522"/>
      <c r="DZS98" s="522"/>
      <c r="DZT98" s="522"/>
      <c r="DZU98" s="522"/>
      <c r="DZV98" s="522"/>
      <c r="DZW98" s="522"/>
      <c r="DZX98" s="522"/>
      <c r="DZY98" s="522"/>
      <c r="DZZ98" s="522"/>
      <c r="EAA98" s="522"/>
      <c r="EAB98" s="522"/>
      <c r="EAC98" s="522"/>
      <c r="EAD98" s="522"/>
      <c r="EAE98" s="522"/>
      <c r="EAF98" s="522"/>
      <c r="EAG98" s="522"/>
      <c r="EAH98" s="522"/>
      <c r="EAI98" s="522"/>
      <c r="EAJ98" s="522"/>
      <c r="EAK98" s="522"/>
      <c r="EAL98" s="522"/>
      <c r="EAM98" s="522"/>
      <c r="EAN98" s="522"/>
      <c r="EAO98" s="522"/>
      <c r="EAP98" s="522"/>
      <c r="EAQ98" s="522"/>
      <c r="EAR98" s="522"/>
      <c r="EAS98" s="522"/>
      <c r="EAT98" s="522"/>
      <c r="EAU98" s="522"/>
      <c r="EAV98" s="522"/>
      <c r="EAW98" s="522"/>
      <c r="EAX98" s="522"/>
      <c r="EAY98" s="522"/>
      <c r="EAZ98" s="522"/>
      <c r="EBA98" s="522"/>
      <c r="EBB98" s="522"/>
      <c r="EBC98" s="522"/>
      <c r="EBD98" s="522"/>
      <c r="EBE98" s="522"/>
      <c r="EBF98" s="522"/>
      <c r="EBG98" s="522"/>
      <c r="EBH98" s="522"/>
      <c r="EBI98" s="522"/>
      <c r="EBJ98" s="522"/>
      <c r="EBK98" s="522"/>
      <c r="EBL98" s="522"/>
      <c r="EBM98" s="522"/>
      <c r="EBN98" s="522"/>
      <c r="EBO98" s="522"/>
      <c r="EBP98" s="522"/>
      <c r="EBQ98" s="522"/>
      <c r="EBR98" s="522"/>
      <c r="EBS98" s="522"/>
      <c r="EBT98" s="522"/>
      <c r="EBU98" s="522"/>
      <c r="EBV98" s="522"/>
      <c r="EBW98" s="522"/>
      <c r="EBX98" s="522"/>
      <c r="EBY98" s="522"/>
      <c r="EBZ98" s="522"/>
      <c r="ECA98" s="522"/>
      <c r="ECB98" s="522"/>
      <c r="ECC98" s="522"/>
      <c r="ECD98" s="522"/>
      <c r="ECE98" s="522"/>
      <c r="ECF98" s="522"/>
      <c r="ECG98" s="522"/>
      <c r="ECH98" s="522"/>
      <c r="ECI98" s="522"/>
      <c r="ECJ98" s="522"/>
      <c r="ECK98" s="522"/>
      <c r="ECL98" s="522"/>
      <c r="ECM98" s="522"/>
      <c r="ECN98" s="522"/>
      <c r="ECO98" s="522"/>
      <c r="ECP98" s="522"/>
      <c r="ECQ98" s="522"/>
      <c r="ECR98" s="522"/>
      <c r="ECS98" s="522"/>
      <c r="ECT98" s="522"/>
      <c r="ECU98" s="522"/>
      <c r="ECV98" s="522"/>
      <c r="ECW98" s="522"/>
      <c r="ECX98" s="522"/>
      <c r="ECY98" s="522"/>
      <c r="ECZ98" s="522"/>
      <c r="EDA98" s="522"/>
      <c r="EDB98" s="522"/>
      <c r="EDC98" s="522"/>
      <c r="EDD98" s="522"/>
      <c r="EDE98" s="522"/>
      <c r="EDF98" s="522"/>
      <c r="EDG98" s="522"/>
      <c r="EDH98" s="522"/>
      <c r="EDI98" s="522"/>
      <c r="EDJ98" s="522"/>
      <c r="EDK98" s="522"/>
      <c r="EDL98" s="522"/>
      <c r="EDM98" s="522"/>
      <c r="EDN98" s="522"/>
      <c r="EDO98" s="522"/>
      <c r="EDP98" s="522"/>
      <c r="EDQ98" s="522"/>
      <c r="EDR98" s="522"/>
      <c r="EDS98" s="522"/>
      <c r="EDT98" s="522"/>
      <c r="EDU98" s="522"/>
      <c r="EDV98" s="522"/>
      <c r="EDW98" s="522"/>
      <c r="EDX98" s="522"/>
      <c r="EDY98" s="522"/>
      <c r="EDZ98" s="522"/>
      <c r="EEA98" s="522"/>
      <c r="EEB98" s="522"/>
      <c r="EEC98" s="522"/>
      <c r="EED98" s="522"/>
      <c r="EEE98" s="522"/>
      <c r="EEF98" s="522"/>
      <c r="EEG98" s="522"/>
      <c r="EEH98" s="522"/>
      <c r="EEI98" s="522"/>
      <c r="EEJ98" s="522"/>
      <c r="EEK98" s="522"/>
      <c r="EEL98" s="522"/>
      <c r="EEM98" s="522"/>
      <c r="EEN98" s="522"/>
      <c r="EEO98" s="522"/>
      <c r="EEP98" s="522"/>
      <c r="EEQ98" s="522"/>
      <c r="EER98" s="522"/>
      <c r="EES98" s="522"/>
      <c r="EET98" s="522"/>
      <c r="EEU98" s="522"/>
      <c r="EEV98" s="522"/>
      <c r="EEW98" s="522"/>
      <c r="EEX98" s="522"/>
      <c r="EEY98" s="522"/>
      <c r="EEZ98" s="522"/>
      <c r="EFA98" s="522"/>
      <c r="EFB98" s="522"/>
      <c r="EFC98" s="522"/>
      <c r="EFD98" s="522"/>
      <c r="EFE98" s="522"/>
      <c r="EFF98" s="522"/>
      <c r="EFG98" s="522"/>
      <c r="EFH98" s="522"/>
      <c r="EFI98" s="522"/>
      <c r="EFJ98" s="522"/>
      <c r="EFK98" s="522"/>
      <c r="EFL98" s="522"/>
      <c r="EFM98" s="522"/>
      <c r="EFN98" s="522"/>
      <c r="EFO98" s="522"/>
      <c r="EFP98" s="522"/>
      <c r="EFQ98" s="522"/>
      <c r="EFR98" s="522"/>
      <c r="EFS98" s="522"/>
      <c r="EFT98" s="522"/>
      <c r="EFU98" s="522"/>
      <c r="EFV98" s="522"/>
      <c r="EFW98" s="522"/>
      <c r="EFX98" s="522"/>
      <c r="EFY98" s="522"/>
      <c r="EFZ98" s="522"/>
      <c r="EGA98" s="522"/>
      <c r="EGB98" s="522"/>
      <c r="EGC98" s="522"/>
      <c r="EGD98" s="522"/>
      <c r="EGE98" s="522"/>
      <c r="EGF98" s="522"/>
      <c r="EGG98" s="522"/>
      <c r="EGH98" s="522"/>
      <c r="EGI98" s="522"/>
      <c r="EGJ98" s="522"/>
      <c r="EGK98" s="522"/>
      <c r="EGL98" s="522"/>
      <c r="EGM98" s="522"/>
      <c r="EGN98" s="522"/>
      <c r="EGO98" s="522"/>
      <c r="EGP98" s="522"/>
      <c r="EGQ98" s="522"/>
      <c r="EGR98" s="522"/>
      <c r="EGS98" s="522"/>
      <c r="EGT98" s="522"/>
      <c r="EGU98" s="522"/>
      <c r="EGV98" s="522"/>
      <c r="EGW98" s="522"/>
      <c r="EGX98" s="522"/>
      <c r="EGY98" s="522"/>
      <c r="EGZ98" s="522"/>
      <c r="EHA98" s="522"/>
      <c r="EHB98" s="522"/>
      <c r="EHC98" s="522"/>
      <c r="EHD98" s="522"/>
      <c r="EHE98" s="522"/>
      <c r="EHF98" s="522"/>
      <c r="EHG98" s="522"/>
      <c r="EHH98" s="522"/>
      <c r="EHI98" s="522"/>
      <c r="EHJ98" s="522"/>
      <c r="EHK98" s="522"/>
      <c r="EHL98" s="522"/>
      <c r="EHM98" s="522"/>
      <c r="EHN98" s="522"/>
      <c r="EHO98" s="522"/>
      <c r="EHP98" s="522"/>
      <c r="EHQ98" s="522"/>
      <c r="EHR98" s="522"/>
      <c r="EHS98" s="522"/>
      <c r="EHT98" s="522"/>
      <c r="EHU98" s="522"/>
      <c r="EHV98" s="522"/>
      <c r="EHW98" s="522"/>
      <c r="EHX98" s="522"/>
      <c r="EHY98" s="522"/>
      <c r="EHZ98" s="522"/>
      <c r="EIA98" s="522"/>
      <c r="EIB98" s="522"/>
      <c r="EIC98" s="522"/>
      <c r="EID98" s="522"/>
      <c r="EIE98" s="522"/>
      <c r="EIF98" s="522"/>
      <c r="EIG98" s="522"/>
      <c r="EIH98" s="522"/>
      <c r="EII98" s="522"/>
      <c r="EIJ98" s="522"/>
      <c r="EIK98" s="522"/>
      <c r="EIL98" s="522"/>
      <c r="EIM98" s="522"/>
      <c r="EIN98" s="522"/>
      <c r="EIO98" s="522"/>
      <c r="EIP98" s="522"/>
      <c r="EIQ98" s="522"/>
      <c r="EIR98" s="522"/>
      <c r="EIS98" s="522"/>
      <c r="EIT98" s="522"/>
      <c r="EIU98" s="522"/>
      <c r="EIV98" s="522"/>
      <c r="EIW98" s="522"/>
      <c r="EIX98" s="522"/>
      <c r="EIY98" s="522"/>
      <c r="EIZ98" s="522"/>
      <c r="EJA98" s="522"/>
      <c r="EJB98" s="522"/>
      <c r="EJC98" s="522"/>
      <c r="EJD98" s="522"/>
      <c r="EJE98" s="522"/>
      <c r="EJF98" s="522"/>
      <c r="EJG98" s="522"/>
      <c r="EJH98" s="522"/>
      <c r="EJI98" s="522"/>
      <c r="EJJ98" s="522"/>
      <c r="EJK98" s="522"/>
      <c r="EJL98" s="522"/>
      <c r="EJM98" s="522"/>
      <c r="EJN98" s="522"/>
      <c r="EJO98" s="522"/>
      <c r="EJP98" s="522"/>
      <c r="EJQ98" s="522"/>
      <c r="EJR98" s="522"/>
      <c r="EJS98" s="522"/>
      <c r="EJT98" s="522"/>
      <c r="EJU98" s="522"/>
      <c r="EJV98" s="522"/>
      <c r="EJW98" s="522"/>
      <c r="EJX98" s="522"/>
      <c r="EJY98" s="522"/>
      <c r="EJZ98" s="522"/>
      <c r="EKA98" s="522"/>
      <c r="EKB98" s="522"/>
      <c r="EKC98" s="522"/>
      <c r="EKD98" s="522"/>
      <c r="EKE98" s="522"/>
      <c r="EKF98" s="522"/>
      <c r="EKG98" s="522"/>
      <c r="EKH98" s="522"/>
      <c r="EKI98" s="522"/>
      <c r="EKJ98" s="522"/>
      <c r="EKK98" s="522"/>
      <c r="EKL98" s="522"/>
      <c r="EKM98" s="522"/>
      <c r="EKN98" s="522"/>
      <c r="EKO98" s="522"/>
      <c r="EKP98" s="522"/>
      <c r="EKQ98" s="522"/>
      <c r="EKR98" s="522"/>
      <c r="EKS98" s="522"/>
      <c r="EKT98" s="522"/>
      <c r="EKU98" s="522"/>
      <c r="EKV98" s="522"/>
      <c r="EKW98" s="522"/>
      <c r="EKX98" s="522"/>
      <c r="EKY98" s="522"/>
      <c r="EKZ98" s="522"/>
      <c r="ELA98" s="522"/>
      <c r="ELB98" s="522"/>
      <c r="ELC98" s="522"/>
      <c r="ELD98" s="522"/>
      <c r="ELE98" s="522"/>
      <c r="ELF98" s="522"/>
      <c r="ELG98" s="522"/>
      <c r="ELH98" s="522"/>
      <c r="ELI98" s="522"/>
      <c r="ELJ98" s="522"/>
      <c r="ELK98" s="522"/>
      <c r="ELL98" s="522"/>
      <c r="ELM98" s="522"/>
      <c r="ELN98" s="522"/>
      <c r="ELO98" s="522"/>
      <c r="ELP98" s="522"/>
      <c r="ELQ98" s="522"/>
      <c r="ELR98" s="522"/>
      <c r="ELS98" s="522"/>
      <c r="ELT98" s="522"/>
      <c r="ELU98" s="522"/>
      <c r="ELV98" s="522"/>
      <c r="ELW98" s="522"/>
      <c r="ELX98" s="522"/>
      <c r="ELY98" s="522"/>
      <c r="ELZ98" s="522"/>
      <c r="EMA98" s="522"/>
      <c r="EMB98" s="522"/>
      <c r="EMC98" s="522"/>
      <c r="EMD98" s="522"/>
      <c r="EME98" s="522"/>
      <c r="EMF98" s="522"/>
      <c r="EMG98" s="522"/>
      <c r="EMH98" s="522"/>
      <c r="EMI98" s="522"/>
      <c r="EMJ98" s="522"/>
      <c r="EMK98" s="522"/>
      <c r="EML98" s="522"/>
      <c r="EMM98" s="522"/>
      <c r="EMN98" s="522"/>
      <c r="EMO98" s="522"/>
      <c r="EMP98" s="522"/>
      <c r="EMQ98" s="522"/>
      <c r="EMR98" s="522"/>
      <c r="EMS98" s="522"/>
      <c r="EMT98" s="522"/>
      <c r="EMU98" s="522"/>
      <c r="EMV98" s="522"/>
      <c r="EMW98" s="522"/>
      <c r="EMX98" s="522"/>
      <c r="EMY98" s="522"/>
      <c r="EMZ98" s="522"/>
      <c r="ENA98" s="522"/>
      <c r="ENB98" s="522"/>
      <c r="ENC98" s="522"/>
      <c r="END98" s="522"/>
      <c r="ENE98" s="522"/>
      <c r="ENF98" s="522"/>
      <c r="ENG98" s="522"/>
      <c r="ENH98" s="522"/>
      <c r="ENI98" s="522"/>
      <c r="ENJ98" s="522"/>
      <c r="ENK98" s="522"/>
      <c r="ENL98" s="522"/>
      <c r="ENM98" s="522"/>
      <c r="ENN98" s="522"/>
      <c r="ENO98" s="522"/>
      <c r="ENP98" s="522"/>
      <c r="ENQ98" s="522"/>
      <c r="ENR98" s="522"/>
      <c r="ENS98" s="522"/>
      <c r="ENT98" s="522"/>
      <c r="ENU98" s="522"/>
      <c r="ENV98" s="522"/>
      <c r="ENW98" s="522"/>
      <c r="ENX98" s="522"/>
      <c r="ENY98" s="522"/>
      <c r="ENZ98" s="522"/>
      <c r="EOA98" s="522"/>
      <c r="EOB98" s="522"/>
      <c r="EOC98" s="522"/>
      <c r="EOD98" s="522"/>
      <c r="EOE98" s="522"/>
      <c r="EOF98" s="522"/>
      <c r="EOG98" s="522"/>
      <c r="EOH98" s="522"/>
      <c r="EOI98" s="522"/>
      <c r="EOJ98" s="522"/>
      <c r="EOK98" s="522"/>
      <c r="EOL98" s="522"/>
      <c r="EOM98" s="522"/>
      <c r="EON98" s="522"/>
      <c r="EOO98" s="522"/>
      <c r="EOP98" s="522"/>
      <c r="EOQ98" s="522"/>
      <c r="EOR98" s="522"/>
      <c r="EOS98" s="522"/>
      <c r="EOT98" s="522"/>
      <c r="EOU98" s="522"/>
      <c r="EOV98" s="522"/>
      <c r="EOW98" s="522"/>
      <c r="EOX98" s="522"/>
      <c r="EOY98" s="522"/>
      <c r="EOZ98" s="522"/>
      <c r="EPA98" s="522"/>
      <c r="EPB98" s="522"/>
      <c r="EPC98" s="522"/>
      <c r="EPD98" s="522"/>
      <c r="EPE98" s="522"/>
      <c r="EPF98" s="522"/>
      <c r="EPG98" s="522"/>
      <c r="EPH98" s="522"/>
      <c r="EPI98" s="522"/>
      <c r="EPJ98" s="522"/>
      <c r="EPK98" s="522"/>
      <c r="EPL98" s="522"/>
      <c r="EPM98" s="522"/>
      <c r="EPN98" s="522"/>
      <c r="EPO98" s="522"/>
      <c r="EPP98" s="522"/>
      <c r="EPQ98" s="522"/>
      <c r="EPR98" s="522"/>
      <c r="EPS98" s="522"/>
      <c r="EPT98" s="522"/>
      <c r="EPU98" s="522"/>
      <c r="EPV98" s="522"/>
      <c r="EPW98" s="522"/>
      <c r="EPX98" s="522"/>
      <c r="EPY98" s="522"/>
      <c r="EPZ98" s="522"/>
      <c r="EQA98" s="522"/>
      <c r="EQB98" s="522"/>
      <c r="EQC98" s="522"/>
      <c r="EQD98" s="522"/>
      <c r="EQE98" s="522"/>
      <c r="EQF98" s="522"/>
      <c r="EQG98" s="522"/>
      <c r="EQH98" s="522"/>
      <c r="EQI98" s="522"/>
      <c r="EQJ98" s="522"/>
      <c r="EQK98" s="522"/>
      <c r="EQL98" s="522"/>
      <c r="EQM98" s="522"/>
      <c r="EQN98" s="522"/>
      <c r="EQO98" s="522"/>
      <c r="EQP98" s="522"/>
      <c r="EQQ98" s="522"/>
      <c r="EQR98" s="522"/>
      <c r="EQS98" s="522"/>
      <c r="EQT98" s="522"/>
      <c r="EQU98" s="522"/>
      <c r="EQV98" s="522"/>
      <c r="EQW98" s="522"/>
      <c r="EQX98" s="522"/>
      <c r="EQY98" s="522"/>
      <c r="EQZ98" s="522"/>
      <c r="ERA98" s="522"/>
      <c r="ERB98" s="522"/>
      <c r="ERC98" s="522"/>
      <c r="ERD98" s="522"/>
      <c r="ERE98" s="522"/>
      <c r="ERF98" s="522"/>
      <c r="ERG98" s="522"/>
      <c r="ERH98" s="522"/>
      <c r="ERI98" s="522"/>
      <c r="ERJ98" s="522"/>
      <c r="ERK98" s="522"/>
      <c r="ERL98" s="522"/>
      <c r="ERM98" s="522"/>
      <c r="ERN98" s="522"/>
      <c r="ERO98" s="522"/>
      <c r="ERP98" s="522"/>
      <c r="ERQ98" s="522"/>
      <c r="ERR98" s="522"/>
      <c r="ERS98" s="522"/>
      <c r="ERT98" s="522"/>
      <c r="ERU98" s="522"/>
      <c r="ERV98" s="522"/>
      <c r="ERW98" s="522"/>
      <c r="ERX98" s="522"/>
      <c r="ERY98" s="522"/>
      <c r="ERZ98" s="522"/>
      <c r="ESA98" s="522"/>
      <c r="ESB98" s="522"/>
      <c r="ESC98" s="522"/>
      <c r="ESD98" s="522"/>
      <c r="ESE98" s="522"/>
      <c r="ESF98" s="522"/>
      <c r="ESG98" s="522"/>
      <c r="ESH98" s="522"/>
      <c r="ESI98" s="522"/>
      <c r="ESJ98" s="522"/>
      <c r="ESK98" s="522"/>
      <c r="ESL98" s="522"/>
      <c r="ESM98" s="522"/>
      <c r="ESN98" s="522"/>
      <c r="ESO98" s="522"/>
      <c r="ESP98" s="522"/>
      <c r="ESQ98" s="522"/>
      <c r="ESR98" s="522"/>
      <c r="ESS98" s="522"/>
      <c r="EST98" s="522"/>
      <c r="ESU98" s="522"/>
      <c r="ESV98" s="522"/>
      <c r="ESW98" s="522"/>
      <c r="ESX98" s="522"/>
      <c r="ESY98" s="522"/>
      <c r="ESZ98" s="522"/>
      <c r="ETA98" s="522"/>
      <c r="ETB98" s="522"/>
      <c r="ETC98" s="522"/>
      <c r="ETD98" s="522"/>
      <c r="ETE98" s="522"/>
      <c r="ETF98" s="522"/>
      <c r="ETG98" s="522"/>
      <c r="ETH98" s="522"/>
      <c r="ETI98" s="522"/>
      <c r="ETJ98" s="522"/>
      <c r="ETK98" s="522"/>
      <c r="ETL98" s="522"/>
      <c r="ETM98" s="522"/>
      <c r="ETN98" s="522"/>
      <c r="ETO98" s="522"/>
      <c r="ETP98" s="522"/>
      <c r="ETQ98" s="522"/>
      <c r="ETR98" s="522"/>
      <c r="ETS98" s="522"/>
      <c r="ETT98" s="522"/>
      <c r="ETU98" s="522"/>
      <c r="ETV98" s="522"/>
      <c r="ETW98" s="522"/>
      <c r="ETX98" s="522"/>
      <c r="ETY98" s="522"/>
      <c r="ETZ98" s="522"/>
      <c r="EUA98" s="522"/>
      <c r="EUB98" s="522"/>
      <c r="EUC98" s="522"/>
      <c r="EUD98" s="522"/>
      <c r="EUE98" s="522"/>
      <c r="EUF98" s="522"/>
      <c r="EUG98" s="522"/>
      <c r="EUH98" s="522"/>
      <c r="EUI98" s="522"/>
      <c r="EUJ98" s="522"/>
      <c r="EUK98" s="522"/>
      <c r="EUL98" s="522"/>
      <c r="EUM98" s="522"/>
      <c r="EUN98" s="522"/>
      <c r="EUO98" s="522"/>
      <c r="EUP98" s="522"/>
      <c r="EUQ98" s="522"/>
      <c r="EUR98" s="522"/>
      <c r="EUS98" s="522"/>
      <c r="EUT98" s="522"/>
      <c r="EUU98" s="522"/>
      <c r="EUV98" s="522"/>
      <c r="EUW98" s="522"/>
      <c r="EUX98" s="522"/>
      <c r="EUY98" s="522"/>
      <c r="EUZ98" s="522"/>
      <c r="EVA98" s="522"/>
      <c r="EVB98" s="522"/>
      <c r="EVC98" s="522"/>
      <c r="EVD98" s="522"/>
      <c r="EVE98" s="522"/>
      <c r="EVF98" s="522"/>
      <c r="EVG98" s="522"/>
      <c r="EVH98" s="522"/>
      <c r="EVI98" s="522"/>
      <c r="EVJ98" s="522"/>
      <c r="EVK98" s="522"/>
      <c r="EVL98" s="522"/>
      <c r="EVM98" s="522"/>
      <c r="EVN98" s="522"/>
      <c r="EVO98" s="522"/>
      <c r="EVP98" s="522"/>
      <c r="EVQ98" s="522"/>
      <c r="EVR98" s="522"/>
      <c r="EVS98" s="522"/>
      <c r="EVT98" s="522"/>
      <c r="EVU98" s="522"/>
      <c r="EVV98" s="522"/>
      <c r="EVW98" s="522"/>
      <c r="EVX98" s="522"/>
      <c r="EVY98" s="522"/>
      <c r="EVZ98" s="522"/>
      <c r="EWA98" s="522"/>
      <c r="EWB98" s="522"/>
      <c r="EWC98" s="522"/>
      <c r="EWD98" s="522"/>
      <c r="EWE98" s="522"/>
      <c r="EWF98" s="522"/>
      <c r="EWG98" s="522"/>
      <c r="EWH98" s="522"/>
      <c r="EWI98" s="522"/>
      <c r="EWJ98" s="522"/>
      <c r="EWK98" s="522"/>
      <c r="EWL98" s="522"/>
      <c r="EWM98" s="522"/>
      <c r="EWN98" s="522"/>
      <c r="EWO98" s="522"/>
      <c r="EWP98" s="522"/>
      <c r="EWQ98" s="522"/>
      <c r="EWR98" s="522"/>
      <c r="EWS98" s="522"/>
      <c r="EWT98" s="522"/>
      <c r="EWU98" s="522"/>
      <c r="EWV98" s="522"/>
      <c r="EWW98" s="522"/>
      <c r="EWX98" s="522"/>
      <c r="EWY98" s="522"/>
      <c r="EWZ98" s="522"/>
      <c r="EXA98" s="522"/>
      <c r="EXB98" s="522"/>
      <c r="EXC98" s="522"/>
      <c r="EXD98" s="522"/>
      <c r="EXE98" s="522"/>
      <c r="EXF98" s="522"/>
      <c r="EXG98" s="522"/>
      <c r="EXH98" s="522"/>
      <c r="EXI98" s="522"/>
      <c r="EXJ98" s="522"/>
      <c r="EXK98" s="522"/>
      <c r="EXL98" s="522"/>
      <c r="EXM98" s="522"/>
      <c r="EXN98" s="522"/>
      <c r="EXO98" s="522"/>
      <c r="EXP98" s="522"/>
      <c r="EXQ98" s="522"/>
      <c r="EXR98" s="522"/>
      <c r="EXS98" s="522"/>
      <c r="EXT98" s="522"/>
      <c r="EXU98" s="522"/>
      <c r="EXV98" s="522"/>
      <c r="EXW98" s="522"/>
      <c r="EXX98" s="522"/>
      <c r="EXY98" s="522"/>
      <c r="EXZ98" s="522"/>
      <c r="EYA98" s="522"/>
      <c r="EYB98" s="522"/>
      <c r="EYC98" s="522"/>
      <c r="EYD98" s="522"/>
      <c r="EYE98" s="522"/>
      <c r="EYF98" s="522"/>
      <c r="EYG98" s="522"/>
      <c r="EYH98" s="522"/>
      <c r="EYI98" s="522"/>
      <c r="EYJ98" s="522"/>
      <c r="EYK98" s="522"/>
      <c r="EYL98" s="522"/>
      <c r="EYM98" s="522"/>
      <c r="EYN98" s="522"/>
      <c r="EYO98" s="522"/>
      <c r="EYP98" s="522"/>
      <c r="EYQ98" s="522"/>
      <c r="EYR98" s="522"/>
      <c r="EYS98" s="522"/>
      <c r="EYT98" s="522"/>
      <c r="EYU98" s="522"/>
      <c r="EYV98" s="522"/>
      <c r="EYW98" s="522"/>
      <c r="EYX98" s="522"/>
      <c r="EYY98" s="522"/>
      <c r="EYZ98" s="522"/>
      <c r="EZA98" s="522"/>
      <c r="EZB98" s="522"/>
      <c r="EZC98" s="522"/>
      <c r="EZD98" s="522"/>
      <c r="EZE98" s="522"/>
      <c r="EZF98" s="522"/>
      <c r="EZG98" s="522"/>
      <c r="EZH98" s="522"/>
      <c r="EZI98" s="522"/>
      <c r="EZJ98" s="522"/>
      <c r="EZK98" s="522"/>
      <c r="EZL98" s="522"/>
      <c r="EZM98" s="522"/>
      <c r="EZN98" s="522"/>
      <c r="EZO98" s="522"/>
      <c r="EZP98" s="522"/>
      <c r="EZQ98" s="522"/>
      <c r="EZR98" s="522"/>
      <c r="EZS98" s="522"/>
      <c r="EZT98" s="522"/>
      <c r="EZU98" s="522"/>
      <c r="EZV98" s="522"/>
      <c r="EZW98" s="522"/>
      <c r="EZX98" s="522"/>
      <c r="EZY98" s="522"/>
      <c r="EZZ98" s="522"/>
      <c r="FAA98" s="522"/>
      <c r="FAB98" s="522"/>
      <c r="FAC98" s="522"/>
      <c r="FAD98" s="522"/>
      <c r="FAE98" s="522"/>
      <c r="FAF98" s="522"/>
      <c r="FAG98" s="522"/>
      <c r="FAH98" s="522"/>
      <c r="FAI98" s="522"/>
      <c r="FAJ98" s="522"/>
      <c r="FAK98" s="522"/>
      <c r="FAL98" s="522"/>
      <c r="FAM98" s="522"/>
      <c r="FAN98" s="522"/>
      <c r="FAO98" s="522"/>
      <c r="FAP98" s="522"/>
      <c r="FAQ98" s="522"/>
      <c r="FAR98" s="522"/>
      <c r="FAS98" s="522"/>
      <c r="FAT98" s="522"/>
      <c r="FAU98" s="522"/>
      <c r="FAV98" s="522"/>
      <c r="FAW98" s="522"/>
      <c r="FAX98" s="522"/>
      <c r="FAY98" s="522"/>
      <c r="FAZ98" s="522"/>
      <c r="FBA98" s="522"/>
      <c r="FBB98" s="522"/>
      <c r="FBC98" s="522"/>
      <c r="FBD98" s="522"/>
      <c r="FBE98" s="522"/>
      <c r="FBF98" s="522"/>
      <c r="FBG98" s="522"/>
      <c r="FBH98" s="522"/>
      <c r="FBI98" s="522"/>
      <c r="FBJ98" s="522"/>
      <c r="FBK98" s="522"/>
      <c r="FBL98" s="522"/>
      <c r="FBM98" s="522"/>
      <c r="FBN98" s="522"/>
      <c r="FBO98" s="522"/>
      <c r="FBP98" s="522"/>
      <c r="FBQ98" s="522"/>
      <c r="FBR98" s="522"/>
      <c r="FBS98" s="522"/>
      <c r="FBT98" s="522"/>
      <c r="FBU98" s="522"/>
      <c r="FBV98" s="522"/>
      <c r="FBW98" s="522"/>
      <c r="FBX98" s="522"/>
      <c r="FBY98" s="522"/>
      <c r="FBZ98" s="522"/>
      <c r="FCA98" s="522"/>
      <c r="FCB98" s="522"/>
      <c r="FCC98" s="522"/>
      <c r="FCD98" s="522"/>
      <c r="FCE98" s="522"/>
      <c r="FCF98" s="522"/>
      <c r="FCG98" s="522"/>
      <c r="FCH98" s="522"/>
      <c r="FCI98" s="522"/>
      <c r="FCJ98" s="522"/>
      <c r="FCK98" s="522"/>
      <c r="FCL98" s="522"/>
      <c r="FCM98" s="522"/>
      <c r="FCN98" s="522"/>
      <c r="FCO98" s="522"/>
      <c r="FCP98" s="522"/>
      <c r="FCQ98" s="522"/>
      <c r="FCR98" s="522"/>
      <c r="FCS98" s="522"/>
      <c r="FCT98" s="522"/>
      <c r="FCU98" s="522"/>
      <c r="FCV98" s="522"/>
      <c r="FCW98" s="522"/>
      <c r="FCX98" s="522"/>
      <c r="FCY98" s="522"/>
      <c r="FCZ98" s="522"/>
      <c r="FDA98" s="522"/>
      <c r="FDB98" s="522"/>
      <c r="FDC98" s="522"/>
      <c r="FDD98" s="522"/>
      <c r="FDE98" s="522"/>
      <c r="FDF98" s="522"/>
      <c r="FDG98" s="522"/>
      <c r="FDH98" s="522"/>
      <c r="FDI98" s="522"/>
      <c r="FDJ98" s="522"/>
      <c r="FDK98" s="522"/>
      <c r="FDL98" s="522"/>
      <c r="FDM98" s="522"/>
      <c r="FDN98" s="522"/>
      <c r="FDO98" s="522"/>
      <c r="FDP98" s="522"/>
      <c r="FDQ98" s="522"/>
      <c r="FDR98" s="522"/>
      <c r="FDS98" s="522"/>
      <c r="FDT98" s="522"/>
      <c r="FDU98" s="522"/>
      <c r="FDV98" s="522"/>
      <c r="FDW98" s="522"/>
      <c r="FDX98" s="522"/>
      <c r="FDY98" s="522"/>
      <c r="FDZ98" s="522"/>
      <c r="FEA98" s="522"/>
      <c r="FEB98" s="522"/>
      <c r="FEC98" s="522"/>
      <c r="FED98" s="522"/>
      <c r="FEE98" s="522"/>
      <c r="FEF98" s="522"/>
      <c r="FEG98" s="522"/>
      <c r="FEH98" s="522"/>
      <c r="FEI98" s="522"/>
      <c r="FEJ98" s="522"/>
      <c r="FEK98" s="522"/>
      <c r="FEL98" s="522"/>
      <c r="FEM98" s="522"/>
      <c r="FEN98" s="522"/>
      <c r="FEO98" s="522"/>
      <c r="FEP98" s="522"/>
      <c r="FEQ98" s="522"/>
      <c r="FER98" s="522"/>
      <c r="FES98" s="522"/>
      <c r="FET98" s="522"/>
      <c r="FEU98" s="522"/>
      <c r="FEV98" s="522"/>
      <c r="FEW98" s="522"/>
      <c r="FEX98" s="522"/>
      <c r="FEY98" s="522"/>
      <c r="FEZ98" s="522"/>
      <c r="FFA98" s="522"/>
      <c r="FFB98" s="522"/>
      <c r="FFC98" s="522"/>
      <c r="FFD98" s="522"/>
      <c r="FFE98" s="522"/>
      <c r="FFF98" s="522"/>
      <c r="FFG98" s="522"/>
      <c r="FFH98" s="522"/>
      <c r="FFI98" s="522"/>
      <c r="FFJ98" s="522"/>
      <c r="FFK98" s="522"/>
      <c r="FFL98" s="522"/>
      <c r="FFM98" s="522"/>
      <c r="FFN98" s="522"/>
      <c r="FFO98" s="522"/>
      <c r="FFP98" s="522"/>
      <c r="FFQ98" s="522"/>
      <c r="FFR98" s="522"/>
      <c r="FFS98" s="522"/>
      <c r="FFT98" s="522"/>
      <c r="FFU98" s="522"/>
      <c r="FFV98" s="522"/>
      <c r="FFW98" s="522"/>
      <c r="FFX98" s="522"/>
      <c r="FFY98" s="522"/>
      <c r="FFZ98" s="522"/>
      <c r="FGA98" s="522"/>
      <c r="FGB98" s="522"/>
      <c r="FGC98" s="522"/>
      <c r="FGD98" s="522"/>
      <c r="FGE98" s="522"/>
      <c r="FGF98" s="522"/>
      <c r="FGG98" s="522"/>
      <c r="FGH98" s="522"/>
      <c r="FGI98" s="522"/>
      <c r="FGJ98" s="522"/>
      <c r="FGK98" s="522"/>
      <c r="FGL98" s="522"/>
      <c r="FGM98" s="522"/>
      <c r="FGN98" s="522"/>
      <c r="FGO98" s="522"/>
      <c r="FGP98" s="522"/>
      <c r="FGQ98" s="522"/>
      <c r="FGR98" s="522"/>
      <c r="FGS98" s="522"/>
      <c r="FGT98" s="522"/>
      <c r="FGU98" s="522"/>
      <c r="FGV98" s="522"/>
      <c r="FGW98" s="522"/>
      <c r="FGX98" s="522"/>
      <c r="FGY98" s="522"/>
      <c r="FGZ98" s="522"/>
      <c r="FHA98" s="522"/>
      <c r="FHB98" s="522"/>
      <c r="FHC98" s="522"/>
      <c r="FHD98" s="522"/>
      <c r="FHE98" s="522"/>
      <c r="FHF98" s="522"/>
      <c r="FHG98" s="522"/>
      <c r="FHH98" s="522"/>
      <c r="FHI98" s="522"/>
      <c r="FHJ98" s="522"/>
      <c r="FHK98" s="522"/>
      <c r="FHL98" s="522"/>
      <c r="FHM98" s="522"/>
      <c r="FHN98" s="522"/>
      <c r="FHO98" s="522"/>
      <c r="FHP98" s="522"/>
      <c r="FHQ98" s="522"/>
      <c r="FHR98" s="522"/>
      <c r="FHS98" s="522"/>
      <c r="FHT98" s="522"/>
      <c r="FHU98" s="522"/>
      <c r="FHV98" s="522"/>
      <c r="FHW98" s="522"/>
      <c r="FHX98" s="522"/>
      <c r="FHY98" s="522"/>
      <c r="FHZ98" s="522"/>
      <c r="FIA98" s="522"/>
      <c r="FIB98" s="522"/>
      <c r="FIC98" s="522"/>
      <c r="FID98" s="522"/>
      <c r="FIE98" s="522"/>
      <c r="FIF98" s="522"/>
      <c r="FIG98" s="522"/>
      <c r="FIH98" s="522"/>
      <c r="FII98" s="522"/>
      <c r="FIJ98" s="522"/>
      <c r="FIK98" s="522"/>
      <c r="FIL98" s="522"/>
      <c r="FIM98" s="522"/>
      <c r="FIN98" s="522"/>
      <c r="FIO98" s="522"/>
      <c r="FIP98" s="522"/>
      <c r="FIQ98" s="522"/>
      <c r="FIR98" s="522"/>
      <c r="FIS98" s="522"/>
      <c r="FIT98" s="522"/>
      <c r="FIU98" s="522"/>
      <c r="FIV98" s="522"/>
      <c r="FIW98" s="522"/>
      <c r="FIX98" s="522"/>
      <c r="FIY98" s="522"/>
      <c r="FIZ98" s="522"/>
      <c r="FJA98" s="522"/>
      <c r="FJB98" s="522"/>
      <c r="FJC98" s="522"/>
      <c r="FJD98" s="522"/>
      <c r="FJE98" s="522"/>
      <c r="FJF98" s="522"/>
      <c r="FJG98" s="522"/>
      <c r="FJH98" s="522"/>
      <c r="FJI98" s="522"/>
      <c r="FJJ98" s="522"/>
      <c r="FJK98" s="522"/>
      <c r="FJL98" s="522"/>
      <c r="FJM98" s="522"/>
      <c r="FJN98" s="522"/>
      <c r="FJO98" s="522"/>
      <c r="FJP98" s="522"/>
      <c r="FJQ98" s="522"/>
      <c r="FJR98" s="522"/>
      <c r="FJS98" s="522"/>
      <c r="FJT98" s="522"/>
      <c r="FJU98" s="522"/>
      <c r="FJV98" s="522"/>
      <c r="FJW98" s="522"/>
      <c r="FJX98" s="522"/>
      <c r="FJY98" s="522"/>
      <c r="FJZ98" s="522"/>
      <c r="FKA98" s="522"/>
      <c r="FKB98" s="522"/>
      <c r="FKC98" s="522"/>
      <c r="FKD98" s="522"/>
      <c r="FKE98" s="522"/>
      <c r="FKF98" s="522"/>
      <c r="FKG98" s="522"/>
      <c r="FKH98" s="522"/>
      <c r="FKI98" s="522"/>
      <c r="FKJ98" s="522"/>
      <c r="FKK98" s="522"/>
      <c r="FKL98" s="522"/>
      <c r="FKM98" s="522"/>
      <c r="FKN98" s="522"/>
      <c r="FKO98" s="522"/>
      <c r="FKP98" s="522"/>
      <c r="FKQ98" s="522"/>
      <c r="FKR98" s="522"/>
      <c r="FKS98" s="522"/>
      <c r="FKT98" s="522"/>
      <c r="FKU98" s="522"/>
      <c r="FKV98" s="522"/>
      <c r="FKW98" s="522"/>
      <c r="FKX98" s="522"/>
      <c r="FKY98" s="522"/>
      <c r="FKZ98" s="522"/>
      <c r="FLA98" s="522"/>
      <c r="FLB98" s="522"/>
      <c r="FLC98" s="522"/>
      <c r="FLD98" s="522"/>
      <c r="FLE98" s="522"/>
      <c r="FLF98" s="522"/>
      <c r="FLG98" s="522"/>
      <c r="FLH98" s="522"/>
      <c r="FLI98" s="522"/>
      <c r="FLJ98" s="522"/>
      <c r="FLK98" s="522"/>
      <c r="FLL98" s="522"/>
      <c r="FLM98" s="522"/>
      <c r="FLN98" s="522"/>
      <c r="FLO98" s="522"/>
      <c r="FLP98" s="522"/>
      <c r="FLQ98" s="522"/>
      <c r="FLR98" s="522"/>
      <c r="FLS98" s="522"/>
      <c r="FLT98" s="522"/>
      <c r="FLU98" s="522"/>
      <c r="FLV98" s="522"/>
      <c r="FLW98" s="522"/>
      <c r="FLX98" s="522"/>
      <c r="FLY98" s="522"/>
      <c r="FLZ98" s="522"/>
      <c r="FMA98" s="522"/>
      <c r="FMB98" s="522"/>
      <c r="FMC98" s="522"/>
      <c r="FMD98" s="522"/>
      <c r="FME98" s="522"/>
      <c r="FMF98" s="522"/>
      <c r="FMG98" s="522"/>
      <c r="FMH98" s="522"/>
      <c r="FMI98" s="522"/>
      <c r="FMJ98" s="522"/>
      <c r="FMK98" s="522"/>
      <c r="FML98" s="522"/>
      <c r="FMM98" s="522"/>
      <c r="FMN98" s="522"/>
      <c r="FMO98" s="522"/>
      <c r="FMP98" s="522"/>
      <c r="FMQ98" s="522"/>
      <c r="FMR98" s="522"/>
      <c r="FMS98" s="522"/>
      <c r="FMT98" s="522"/>
      <c r="FMU98" s="522"/>
      <c r="FMV98" s="522"/>
      <c r="FMW98" s="522"/>
      <c r="FMX98" s="522"/>
      <c r="FMY98" s="522"/>
      <c r="FMZ98" s="522"/>
      <c r="FNA98" s="522"/>
      <c r="FNB98" s="522"/>
      <c r="FNC98" s="522"/>
      <c r="FND98" s="522"/>
      <c r="FNE98" s="522"/>
      <c r="FNF98" s="522"/>
      <c r="FNG98" s="522"/>
      <c r="FNH98" s="522"/>
      <c r="FNI98" s="522"/>
      <c r="FNJ98" s="522"/>
      <c r="FNK98" s="522"/>
      <c r="FNL98" s="522"/>
      <c r="FNM98" s="522"/>
      <c r="FNN98" s="522"/>
      <c r="FNO98" s="522"/>
      <c r="FNP98" s="522"/>
      <c r="FNQ98" s="522"/>
      <c r="FNR98" s="522"/>
      <c r="FNS98" s="522"/>
      <c r="FNT98" s="522"/>
      <c r="FNU98" s="522"/>
      <c r="FNV98" s="522"/>
      <c r="FNW98" s="522"/>
      <c r="FNX98" s="522"/>
      <c r="FNY98" s="522"/>
      <c r="FNZ98" s="522"/>
      <c r="FOA98" s="522"/>
      <c r="FOB98" s="522"/>
      <c r="FOC98" s="522"/>
      <c r="FOD98" s="522"/>
      <c r="FOE98" s="522"/>
      <c r="FOF98" s="522"/>
      <c r="FOG98" s="522"/>
      <c r="FOH98" s="522"/>
      <c r="FOI98" s="522"/>
      <c r="FOJ98" s="522"/>
      <c r="FOK98" s="522"/>
      <c r="FOL98" s="522"/>
      <c r="FOM98" s="522"/>
      <c r="FON98" s="522"/>
      <c r="FOO98" s="522"/>
      <c r="FOP98" s="522"/>
      <c r="FOQ98" s="522"/>
      <c r="FOR98" s="522"/>
      <c r="FOS98" s="522"/>
      <c r="FOT98" s="522"/>
      <c r="FOU98" s="522"/>
      <c r="FOV98" s="522"/>
      <c r="FOW98" s="522"/>
      <c r="FOX98" s="522"/>
      <c r="FOY98" s="522"/>
      <c r="FOZ98" s="522"/>
      <c r="FPA98" s="522"/>
      <c r="FPB98" s="522"/>
      <c r="FPC98" s="522"/>
      <c r="FPD98" s="522"/>
      <c r="FPE98" s="522"/>
      <c r="FPF98" s="522"/>
      <c r="FPG98" s="522"/>
      <c r="FPH98" s="522"/>
      <c r="FPI98" s="522"/>
      <c r="FPJ98" s="522"/>
      <c r="FPK98" s="522"/>
      <c r="FPL98" s="522"/>
      <c r="FPM98" s="522"/>
      <c r="FPN98" s="522"/>
      <c r="FPO98" s="522"/>
      <c r="FPP98" s="522"/>
      <c r="FPQ98" s="522"/>
      <c r="FPR98" s="522"/>
      <c r="FPS98" s="522"/>
      <c r="FPT98" s="522"/>
      <c r="FPU98" s="522"/>
      <c r="FPV98" s="522"/>
      <c r="FPW98" s="522"/>
      <c r="FPX98" s="522"/>
      <c r="FPY98" s="522"/>
      <c r="FPZ98" s="522"/>
      <c r="FQA98" s="522"/>
      <c r="FQB98" s="522"/>
      <c r="FQC98" s="522"/>
      <c r="FQD98" s="522"/>
      <c r="FQE98" s="522"/>
      <c r="FQF98" s="522"/>
      <c r="FQG98" s="522"/>
      <c r="FQH98" s="522"/>
      <c r="FQI98" s="522"/>
      <c r="FQJ98" s="522"/>
      <c r="FQK98" s="522"/>
      <c r="FQL98" s="522"/>
      <c r="FQM98" s="522"/>
      <c r="FQN98" s="522"/>
      <c r="FQO98" s="522"/>
      <c r="FQP98" s="522"/>
      <c r="FQQ98" s="522"/>
      <c r="FQR98" s="522"/>
      <c r="FQS98" s="522"/>
      <c r="FQT98" s="522"/>
      <c r="FQU98" s="522"/>
      <c r="FQV98" s="522"/>
      <c r="FQW98" s="522"/>
      <c r="FQX98" s="522"/>
      <c r="FQY98" s="522"/>
      <c r="FQZ98" s="522"/>
      <c r="FRA98" s="522"/>
      <c r="FRB98" s="522"/>
      <c r="FRC98" s="522"/>
      <c r="FRD98" s="522"/>
      <c r="FRE98" s="522"/>
      <c r="FRF98" s="522"/>
      <c r="FRG98" s="522"/>
      <c r="FRH98" s="522"/>
      <c r="FRI98" s="522"/>
      <c r="FRJ98" s="522"/>
      <c r="FRK98" s="522"/>
      <c r="FRL98" s="522"/>
      <c r="FRM98" s="522"/>
      <c r="FRN98" s="522"/>
      <c r="FRO98" s="522"/>
      <c r="FRP98" s="522"/>
      <c r="FRQ98" s="522"/>
      <c r="FRR98" s="522"/>
      <c r="FRS98" s="522"/>
      <c r="FRT98" s="522"/>
      <c r="FRU98" s="522"/>
      <c r="FRV98" s="522"/>
      <c r="FRW98" s="522"/>
      <c r="FRX98" s="522"/>
      <c r="FRY98" s="522"/>
      <c r="FRZ98" s="522"/>
      <c r="FSA98" s="522"/>
      <c r="FSB98" s="522"/>
      <c r="FSC98" s="522"/>
      <c r="FSD98" s="522"/>
      <c r="FSE98" s="522"/>
      <c r="FSF98" s="522"/>
      <c r="FSG98" s="522"/>
      <c r="FSH98" s="522"/>
      <c r="FSI98" s="522"/>
      <c r="FSJ98" s="522"/>
      <c r="FSK98" s="522"/>
      <c r="FSL98" s="522"/>
      <c r="FSM98" s="522"/>
      <c r="FSN98" s="522"/>
      <c r="FSO98" s="522"/>
      <c r="FSP98" s="522"/>
      <c r="FSQ98" s="522"/>
      <c r="FSR98" s="522"/>
      <c r="FSS98" s="522"/>
      <c r="FST98" s="522"/>
      <c r="FSU98" s="522"/>
      <c r="FSV98" s="522"/>
      <c r="FSW98" s="522"/>
      <c r="FSX98" s="522"/>
      <c r="FSY98" s="522"/>
      <c r="FSZ98" s="522"/>
      <c r="FTA98" s="522"/>
      <c r="FTB98" s="522"/>
      <c r="FTC98" s="522"/>
      <c r="FTD98" s="522"/>
      <c r="FTE98" s="522"/>
      <c r="FTF98" s="522"/>
      <c r="FTG98" s="522"/>
      <c r="FTH98" s="522"/>
      <c r="FTI98" s="522"/>
      <c r="FTJ98" s="522"/>
      <c r="FTK98" s="522"/>
      <c r="FTL98" s="522"/>
      <c r="FTM98" s="522"/>
      <c r="FTN98" s="522"/>
      <c r="FTO98" s="522"/>
      <c r="FTP98" s="522"/>
      <c r="FTQ98" s="522"/>
      <c r="FTR98" s="522"/>
      <c r="FTS98" s="522"/>
      <c r="FTT98" s="522"/>
      <c r="FTU98" s="522"/>
      <c r="FTV98" s="522"/>
      <c r="FTW98" s="522"/>
      <c r="FTX98" s="522"/>
      <c r="FTY98" s="522"/>
      <c r="FTZ98" s="522"/>
      <c r="FUA98" s="522"/>
      <c r="FUB98" s="522"/>
      <c r="FUC98" s="522"/>
      <c r="FUD98" s="522"/>
      <c r="FUE98" s="522"/>
      <c r="FUF98" s="522"/>
      <c r="FUG98" s="522"/>
      <c r="FUH98" s="522"/>
      <c r="FUI98" s="522"/>
      <c r="FUJ98" s="522"/>
      <c r="FUK98" s="522"/>
      <c r="FUL98" s="522"/>
      <c r="FUM98" s="522"/>
      <c r="FUN98" s="522"/>
      <c r="FUO98" s="522"/>
      <c r="FUP98" s="522"/>
      <c r="FUQ98" s="522"/>
      <c r="FUR98" s="522"/>
      <c r="FUS98" s="522"/>
      <c r="FUT98" s="522"/>
      <c r="FUU98" s="522"/>
      <c r="FUV98" s="522"/>
      <c r="FUW98" s="522"/>
      <c r="FUX98" s="522"/>
      <c r="FUY98" s="522"/>
      <c r="FUZ98" s="522"/>
      <c r="FVA98" s="522"/>
      <c r="FVB98" s="522"/>
      <c r="FVC98" s="522"/>
      <c r="FVD98" s="522"/>
      <c r="FVE98" s="522"/>
      <c r="FVF98" s="522"/>
      <c r="FVG98" s="522"/>
      <c r="FVH98" s="522"/>
      <c r="FVI98" s="522"/>
      <c r="FVJ98" s="522"/>
      <c r="FVK98" s="522"/>
      <c r="FVL98" s="522"/>
      <c r="FVM98" s="522"/>
      <c r="FVN98" s="522"/>
      <c r="FVO98" s="522"/>
      <c r="FVP98" s="522"/>
      <c r="FVQ98" s="522"/>
      <c r="FVR98" s="522"/>
      <c r="FVS98" s="522"/>
      <c r="FVT98" s="522"/>
      <c r="FVU98" s="522"/>
      <c r="FVV98" s="522"/>
      <c r="FVW98" s="522"/>
      <c r="FVX98" s="522"/>
      <c r="FVY98" s="522"/>
      <c r="FVZ98" s="522"/>
      <c r="FWA98" s="522"/>
      <c r="FWB98" s="522"/>
      <c r="FWC98" s="522"/>
      <c r="FWD98" s="522"/>
      <c r="FWE98" s="522"/>
      <c r="FWF98" s="522"/>
      <c r="FWG98" s="522"/>
      <c r="FWH98" s="522"/>
      <c r="FWI98" s="522"/>
      <c r="FWJ98" s="522"/>
      <c r="FWK98" s="522"/>
      <c r="FWL98" s="522"/>
      <c r="FWM98" s="522"/>
      <c r="FWN98" s="522"/>
      <c r="FWO98" s="522"/>
      <c r="FWP98" s="522"/>
      <c r="FWQ98" s="522"/>
      <c r="FWR98" s="522"/>
      <c r="FWS98" s="522"/>
      <c r="FWT98" s="522"/>
      <c r="FWU98" s="522"/>
      <c r="FWV98" s="522"/>
      <c r="FWW98" s="522"/>
      <c r="FWX98" s="522"/>
      <c r="FWY98" s="522"/>
      <c r="FWZ98" s="522"/>
      <c r="FXA98" s="522"/>
      <c r="FXB98" s="522"/>
      <c r="FXC98" s="522"/>
      <c r="FXD98" s="522"/>
      <c r="FXE98" s="522"/>
      <c r="FXF98" s="522"/>
      <c r="FXG98" s="522"/>
      <c r="FXH98" s="522"/>
      <c r="FXI98" s="522"/>
      <c r="FXJ98" s="522"/>
      <c r="FXK98" s="522"/>
      <c r="FXL98" s="522"/>
      <c r="FXM98" s="522"/>
      <c r="FXN98" s="522"/>
      <c r="FXO98" s="522"/>
      <c r="FXP98" s="522"/>
      <c r="FXQ98" s="522"/>
      <c r="FXR98" s="522"/>
      <c r="FXS98" s="522"/>
      <c r="FXT98" s="522"/>
      <c r="FXU98" s="522"/>
      <c r="FXV98" s="522"/>
      <c r="FXW98" s="522"/>
      <c r="FXX98" s="522"/>
      <c r="FXY98" s="522"/>
      <c r="FXZ98" s="522"/>
      <c r="FYA98" s="522"/>
      <c r="FYB98" s="522"/>
      <c r="FYC98" s="522"/>
      <c r="FYD98" s="522"/>
      <c r="FYE98" s="522"/>
      <c r="FYF98" s="522"/>
      <c r="FYG98" s="522"/>
      <c r="FYH98" s="522"/>
      <c r="FYI98" s="522"/>
      <c r="FYJ98" s="522"/>
      <c r="FYK98" s="522"/>
      <c r="FYL98" s="522"/>
      <c r="FYM98" s="522"/>
      <c r="FYN98" s="522"/>
      <c r="FYO98" s="522"/>
      <c r="FYP98" s="522"/>
      <c r="FYQ98" s="522"/>
      <c r="FYR98" s="522"/>
      <c r="FYS98" s="522"/>
      <c r="FYT98" s="522"/>
      <c r="FYU98" s="522"/>
      <c r="FYV98" s="522"/>
      <c r="FYW98" s="522"/>
      <c r="FYX98" s="522"/>
      <c r="FYY98" s="522"/>
      <c r="FYZ98" s="522"/>
      <c r="FZA98" s="522"/>
      <c r="FZB98" s="522"/>
      <c r="FZC98" s="522"/>
      <c r="FZD98" s="522"/>
      <c r="FZE98" s="522"/>
      <c r="FZF98" s="522"/>
      <c r="FZG98" s="522"/>
      <c r="FZH98" s="522"/>
      <c r="FZI98" s="522"/>
      <c r="FZJ98" s="522"/>
      <c r="FZK98" s="522"/>
      <c r="FZL98" s="522"/>
      <c r="FZM98" s="522"/>
      <c r="FZN98" s="522"/>
      <c r="FZO98" s="522"/>
      <c r="FZP98" s="522"/>
      <c r="FZQ98" s="522"/>
      <c r="FZR98" s="522"/>
      <c r="FZS98" s="522"/>
      <c r="FZT98" s="522"/>
      <c r="FZU98" s="522"/>
      <c r="FZV98" s="522"/>
      <c r="FZW98" s="522"/>
      <c r="FZX98" s="522"/>
      <c r="FZY98" s="522"/>
      <c r="FZZ98" s="522"/>
      <c r="GAA98" s="522"/>
      <c r="GAB98" s="522"/>
      <c r="GAC98" s="522"/>
      <c r="GAD98" s="522"/>
      <c r="GAE98" s="522"/>
      <c r="GAF98" s="522"/>
      <c r="GAG98" s="522"/>
      <c r="GAH98" s="522"/>
      <c r="GAI98" s="522"/>
      <c r="GAJ98" s="522"/>
      <c r="GAK98" s="522"/>
      <c r="GAL98" s="522"/>
      <c r="GAM98" s="522"/>
      <c r="GAN98" s="522"/>
      <c r="GAO98" s="522"/>
      <c r="GAP98" s="522"/>
      <c r="GAQ98" s="522"/>
      <c r="GAR98" s="522"/>
      <c r="GAS98" s="522"/>
      <c r="GAT98" s="522"/>
      <c r="GAU98" s="522"/>
      <c r="GAV98" s="522"/>
      <c r="GAW98" s="522"/>
      <c r="GAX98" s="522"/>
      <c r="GAY98" s="522"/>
      <c r="GAZ98" s="522"/>
      <c r="GBA98" s="522"/>
      <c r="GBB98" s="522"/>
      <c r="GBC98" s="522"/>
      <c r="GBD98" s="522"/>
      <c r="GBE98" s="522"/>
      <c r="GBF98" s="522"/>
      <c r="GBG98" s="522"/>
      <c r="GBH98" s="522"/>
      <c r="GBI98" s="522"/>
      <c r="GBJ98" s="522"/>
      <c r="GBK98" s="522"/>
      <c r="GBL98" s="522"/>
      <c r="GBM98" s="522"/>
      <c r="GBN98" s="522"/>
      <c r="GBO98" s="522"/>
      <c r="GBP98" s="522"/>
      <c r="GBQ98" s="522"/>
      <c r="GBR98" s="522"/>
      <c r="GBS98" s="522"/>
      <c r="GBT98" s="522"/>
      <c r="GBU98" s="522"/>
      <c r="GBV98" s="522"/>
      <c r="GBW98" s="522"/>
      <c r="GBX98" s="522"/>
      <c r="GBY98" s="522"/>
      <c r="GBZ98" s="522"/>
      <c r="GCA98" s="522"/>
      <c r="GCB98" s="522"/>
      <c r="GCC98" s="522"/>
      <c r="GCD98" s="522"/>
      <c r="GCE98" s="522"/>
      <c r="GCF98" s="522"/>
      <c r="GCG98" s="522"/>
      <c r="GCH98" s="522"/>
      <c r="GCI98" s="522"/>
      <c r="GCJ98" s="522"/>
      <c r="GCK98" s="522"/>
      <c r="GCL98" s="522"/>
      <c r="GCM98" s="522"/>
      <c r="GCN98" s="522"/>
      <c r="GCO98" s="522"/>
      <c r="GCP98" s="522"/>
      <c r="GCQ98" s="522"/>
      <c r="GCR98" s="522"/>
      <c r="GCS98" s="522"/>
      <c r="GCT98" s="522"/>
      <c r="GCU98" s="522"/>
      <c r="GCV98" s="522"/>
      <c r="GCW98" s="522"/>
      <c r="GCX98" s="522"/>
      <c r="GCY98" s="522"/>
      <c r="GCZ98" s="522"/>
      <c r="GDA98" s="522"/>
      <c r="GDB98" s="522"/>
      <c r="GDC98" s="522"/>
      <c r="GDD98" s="522"/>
      <c r="GDE98" s="522"/>
      <c r="GDF98" s="522"/>
      <c r="GDG98" s="522"/>
      <c r="GDH98" s="522"/>
      <c r="GDI98" s="522"/>
      <c r="GDJ98" s="522"/>
      <c r="GDK98" s="522"/>
      <c r="GDL98" s="522"/>
      <c r="GDM98" s="522"/>
      <c r="GDN98" s="522"/>
      <c r="GDO98" s="522"/>
      <c r="GDP98" s="522"/>
      <c r="GDQ98" s="522"/>
      <c r="GDR98" s="522"/>
      <c r="GDS98" s="522"/>
      <c r="GDT98" s="522"/>
      <c r="GDU98" s="522"/>
      <c r="GDV98" s="522"/>
      <c r="GDW98" s="522"/>
      <c r="GDX98" s="522"/>
      <c r="GDY98" s="522"/>
      <c r="GDZ98" s="522"/>
      <c r="GEA98" s="522"/>
      <c r="GEB98" s="522"/>
      <c r="GEC98" s="522"/>
      <c r="GED98" s="522"/>
      <c r="GEE98" s="522"/>
      <c r="GEF98" s="522"/>
      <c r="GEG98" s="522"/>
      <c r="GEH98" s="522"/>
      <c r="GEI98" s="522"/>
      <c r="GEJ98" s="522"/>
      <c r="GEK98" s="522"/>
      <c r="GEL98" s="522"/>
      <c r="GEM98" s="522"/>
      <c r="GEN98" s="522"/>
      <c r="GEO98" s="522"/>
      <c r="GEP98" s="522"/>
      <c r="GEQ98" s="522"/>
      <c r="GER98" s="522"/>
      <c r="GES98" s="522"/>
      <c r="GET98" s="522"/>
      <c r="GEU98" s="522"/>
      <c r="GEV98" s="522"/>
      <c r="GEW98" s="522"/>
      <c r="GEX98" s="522"/>
      <c r="GEY98" s="522"/>
      <c r="GEZ98" s="522"/>
      <c r="GFA98" s="522"/>
      <c r="GFB98" s="522"/>
      <c r="GFC98" s="522"/>
      <c r="GFD98" s="522"/>
      <c r="GFE98" s="522"/>
      <c r="GFF98" s="522"/>
      <c r="GFG98" s="522"/>
      <c r="GFH98" s="522"/>
      <c r="GFI98" s="522"/>
      <c r="GFJ98" s="522"/>
      <c r="GFK98" s="522"/>
      <c r="GFL98" s="522"/>
      <c r="GFM98" s="522"/>
      <c r="GFN98" s="522"/>
      <c r="GFO98" s="522"/>
      <c r="GFP98" s="522"/>
      <c r="GFQ98" s="522"/>
      <c r="GFR98" s="522"/>
      <c r="GFS98" s="522"/>
      <c r="GFT98" s="522"/>
      <c r="GFU98" s="522"/>
      <c r="GFV98" s="522"/>
      <c r="GFW98" s="522"/>
      <c r="GFX98" s="522"/>
      <c r="GFY98" s="522"/>
      <c r="GFZ98" s="522"/>
      <c r="GGA98" s="522"/>
      <c r="GGB98" s="522"/>
      <c r="GGC98" s="522"/>
      <c r="GGD98" s="522"/>
      <c r="GGE98" s="522"/>
      <c r="GGF98" s="522"/>
      <c r="GGG98" s="522"/>
      <c r="GGH98" s="522"/>
      <c r="GGI98" s="522"/>
      <c r="GGJ98" s="522"/>
      <c r="GGK98" s="522"/>
      <c r="GGL98" s="522"/>
      <c r="GGM98" s="522"/>
      <c r="GGN98" s="522"/>
      <c r="GGO98" s="522"/>
      <c r="GGP98" s="522"/>
      <c r="GGQ98" s="522"/>
      <c r="GGR98" s="522"/>
      <c r="GGS98" s="522"/>
      <c r="GGT98" s="522"/>
      <c r="GGU98" s="522"/>
      <c r="GGV98" s="522"/>
      <c r="GGW98" s="522"/>
      <c r="GGX98" s="522"/>
      <c r="GGY98" s="522"/>
      <c r="GGZ98" s="522"/>
      <c r="GHA98" s="522"/>
      <c r="GHB98" s="522"/>
      <c r="GHC98" s="522"/>
      <c r="GHD98" s="522"/>
      <c r="GHE98" s="522"/>
      <c r="GHF98" s="522"/>
      <c r="GHG98" s="522"/>
      <c r="GHH98" s="522"/>
      <c r="GHI98" s="522"/>
      <c r="GHJ98" s="522"/>
      <c r="GHK98" s="522"/>
      <c r="GHL98" s="522"/>
      <c r="GHM98" s="522"/>
      <c r="GHN98" s="522"/>
      <c r="GHO98" s="522"/>
      <c r="GHP98" s="522"/>
      <c r="GHQ98" s="522"/>
      <c r="GHR98" s="522"/>
      <c r="GHS98" s="522"/>
      <c r="GHT98" s="522"/>
      <c r="GHU98" s="522"/>
      <c r="GHV98" s="522"/>
      <c r="GHW98" s="522"/>
      <c r="GHX98" s="522"/>
      <c r="GHY98" s="522"/>
      <c r="GHZ98" s="522"/>
      <c r="GIA98" s="522"/>
      <c r="GIB98" s="522"/>
      <c r="GIC98" s="522"/>
      <c r="GID98" s="522"/>
      <c r="GIE98" s="522"/>
      <c r="GIF98" s="522"/>
      <c r="GIG98" s="522"/>
      <c r="GIH98" s="522"/>
      <c r="GII98" s="522"/>
      <c r="GIJ98" s="522"/>
      <c r="GIK98" s="522"/>
      <c r="GIL98" s="522"/>
      <c r="GIM98" s="522"/>
      <c r="GIN98" s="522"/>
      <c r="GIO98" s="522"/>
      <c r="GIP98" s="522"/>
      <c r="GIQ98" s="522"/>
      <c r="GIR98" s="522"/>
      <c r="GIS98" s="522"/>
      <c r="GIT98" s="522"/>
      <c r="GIU98" s="522"/>
      <c r="GIV98" s="522"/>
      <c r="GIW98" s="522"/>
      <c r="GIX98" s="522"/>
      <c r="GIY98" s="522"/>
      <c r="GIZ98" s="522"/>
      <c r="GJA98" s="522"/>
      <c r="GJB98" s="522"/>
      <c r="GJC98" s="522"/>
      <c r="GJD98" s="522"/>
      <c r="GJE98" s="522"/>
      <c r="GJF98" s="522"/>
      <c r="GJG98" s="522"/>
      <c r="GJH98" s="522"/>
      <c r="GJI98" s="522"/>
      <c r="GJJ98" s="522"/>
      <c r="GJK98" s="522"/>
      <c r="GJL98" s="522"/>
      <c r="GJM98" s="522"/>
      <c r="GJN98" s="522"/>
      <c r="GJO98" s="522"/>
      <c r="GJP98" s="522"/>
      <c r="GJQ98" s="522"/>
      <c r="GJR98" s="522"/>
      <c r="GJS98" s="522"/>
      <c r="GJT98" s="522"/>
      <c r="GJU98" s="522"/>
      <c r="GJV98" s="522"/>
      <c r="GJW98" s="522"/>
      <c r="GJX98" s="522"/>
      <c r="GJY98" s="522"/>
      <c r="GJZ98" s="522"/>
      <c r="GKA98" s="522"/>
      <c r="GKB98" s="522"/>
      <c r="GKC98" s="522"/>
      <c r="GKD98" s="522"/>
      <c r="GKE98" s="522"/>
      <c r="GKF98" s="522"/>
      <c r="GKG98" s="522"/>
      <c r="GKH98" s="522"/>
      <c r="GKI98" s="522"/>
      <c r="GKJ98" s="522"/>
      <c r="GKK98" s="522"/>
      <c r="GKL98" s="522"/>
      <c r="GKM98" s="522"/>
      <c r="GKN98" s="522"/>
      <c r="GKO98" s="522"/>
      <c r="GKP98" s="522"/>
      <c r="GKQ98" s="522"/>
      <c r="GKR98" s="522"/>
      <c r="GKS98" s="522"/>
      <c r="GKT98" s="522"/>
      <c r="GKU98" s="522"/>
      <c r="GKV98" s="522"/>
      <c r="GKW98" s="522"/>
      <c r="GKX98" s="522"/>
      <c r="GKY98" s="522"/>
      <c r="GKZ98" s="522"/>
      <c r="GLA98" s="522"/>
      <c r="GLB98" s="522"/>
      <c r="GLC98" s="522"/>
      <c r="GLD98" s="522"/>
      <c r="GLE98" s="522"/>
      <c r="GLF98" s="522"/>
      <c r="GLG98" s="522"/>
      <c r="GLH98" s="522"/>
      <c r="GLI98" s="522"/>
      <c r="GLJ98" s="522"/>
      <c r="GLK98" s="522"/>
      <c r="GLL98" s="522"/>
      <c r="GLM98" s="522"/>
      <c r="GLN98" s="522"/>
      <c r="GLO98" s="522"/>
      <c r="GLP98" s="522"/>
      <c r="GLQ98" s="522"/>
      <c r="GLR98" s="522"/>
      <c r="GLS98" s="522"/>
      <c r="GLT98" s="522"/>
      <c r="GLU98" s="522"/>
      <c r="GLV98" s="522"/>
      <c r="GLW98" s="522"/>
      <c r="GLX98" s="522"/>
      <c r="GLY98" s="522"/>
      <c r="GLZ98" s="522"/>
      <c r="GMA98" s="522"/>
      <c r="GMB98" s="522"/>
      <c r="GMC98" s="522"/>
      <c r="GMD98" s="522"/>
      <c r="GME98" s="522"/>
      <c r="GMF98" s="522"/>
      <c r="GMG98" s="522"/>
      <c r="GMH98" s="522"/>
      <c r="GMI98" s="522"/>
      <c r="GMJ98" s="522"/>
      <c r="GMK98" s="522"/>
      <c r="GML98" s="522"/>
      <c r="GMM98" s="522"/>
      <c r="GMN98" s="522"/>
      <c r="GMO98" s="522"/>
      <c r="GMP98" s="522"/>
      <c r="GMQ98" s="522"/>
      <c r="GMR98" s="522"/>
      <c r="GMS98" s="522"/>
      <c r="GMT98" s="522"/>
      <c r="GMU98" s="522"/>
      <c r="GMV98" s="522"/>
      <c r="GMW98" s="522"/>
      <c r="GMX98" s="522"/>
      <c r="GMY98" s="522"/>
      <c r="GMZ98" s="522"/>
      <c r="GNA98" s="522"/>
      <c r="GNB98" s="522"/>
      <c r="GNC98" s="522"/>
      <c r="GND98" s="522"/>
      <c r="GNE98" s="522"/>
      <c r="GNF98" s="522"/>
      <c r="GNG98" s="522"/>
      <c r="GNH98" s="522"/>
      <c r="GNI98" s="522"/>
      <c r="GNJ98" s="522"/>
      <c r="GNK98" s="522"/>
      <c r="GNL98" s="522"/>
      <c r="GNM98" s="522"/>
      <c r="GNN98" s="522"/>
      <c r="GNO98" s="522"/>
      <c r="GNP98" s="522"/>
      <c r="GNQ98" s="522"/>
      <c r="GNR98" s="522"/>
      <c r="GNS98" s="522"/>
      <c r="GNT98" s="522"/>
      <c r="GNU98" s="522"/>
      <c r="GNV98" s="522"/>
      <c r="GNW98" s="522"/>
      <c r="GNX98" s="522"/>
      <c r="GNY98" s="522"/>
      <c r="GNZ98" s="522"/>
      <c r="GOA98" s="522"/>
      <c r="GOB98" s="522"/>
      <c r="GOC98" s="522"/>
      <c r="GOD98" s="522"/>
      <c r="GOE98" s="522"/>
      <c r="GOF98" s="522"/>
      <c r="GOG98" s="522"/>
      <c r="GOH98" s="522"/>
      <c r="GOI98" s="522"/>
      <c r="GOJ98" s="522"/>
      <c r="GOK98" s="522"/>
      <c r="GOL98" s="522"/>
      <c r="GOM98" s="522"/>
      <c r="GON98" s="522"/>
      <c r="GOO98" s="522"/>
      <c r="GOP98" s="522"/>
      <c r="GOQ98" s="522"/>
      <c r="GOR98" s="522"/>
      <c r="GOS98" s="522"/>
      <c r="GOT98" s="522"/>
      <c r="GOU98" s="522"/>
      <c r="GOV98" s="522"/>
      <c r="GOW98" s="522"/>
      <c r="GOX98" s="522"/>
      <c r="GOY98" s="522"/>
      <c r="GOZ98" s="522"/>
      <c r="GPA98" s="522"/>
      <c r="GPB98" s="522"/>
      <c r="GPC98" s="522"/>
      <c r="GPD98" s="522"/>
      <c r="GPE98" s="522"/>
      <c r="GPF98" s="522"/>
      <c r="GPG98" s="522"/>
      <c r="GPH98" s="522"/>
      <c r="GPI98" s="522"/>
      <c r="GPJ98" s="522"/>
      <c r="GPK98" s="522"/>
      <c r="GPL98" s="522"/>
      <c r="GPM98" s="522"/>
      <c r="GPN98" s="522"/>
      <c r="GPO98" s="522"/>
      <c r="GPP98" s="522"/>
      <c r="GPQ98" s="522"/>
      <c r="GPR98" s="522"/>
      <c r="GPS98" s="522"/>
      <c r="GPT98" s="522"/>
      <c r="GPU98" s="522"/>
      <c r="GPV98" s="522"/>
      <c r="GPW98" s="522"/>
      <c r="GPX98" s="522"/>
      <c r="GPY98" s="522"/>
      <c r="GPZ98" s="522"/>
      <c r="GQA98" s="522"/>
      <c r="GQB98" s="522"/>
      <c r="GQC98" s="522"/>
      <c r="GQD98" s="522"/>
      <c r="GQE98" s="522"/>
      <c r="GQF98" s="522"/>
      <c r="GQG98" s="522"/>
      <c r="GQH98" s="522"/>
      <c r="GQI98" s="522"/>
      <c r="GQJ98" s="522"/>
      <c r="GQK98" s="522"/>
      <c r="GQL98" s="522"/>
      <c r="GQM98" s="522"/>
      <c r="GQN98" s="522"/>
      <c r="GQO98" s="522"/>
      <c r="GQP98" s="522"/>
      <c r="GQQ98" s="522"/>
      <c r="GQR98" s="522"/>
      <c r="GQS98" s="522"/>
      <c r="GQT98" s="522"/>
      <c r="GQU98" s="522"/>
      <c r="GQV98" s="522"/>
      <c r="GQW98" s="522"/>
      <c r="GQX98" s="522"/>
      <c r="GQY98" s="522"/>
      <c r="GQZ98" s="522"/>
      <c r="GRA98" s="522"/>
      <c r="GRB98" s="522"/>
      <c r="GRC98" s="522"/>
      <c r="GRD98" s="522"/>
      <c r="GRE98" s="522"/>
      <c r="GRF98" s="522"/>
      <c r="GRG98" s="522"/>
      <c r="GRH98" s="522"/>
      <c r="GRI98" s="522"/>
      <c r="GRJ98" s="522"/>
      <c r="GRK98" s="522"/>
      <c r="GRL98" s="522"/>
      <c r="GRM98" s="522"/>
      <c r="GRN98" s="522"/>
      <c r="GRO98" s="522"/>
      <c r="GRP98" s="522"/>
      <c r="GRQ98" s="522"/>
      <c r="GRR98" s="522"/>
      <c r="GRS98" s="522"/>
      <c r="GRT98" s="522"/>
      <c r="GRU98" s="522"/>
      <c r="GRV98" s="522"/>
      <c r="GRW98" s="522"/>
      <c r="GRX98" s="522"/>
      <c r="GRY98" s="522"/>
      <c r="GRZ98" s="522"/>
      <c r="GSA98" s="522"/>
      <c r="GSB98" s="522"/>
      <c r="GSC98" s="522"/>
      <c r="GSD98" s="522"/>
      <c r="GSE98" s="522"/>
      <c r="GSF98" s="522"/>
      <c r="GSG98" s="522"/>
      <c r="GSH98" s="522"/>
      <c r="GSI98" s="522"/>
      <c r="GSJ98" s="522"/>
      <c r="GSK98" s="522"/>
      <c r="GSL98" s="522"/>
      <c r="GSM98" s="522"/>
      <c r="GSN98" s="522"/>
      <c r="GSO98" s="522"/>
      <c r="GSP98" s="522"/>
      <c r="GSQ98" s="522"/>
      <c r="GSR98" s="522"/>
      <c r="GSS98" s="522"/>
      <c r="GST98" s="522"/>
      <c r="GSU98" s="522"/>
      <c r="GSV98" s="522"/>
      <c r="GSW98" s="522"/>
      <c r="GSX98" s="522"/>
      <c r="GSY98" s="522"/>
      <c r="GSZ98" s="522"/>
      <c r="GTA98" s="522"/>
      <c r="GTB98" s="522"/>
      <c r="GTC98" s="522"/>
      <c r="GTD98" s="522"/>
      <c r="GTE98" s="522"/>
      <c r="GTF98" s="522"/>
      <c r="GTG98" s="522"/>
      <c r="GTH98" s="522"/>
      <c r="GTI98" s="522"/>
      <c r="GTJ98" s="522"/>
      <c r="GTK98" s="522"/>
      <c r="GTL98" s="522"/>
      <c r="GTM98" s="522"/>
      <c r="GTN98" s="522"/>
      <c r="GTO98" s="522"/>
      <c r="GTP98" s="522"/>
      <c r="GTQ98" s="522"/>
      <c r="GTR98" s="522"/>
      <c r="GTS98" s="522"/>
      <c r="GTT98" s="522"/>
      <c r="GTU98" s="522"/>
      <c r="GTV98" s="522"/>
      <c r="GTW98" s="522"/>
      <c r="GTX98" s="522"/>
      <c r="GTY98" s="522"/>
      <c r="GTZ98" s="522"/>
      <c r="GUA98" s="522"/>
      <c r="GUB98" s="522"/>
      <c r="GUC98" s="522"/>
      <c r="GUD98" s="522"/>
      <c r="GUE98" s="522"/>
      <c r="GUF98" s="522"/>
      <c r="GUG98" s="522"/>
      <c r="GUH98" s="522"/>
      <c r="GUI98" s="522"/>
      <c r="GUJ98" s="522"/>
      <c r="GUK98" s="522"/>
      <c r="GUL98" s="522"/>
      <c r="GUM98" s="522"/>
      <c r="GUN98" s="522"/>
      <c r="GUO98" s="522"/>
      <c r="GUP98" s="522"/>
      <c r="GUQ98" s="522"/>
      <c r="GUR98" s="522"/>
      <c r="GUS98" s="522"/>
      <c r="GUT98" s="522"/>
      <c r="GUU98" s="522"/>
      <c r="GUV98" s="522"/>
      <c r="GUW98" s="522"/>
      <c r="GUX98" s="522"/>
      <c r="GUY98" s="522"/>
      <c r="GUZ98" s="522"/>
      <c r="GVA98" s="522"/>
      <c r="GVB98" s="522"/>
      <c r="GVC98" s="522"/>
      <c r="GVD98" s="522"/>
      <c r="GVE98" s="522"/>
      <c r="GVF98" s="522"/>
      <c r="GVG98" s="522"/>
      <c r="GVH98" s="522"/>
      <c r="GVI98" s="522"/>
      <c r="GVJ98" s="522"/>
      <c r="GVK98" s="522"/>
      <c r="GVL98" s="522"/>
      <c r="GVM98" s="522"/>
      <c r="GVN98" s="522"/>
      <c r="GVO98" s="522"/>
      <c r="GVP98" s="522"/>
      <c r="GVQ98" s="522"/>
      <c r="GVR98" s="522"/>
      <c r="GVS98" s="522"/>
      <c r="GVT98" s="522"/>
      <c r="GVU98" s="522"/>
      <c r="GVV98" s="522"/>
      <c r="GVW98" s="522"/>
      <c r="GVX98" s="522"/>
      <c r="GVY98" s="522"/>
      <c r="GVZ98" s="522"/>
      <c r="GWA98" s="522"/>
      <c r="GWB98" s="522"/>
      <c r="GWC98" s="522"/>
      <c r="GWD98" s="522"/>
      <c r="GWE98" s="522"/>
      <c r="GWF98" s="522"/>
      <c r="GWG98" s="522"/>
      <c r="GWH98" s="522"/>
      <c r="GWI98" s="522"/>
      <c r="GWJ98" s="522"/>
      <c r="GWK98" s="522"/>
      <c r="GWL98" s="522"/>
      <c r="GWM98" s="522"/>
      <c r="GWN98" s="522"/>
      <c r="GWO98" s="522"/>
      <c r="GWP98" s="522"/>
      <c r="GWQ98" s="522"/>
      <c r="GWR98" s="522"/>
      <c r="GWS98" s="522"/>
      <c r="GWT98" s="522"/>
      <c r="GWU98" s="522"/>
      <c r="GWV98" s="522"/>
      <c r="GWW98" s="522"/>
      <c r="GWX98" s="522"/>
      <c r="GWY98" s="522"/>
      <c r="GWZ98" s="522"/>
      <c r="GXA98" s="522"/>
      <c r="GXB98" s="522"/>
      <c r="GXC98" s="522"/>
      <c r="GXD98" s="522"/>
      <c r="GXE98" s="522"/>
      <c r="GXF98" s="522"/>
      <c r="GXG98" s="522"/>
      <c r="GXH98" s="522"/>
      <c r="GXI98" s="522"/>
      <c r="GXJ98" s="522"/>
      <c r="GXK98" s="522"/>
      <c r="GXL98" s="522"/>
      <c r="GXM98" s="522"/>
      <c r="GXN98" s="522"/>
      <c r="GXO98" s="522"/>
      <c r="GXP98" s="522"/>
      <c r="GXQ98" s="522"/>
      <c r="GXR98" s="522"/>
      <c r="GXS98" s="522"/>
      <c r="GXT98" s="522"/>
      <c r="GXU98" s="522"/>
      <c r="GXV98" s="522"/>
      <c r="GXW98" s="522"/>
      <c r="GXX98" s="522"/>
      <c r="GXY98" s="522"/>
      <c r="GXZ98" s="522"/>
      <c r="GYA98" s="522"/>
      <c r="GYB98" s="522"/>
      <c r="GYC98" s="522"/>
      <c r="GYD98" s="522"/>
      <c r="GYE98" s="522"/>
      <c r="GYF98" s="522"/>
      <c r="GYG98" s="522"/>
      <c r="GYH98" s="522"/>
      <c r="GYI98" s="522"/>
      <c r="GYJ98" s="522"/>
      <c r="GYK98" s="522"/>
      <c r="GYL98" s="522"/>
      <c r="GYM98" s="522"/>
      <c r="GYN98" s="522"/>
      <c r="GYO98" s="522"/>
      <c r="GYP98" s="522"/>
      <c r="GYQ98" s="522"/>
      <c r="GYR98" s="522"/>
      <c r="GYS98" s="522"/>
      <c r="GYT98" s="522"/>
      <c r="GYU98" s="522"/>
      <c r="GYV98" s="522"/>
      <c r="GYW98" s="522"/>
      <c r="GYX98" s="522"/>
      <c r="GYY98" s="522"/>
      <c r="GYZ98" s="522"/>
      <c r="GZA98" s="522"/>
      <c r="GZB98" s="522"/>
      <c r="GZC98" s="522"/>
      <c r="GZD98" s="522"/>
      <c r="GZE98" s="522"/>
      <c r="GZF98" s="522"/>
      <c r="GZG98" s="522"/>
      <c r="GZH98" s="522"/>
      <c r="GZI98" s="522"/>
      <c r="GZJ98" s="522"/>
      <c r="GZK98" s="522"/>
      <c r="GZL98" s="522"/>
      <c r="GZM98" s="522"/>
      <c r="GZN98" s="522"/>
      <c r="GZO98" s="522"/>
      <c r="GZP98" s="522"/>
      <c r="GZQ98" s="522"/>
      <c r="GZR98" s="522"/>
      <c r="GZS98" s="522"/>
      <c r="GZT98" s="522"/>
      <c r="GZU98" s="522"/>
      <c r="GZV98" s="522"/>
      <c r="GZW98" s="522"/>
      <c r="GZX98" s="522"/>
      <c r="GZY98" s="522"/>
      <c r="GZZ98" s="522"/>
      <c r="HAA98" s="522"/>
      <c r="HAB98" s="522"/>
      <c r="HAC98" s="522"/>
      <c r="HAD98" s="522"/>
      <c r="HAE98" s="522"/>
      <c r="HAF98" s="522"/>
      <c r="HAG98" s="522"/>
      <c r="HAH98" s="522"/>
      <c r="HAI98" s="522"/>
      <c r="HAJ98" s="522"/>
      <c r="HAK98" s="522"/>
      <c r="HAL98" s="522"/>
      <c r="HAM98" s="522"/>
      <c r="HAN98" s="522"/>
      <c r="HAO98" s="522"/>
      <c r="HAP98" s="522"/>
      <c r="HAQ98" s="522"/>
      <c r="HAR98" s="522"/>
      <c r="HAS98" s="522"/>
      <c r="HAT98" s="522"/>
      <c r="HAU98" s="522"/>
      <c r="HAV98" s="522"/>
      <c r="HAW98" s="522"/>
      <c r="HAX98" s="522"/>
      <c r="HAY98" s="522"/>
      <c r="HAZ98" s="522"/>
      <c r="HBA98" s="522"/>
      <c r="HBB98" s="522"/>
      <c r="HBC98" s="522"/>
      <c r="HBD98" s="522"/>
      <c r="HBE98" s="522"/>
      <c r="HBF98" s="522"/>
      <c r="HBG98" s="522"/>
      <c r="HBH98" s="522"/>
      <c r="HBI98" s="522"/>
      <c r="HBJ98" s="522"/>
      <c r="HBK98" s="522"/>
      <c r="HBL98" s="522"/>
      <c r="HBM98" s="522"/>
      <c r="HBN98" s="522"/>
      <c r="HBO98" s="522"/>
      <c r="HBP98" s="522"/>
      <c r="HBQ98" s="522"/>
      <c r="HBR98" s="522"/>
      <c r="HBS98" s="522"/>
      <c r="HBT98" s="522"/>
      <c r="HBU98" s="522"/>
      <c r="HBV98" s="522"/>
      <c r="HBW98" s="522"/>
      <c r="HBX98" s="522"/>
      <c r="HBY98" s="522"/>
      <c r="HBZ98" s="522"/>
      <c r="HCA98" s="522"/>
      <c r="HCB98" s="522"/>
      <c r="HCC98" s="522"/>
      <c r="HCD98" s="522"/>
      <c r="HCE98" s="522"/>
      <c r="HCF98" s="522"/>
      <c r="HCG98" s="522"/>
      <c r="HCH98" s="522"/>
      <c r="HCI98" s="522"/>
      <c r="HCJ98" s="522"/>
      <c r="HCK98" s="522"/>
      <c r="HCL98" s="522"/>
      <c r="HCM98" s="522"/>
      <c r="HCN98" s="522"/>
      <c r="HCO98" s="522"/>
      <c r="HCP98" s="522"/>
      <c r="HCQ98" s="522"/>
      <c r="HCR98" s="522"/>
      <c r="HCS98" s="522"/>
      <c r="HCT98" s="522"/>
      <c r="HCU98" s="522"/>
      <c r="HCV98" s="522"/>
      <c r="HCW98" s="522"/>
      <c r="HCX98" s="522"/>
      <c r="HCY98" s="522"/>
      <c r="HCZ98" s="522"/>
      <c r="HDA98" s="522"/>
      <c r="HDB98" s="522"/>
      <c r="HDC98" s="522"/>
      <c r="HDD98" s="522"/>
      <c r="HDE98" s="522"/>
      <c r="HDF98" s="522"/>
      <c r="HDG98" s="522"/>
      <c r="HDH98" s="522"/>
      <c r="HDI98" s="522"/>
      <c r="HDJ98" s="522"/>
      <c r="HDK98" s="522"/>
      <c r="HDL98" s="522"/>
      <c r="HDM98" s="522"/>
      <c r="HDN98" s="522"/>
      <c r="HDO98" s="522"/>
      <c r="HDP98" s="522"/>
      <c r="HDQ98" s="522"/>
      <c r="HDR98" s="522"/>
      <c r="HDS98" s="522"/>
      <c r="HDT98" s="522"/>
      <c r="HDU98" s="522"/>
      <c r="HDV98" s="522"/>
      <c r="HDW98" s="522"/>
      <c r="HDX98" s="522"/>
      <c r="HDY98" s="522"/>
      <c r="HDZ98" s="522"/>
      <c r="HEA98" s="522"/>
      <c r="HEB98" s="522"/>
      <c r="HEC98" s="522"/>
      <c r="HED98" s="522"/>
      <c r="HEE98" s="522"/>
      <c r="HEF98" s="522"/>
      <c r="HEG98" s="522"/>
      <c r="HEH98" s="522"/>
      <c r="HEI98" s="522"/>
      <c r="HEJ98" s="522"/>
      <c r="HEK98" s="522"/>
      <c r="HEL98" s="522"/>
      <c r="HEM98" s="522"/>
      <c r="HEN98" s="522"/>
      <c r="HEO98" s="522"/>
      <c r="HEP98" s="522"/>
      <c r="HEQ98" s="522"/>
      <c r="HER98" s="522"/>
      <c r="HES98" s="522"/>
      <c r="HET98" s="522"/>
      <c r="HEU98" s="522"/>
      <c r="HEV98" s="522"/>
      <c r="HEW98" s="522"/>
      <c r="HEX98" s="522"/>
      <c r="HEY98" s="522"/>
      <c r="HEZ98" s="522"/>
      <c r="HFA98" s="522"/>
      <c r="HFB98" s="522"/>
      <c r="HFC98" s="522"/>
      <c r="HFD98" s="522"/>
      <c r="HFE98" s="522"/>
      <c r="HFF98" s="522"/>
      <c r="HFG98" s="522"/>
      <c r="HFH98" s="522"/>
      <c r="HFI98" s="522"/>
      <c r="HFJ98" s="522"/>
      <c r="HFK98" s="522"/>
      <c r="HFL98" s="522"/>
      <c r="HFM98" s="522"/>
      <c r="HFN98" s="522"/>
      <c r="HFO98" s="522"/>
      <c r="HFP98" s="522"/>
      <c r="HFQ98" s="522"/>
      <c r="HFR98" s="522"/>
      <c r="HFS98" s="522"/>
      <c r="HFT98" s="522"/>
      <c r="HFU98" s="522"/>
      <c r="HFV98" s="522"/>
      <c r="HFW98" s="522"/>
      <c r="HFX98" s="522"/>
      <c r="HFY98" s="522"/>
      <c r="HFZ98" s="522"/>
      <c r="HGA98" s="522"/>
      <c r="HGB98" s="522"/>
      <c r="HGC98" s="522"/>
      <c r="HGD98" s="522"/>
      <c r="HGE98" s="522"/>
      <c r="HGF98" s="522"/>
      <c r="HGG98" s="522"/>
      <c r="HGH98" s="522"/>
      <c r="HGI98" s="522"/>
      <c r="HGJ98" s="522"/>
      <c r="HGK98" s="522"/>
      <c r="HGL98" s="522"/>
      <c r="HGM98" s="522"/>
      <c r="HGN98" s="522"/>
      <c r="HGO98" s="522"/>
      <c r="HGP98" s="522"/>
      <c r="HGQ98" s="522"/>
      <c r="HGR98" s="522"/>
      <c r="HGS98" s="522"/>
      <c r="HGT98" s="522"/>
      <c r="HGU98" s="522"/>
      <c r="HGV98" s="522"/>
      <c r="HGW98" s="522"/>
      <c r="HGX98" s="522"/>
      <c r="HGY98" s="522"/>
      <c r="HGZ98" s="522"/>
      <c r="HHA98" s="522"/>
      <c r="HHB98" s="522"/>
      <c r="HHC98" s="522"/>
      <c r="HHD98" s="522"/>
      <c r="HHE98" s="522"/>
      <c r="HHF98" s="522"/>
      <c r="HHG98" s="522"/>
      <c r="HHH98" s="522"/>
      <c r="HHI98" s="522"/>
      <c r="HHJ98" s="522"/>
      <c r="HHK98" s="522"/>
      <c r="HHL98" s="522"/>
      <c r="HHM98" s="522"/>
      <c r="HHN98" s="522"/>
      <c r="HHO98" s="522"/>
      <c r="HHP98" s="522"/>
      <c r="HHQ98" s="522"/>
      <c r="HHR98" s="522"/>
      <c r="HHS98" s="522"/>
      <c r="HHT98" s="522"/>
      <c r="HHU98" s="522"/>
      <c r="HHV98" s="522"/>
      <c r="HHW98" s="522"/>
      <c r="HHX98" s="522"/>
      <c r="HHY98" s="522"/>
      <c r="HHZ98" s="522"/>
      <c r="HIA98" s="522"/>
      <c r="HIB98" s="522"/>
      <c r="HIC98" s="522"/>
      <c r="HID98" s="522"/>
      <c r="HIE98" s="522"/>
      <c r="HIF98" s="522"/>
      <c r="HIG98" s="522"/>
      <c r="HIH98" s="522"/>
      <c r="HII98" s="522"/>
      <c r="HIJ98" s="522"/>
      <c r="HIK98" s="522"/>
      <c r="HIL98" s="522"/>
      <c r="HIM98" s="522"/>
      <c r="HIN98" s="522"/>
      <c r="HIO98" s="522"/>
      <c r="HIP98" s="522"/>
      <c r="HIQ98" s="522"/>
      <c r="HIR98" s="522"/>
      <c r="HIS98" s="522"/>
      <c r="HIT98" s="522"/>
      <c r="HIU98" s="522"/>
      <c r="HIV98" s="522"/>
      <c r="HIW98" s="522"/>
      <c r="HIX98" s="522"/>
      <c r="HIY98" s="522"/>
      <c r="HIZ98" s="522"/>
      <c r="HJA98" s="522"/>
      <c r="HJB98" s="522"/>
      <c r="HJC98" s="522"/>
      <c r="HJD98" s="522"/>
      <c r="HJE98" s="522"/>
      <c r="HJF98" s="522"/>
      <c r="HJG98" s="522"/>
      <c r="HJH98" s="522"/>
      <c r="HJI98" s="522"/>
      <c r="HJJ98" s="522"/>
      <c r="HJK98" s="522"/>
      <c r="HJL98" s="522"/>
      <c r="HJM98" s="522"/>
      <c r="HJN98" s="522"/>
      <c r="HJO98" s="522"/>
      <c r="HJP98" s="522"/>
      <c r="HJQ98" s="522"/>
      <c r="HJR98" s="522"/>
      <c r="HJS98" s="522"/>
      <c r="HJT98" s="522"/>
      <c r="HJU98" s="522"/>
      <c r="HJV98" s="522"/>
      <c r="HJW98" s="522"/>
      <c r="HJX98" s="522"/>
      <c r="HJY98" s="522"/>
      <c r="HJZ98" s="522"/>
      <c r="HKA98" s="522"/>
      <c r="HKB98" s="522"/>
      <c r="HKC98" s="522"/>
      <c r="HKD98" s="522"/>
      <c r="HKE98" s="522"/>
      <c r="HKF98" s="522"/>
      <c r="HKG98" s="522"/>
      <c r="HKH98" s="522"/>
      <c r="HKI98" s="522"/>
      <c r="HKJ98" s="522"/>
      <c r="HKK98" s="522"/>
      <c r="HKL98" s="522"/>
      <c r="HKM98" s="522"/>
      <c r="HKN98" s="522"/>
      <c r="HKO98" s="522"/>
      <c r="HKP98" s="522"/>
      <c r="HKQ98" s="522"/>
      <c r="HKR98" s="522"/>
      <c r="HKS98" s="522"/>
      <c r="HKT98" s="522"/>
      <c r="HKU98" s="522"/>
      <c r="HKV98" s="522"/>
      <c r="HKW98" s="522"/>
      <c r="HKX98" s="522"/>
      <c r="HKY98" s="522"/>
      <c r="HKZ98" s="522"/>
      <c r="HLA98" s="522"/>
      <c r="HLB98" s="522"/>
      <c r="HLC98" s="522"/>
      <c r="HLD98" s="522"/>
      <c r="HLE98" s="522"/>
      <c r="HLF98" s="522"/>
      <c r="HLG98" s="522"/>
      <c r="HLH98" s="522"/>
      <c r="HLI98" s="522"/>
      <c r="HLJ98" s="522"/>
      <c r="HLK98" s="522"/>
      <c r="HLL98" s="522"/>
      <c r="HLM98" s="522"/>
      <c r="HLN98" s="522"/>
      <c r="HLO98" s="522"/>
      <c r="HLP98" s="522"/>
      <c r="HLQ98" s="522"/>
      <c r="HLR98" s="522"/>
      <c r="HLS98" s="522"/>
      <c r="HLT98" s="522"/>
      <c r="HLU98" s="522"/>
      <c r="HLV98" s="522"/>
      <c r="HLW98" s="522"/>
      <c r="HLX98" s="522"/>
      <c r="HLY98" s="522"/>
      <c r="HLZ98" s="522"/>
      <c r="HMA98" s="522"/>
      <c r="HMB98" s="522"/>
      <c r="HMC98" s="522"/>
      <c r="HMD98" s="522"/>
      <c r="HME98" s="522"/>
      <c r="HMF98" s="522"/>
      <c r="HMG98" s="522"/>
      <c r="HMH98" s="522"/>
      <c r="HMI98" s="522"/>
      <c r="HMJ98" s="522"/>
      <c r="HMK98" s="522"/>
      <c r="HML98" s="522"/>
      <c r="HMM98" s="522"/>
      <c r="HMN98" s="522"/>
      <c r="HMO98" s="522"/>
      <c r="HMP98" s="522"/>
      <c r="HMQ98" s="522"/>
      <c r="HMR98" s="522"/>
      <c r="HMS98" s="522"/>
      <c r="HMT98" s="522"/>
      <c r="HMU98" s="522"/>
      <c r="HMV98" s="522"/>
      <c r="HMW98" s="522"/>
      <c r="HMX98" s="522"/>
      <c r="HMY98" s="522"/>
      <c r="HMZ98" s="522"/>
      <c r="HNA98" s="522"/>
      <c r="HNB98" s="522"/>
      <c r="HNC98" s="522"/>
      <c r="HND98" s="522"/>
      <c r="HNE98" s="522"/>
      <c r="HNF98" s="522"/>
      <c r="HNG98" s="522"/>
      <c r="HNH98" s="522"/>
      <c r="HNI98" s="522"/>
      <c r="HNJ98" s="522"/>
      <c r="HNK98" s="522"/>
      <c r="HNL98" s="522"/>
      <c r="HNM98" s="522"/>
      <c r="HNN98" s="522"/>
      <c r="HNO98" s="522"/>
      <c r="HNP98" s="522"/>
      <c r="HNQ98" s="522"/>
      <c r="HNR98" s="522"/>
      <c r="HNS98" s="522"/>
      <c r="HNT98" s="522"/>
      <c r="HNU98" s="522"/>
      <c r="HNV98" s="522"/>
      <c r="HNW98" s="522"/>
      <c r="HNX98" s="522"/>
      <c r="HNY98" s="522"/>
      <c r="HNZ98" s="522"/>
      <c r="HOA98" s="522"/>
      <c r="HOB98" s="522"/>
      <c r="HOC98" s="522"/>
      <c r="HOD98" s="522"/>
      <c r="HOE98" s="522"/>
      <c r="HOF98" s="522"/>
      <c r="HOG98" s="522"/>
      <c r="HOH98" s="522"/>
      <c r="HOI98" s="522"/>
      <c r="HOJ98" s="522"/>
      <c r="HOK98" s="522"/>
      <c r="HOL98" s="522"/>
      <c r="HOM98" s="522"/>
      <c r="HON98" s="522"/>
      <c r="HOO98" s="522"/>
      <c r="HOP98" s="522"/>
      <c r="HOQ98" s="522"/>
      <c r="HOR98" s="522"/>
      <c r="HOS98" s="522"/>
      <c r="HOT98" s="522"/>
      <c r="HOU98" s="522"/>
      <c r="HOV98" s="522"/>
      <c r="HOW98" s="522"/>
      <c r="HOX98" s="522"/>
      <c r="HOY98" s="522"/>
      <c r="HOZ98" s="522"/>
      <c r="HPA98" s="522"/>
      <c r="HPB98" s="522"/>
      <c r="HPC98" s="522"/>
      <c r="HPD98" s="522"/>
      <c r="HPE98" s="522"/>
      <c r="HPF98" s="522"/>
      <c r="HPG98" s="522"/>
      <c r="HPH98" s="522"/>
      <c r="HPI98" s="522"/>
      <c r="HPJ98" s="522"/>
      <c r="HPK98" s="522"/>
      <c r="HPL98" s="522"/>
      <c r="HPM98" s="522"/>
      <c r="HPN98" s="522"/>
      <c r="HPO98" s="522"/>
      <c r="HPP98" s="522"/>
      <c r="HPQ98" s="522"/>
      <c r="HPR98" s="522"/>
      <c r="HPS98" s="522"/>
      <c r="HPT98" s="522"/>
      <c r="HPU98" s="522"/>
      <c r="HPV98" s="522"/>
      <c r="HPW98" s="522"/>
      <c r="HPX98" s="522"/>
      <c r="HPY98" s="522"/>
      <c r="HPZ98" s="522"/>
      <c r="HQA98" s="522"/>
      <c r="HQB98" s="522"/>
      <c r="HQC98" s="522"/>
      <c r="HQD98" s="522"/>
      <c r="HQE98" s="522"/>
      <c r="HQF98" s="522"/>
      <c r="HQG98" s="522"/>
      <c r="HQH98" s="522"/>
      <c r="HQI98" s="522"/>
      <c r="HQJ98" s="522"/>
      <c r="HQK98" s="522"/>
      <c r="HQL98" s="522"/>
      <c r="HQM98" s="522"/>
      <c r="HQN98" s="522"/>
      <c r="HQO98" s="522"/>
      <c r="HQP98" s="522"/>
      <c r="HQQ98" s="522"/>
      <c r="HQR98" s="522"/>
      <c r="HQS98" s="522"/>
      <c r="HQT98" s="522"/>
      <c r="HQU98" s="522"/>
      <c r="HQV98" s="522"/>
      <c r="HQW98" s="522"/>
      <c r="HQX98" s="522"/>
      <c r="HQY98" s="522"/>
      <c r="HQZ98" s="522"/>
      <c r="HRA98" s="522"/>
      <c r="HRB98" s="522"/>
      <c r="HRC98" s="522"/>
      <c r="HRD98" s="522"/>
      <c r="HRE98" s="522"/>
      <c r="HRF98" s="522"/>
      <c r="HRG98" s="522"/>
      <c r="HRH98" s="522"/>
      <c r="HRI98" s="522"/>
      <c r="HRJ98" s="522"/>
      <c r="HRK98" s="522"/>
      <c r="HRL98" s="522"/>
      <c r="HRM98" s="522"/>
      <c r="HRN98" s="522"/>
      <c r="HRO98" s="522"/>
      <c r="HRP98" s="522"/>
      <c r="HRQ98" s="522"/>
      <c r="HRR98" s="522"/>
      <c r="HRS98" s="522"/>
      <c r="HRT98" s="522"/>
      <c r="HRU98" s="522"/>
      <c r="HRV98" s="522"/>
      <c r="HRW98" s="522"/>
      <c r="HRX98" s="522"/>
      <c r="HRY98" s="522"/>
      <c r="HRZ98" s="522"/>
      <c r="HSA98" s="522"/>
      <c r="HSB98" s="522"/>
      <c r="HSC98" s="522"/>
      <c r="HSD98" s="522"/>
      <c r="HSE98" s="522"/>
      <c r="HSF98" s="522"/>
      <c r="HSG98" s="522"/>
      <c r="HSH98" s="522"/>
      <c r="HSI98" s="522"/>
      <c r="HSJ98" s="522"/>
      <c r="HSK98" s="522"/>
      <c r="HSL98" s="522"/>
      <c r="HSM98" s="522"/>
      <c r="HSN98" s="522"/>
      <c r="HSO98" s="522"/>
      <c r="HSP98" s="522"/>
      <c r="HSQ98" s="522"/>
      <c r="HSR98" s="522"/>
      <c r="HSS98" s="522"/>
      <c r="HST98" s="522"/>
      <c r="HSU98" s="522"/>
      <c r="HSV98" s="522"/>
      <c r="HSW98" s="522"/>
      <c r="HSX98" s="522"/>
      <c r="HSY98" s="522"/>
      <c r="HSZ98" s="522"/>
      <c r="HTA98" s="522"/>
      <c r="HTB98" s="522"/>
      <c r="HTC98" s="522"/>
      <c r="HTD98" s="522"/>
      <c r="HTE98" s="522"/>
      <c r="HTF98" s="522"/>
      <c r="HTG98" s="522"/>
      <c r="HTH98" s="522"/>
      <c r="HTI98" s="522"/>
      <c r="HTJ98" s="522"/>
      <c r="HTK98" s="522"/>
      <c r="HTL98" s="522"/>
      <c r="HTM98" s="522"/>
      <c r="HTN98" s="522"/>
      <c r="HTO98" s="522"/>
      <c r="HTP98" s="522"/>
      <c r="HTQ98" s="522"/>
      <c r="HTR98" s="522"/>
      <c r="HTS98" s="522"/>
      <c r="HTT98" s="522"/>
      <c r="HTU98" s="522"/>
      <c r="HTV98" s="522"/>
      <c r="HTW98" s="522"/>
      <c r="HTX98" s="522"/>
      <c r="HTY98" s="522"/>
      <c r="HTZ98" s="522"/>
      <c r="HUA98" s="522"/>
      <c r="HUB98" s="522"/>
      <c r="HUC98" s="522"/>
      <c r="HUD98" s="522"/>
      <c r="HUE98" s="522"/>
      <c r="HUF98" s="522"/>
      <c r="HUG98" s="522"/>
      <c r="HUH98" s="522"/>
      <c r="HUI98" s="522"/>
      <c r="HUJ98" s="522"/>
      <c r="HUK98" s="522"/>
      <c r="HUL98" s="522"/>
      <c r="HUM98" s="522"/>
      <c r="HUN98" s="522"/>
      <c r="HUO98" s="522"/>
      <c r="HUP98" s="522"/>
      <c r="HUQ98" s="522"/>
      <c r="HUR98" s="522"/>
      <c r="HUS98" s="522"/>
      <c r="HUT98" s="522"/>
      <c r="HUU98" s="522"/>
      <c r="HUV98" s="522"/>
      <c r="HUW98" s="522"/>
      <c r="HUX98" s="522"/>
      <c r="HUY98" s="522"/>
      <c r="HUZ98" s="522"/>
      <c r="HVA98" s="522"/>
      <c r="HVB98" s="522"/>
      <c r="HVC98" s="522"/>
      <c r="HVD98" s="522"/>
      <c r="HVE98" s="522"/>
      <c r="HVF98" s="522"/>
      <c r="HVG98" s="522"/>
      <c r="HVH98" s="522"/>
      <c r="HVI98" s="522"/>
      <c r="HVJ98" s="522"/>
      <c r="HVK98" s="522"/>
      <c r="HVL98" s="522"/>
      <c r="HVM98" s="522"/>
      <c r="HVN98" s="522"/>
      <c r="HVO98" s="522"/>
      <c r="HVP98" s="522"/>
      <c r="HVQ98" s="522"/>
      <c r="HVR98" s="522"/>
      <c r="HVS98" s="522"/>
      <c r="HVT98" s="522"/>
      <c r="HVU98" s="522"/>
      <c r="HVV98" s="522"/>
      <c r="HVW98" s="522"/>
      <c r="HVX98" s="522"/>
      <c r="HVY98" s="522"/>
      <c r="HVZ98" s="522"/>
      <c r="HWA98" s="522"/>
      <c r="HWB98" s="522"/>
      <c r="HWC98" s="522"/>
      <c r="HWD98" s="522"/>
      <c r="HWE98" s="522"/>
      <c r="HWF98" s="522"/>
      <c r="HWG98" s="522"/>
      <c r="HWH98" s="522"/>
      <c r="HWI98" s="522"/>
      <c r="HWJ98" s="522"/>
      <c r="HWK98" s="522"/>
      <c r="HWL98" s="522"/>
      <c r="HWM98" s="522"/>
      <c r="HWN98" s="522"/>
      <c r="HWO98" s="522"/>
      <c r="HWP98" s="522"/>
      <c r="HWQ98" s="522"/>
      <c r="HWR98" s="522"/>
      <c r="HWS98" s="522"/>
      <c r="HWT98" s="522"/>
      <c r="HWU98" s="522"/>
      <c r="HWV98" s="522"/>
      <c r="HWW98" s="522"/>
      <c r="HWX98" s="522"/>
      <c r="HWY98" s="522"/>
      <c r="HWZ98" s="522"/>
      <c r="HXA98" s="522"/>
      <c r="HXB98" s="522"/>
      <c r="HXC98" s="522"/>
      <c r="HXD98" s="522"/>
      <c r="HXE98" s="522"/>
      <c r="HXF98" s="522"/>
      <c r="HXG98" s="522"/>
      <c r="HXH98" s="522"/>
      <c r="HXI98" s="522"/>
      <c r="HXJ98" s="522"/>
      <c r="HXK98" s="522"/>
      <c r="HXL98" s="522"/>
      <c r="HXM98" s="522"/>
      <c r="HXN98" s="522"/>
      <c r="HXO98" s="522"/>
      <c r="HXP98" s="522"/>
      <c r="HXQ98" s="522"/>
      <c r="HXR98" s="522"/>
      <c r="HXS98" s="522"/>
      <c r="HXT98" s="522"/>
      <c r="HXU98" s="522"/>
      <c r="HXV98" s="522"/>
      <c r="HXW98" s="522"/>
      <c r="HXX98" s="522"/>
      <c r="HXY98" s="522"/>
      <c r="HXZ98" s="522"/>
      <c r="HYA98" s="522"/>
      <c r="HYB98" s="522"/>
      <c r="HYC98" s="522"/>
      <c r="HYD98" s="522"/>
      <c r="HYE98" s="522"/>
      <c r="HYF98" s="522"/>
      <c r="HYG98" s="522"/>
      <c r="HYH98" s="522"/>
      <c r="HYI98" s="522"/>
      <c r="HYJ98" s="522"/>
      <c r="HYK98" s="522"/>
      <c r="HYL98" s="522"/>
      <c r="HYM98" s="522"/>
      <c r="HYN98" s="522"/>
      <c r="HYO98" s="522"/>
      <c r="HYP98" s="522"/>
      <c r="HYQ98" s="522"/>
      <c r="HYR98" s="522"/>
      <c r="HYS98" s="522"/>
      <c r="HYT98" s="522"/>
      <c r="HYU98" s="522"/>
      <c r="HYV98" s="522"/>
      <c r="HYW98" s="522"/>
      <c r="HYX98" s="522"/>
      <c r="HYY98" s="522"/>
      <c r="HYZ98" s="522"/>
      <c r="HZA98" s="522"/>
      <c r="HZB98" s="522"/>
      <c r="HZC98" s="522"/>
      <c r="HZD98" s="522"/>
      <c r="HZE98" s="522"/>
      <c r="HZF98" s="522"/>
      <c r="HZG98" s="522"/>
      <c r="HZH98" s="522"/>
      <c r="HZI98" s="522"/>
      <c r="HZJ98" s="522"/>
      <c r="HZK98" s="522"/>
      <c r="HZL98" s="522"/>
      <c r="HZM98" s="522"/>
      <c r="HZN98" s="522"/>
      <c r="HZO98" s="522"/>
      <c r="HZP98" s="522"/>
      <c r="HZQ98" s="522"/>
      <c r="HZR98" s="522"/>
      <c r="HZS98" s="522"/>
      <c r="HZT98" s="522"/>
      <c r="HZU98" s="522"/>
      <c r="HZV98" s="522"/>
      <c r="HZW98" s="522"/>
      <c r="HZX98" s="522"/>
      <c r="HZY98" s="522"/>
      <c r="HZZ98" s="522"/>
      <c r="IAA98" s="522"/>
      <c r="IAB98" s="522"/>
      <c r="IAC98" s="522"/>
      <c r="IAD98" s="522"/>
      <c r="IAE98" s="522"/>
      <c r="IAF98" s="522"/>
      <c r="IAG98" s="522"/>
      <c r="IAH98" s="522"/>
      <c r="IAI98" s="522"/>
      <c r="IAJ98" s="522"/>
      <c r="IAK98" s="522"/>
      <c r="IAL98" s="522"/>
      <c r="IAM98" s="522"/>
      <c r="IAN98" s="522"/>
      <c r="IAO98" s="522"/>
      <c r="IAP98" s="522"/>
      <c r="IAQ98" s="522"/>
      <c r="IAR98" s="522"/>
      <c r="IAS98" s="522"/>
      <c r="IAT98" s="522"/>
      <c r="IAU98" s="522"/>
      <c r="IAV98" s="522"/>
      <c r="IAW98" s="522"/>
      <c r="IAX98" s="522"/>
      <c r="IAY98" s="522"/>
      <c r="IAZ98" s="522"/>
      <c r="IBA98" s="522"/>
      <c r="IBB98" s="522"/>
      <c r="IBC98" s="522"/>
      <c r="IBD98" s="522"/>
      <c r="IBE98" s="522"/>
      <c r="IBF98" s="522"/>
      <c r="IBG98" s="522"/>
      <c r="IBH98" s="522"/>
      <c r="IBI98" s="522"/>
      <c r="IBJ98" s="522"/>
      <c r="IBK98" s="522"/>
      <c r="IBL98" s="522"/>
      <c r="IBM98" s="522"/>
      <c r="IBN98" s="522"/>
      <c r="IBO98" s="522"/>
      <c r="IBP98" s="522"/>
      <c r="IBQ98" s="522"/>
      <c r="IBR98" s="522"/>
      <c r="IBS98" s="522"/>
      <c r="IBT98" s="522"/>
      <c r="IBU98" s="522"/>
      <c r="IBV98" s="522"/>
      <c r="IBW98" s="522"/>
      <c r="IBX98" s="522"/>
      <c r="IBY98" s="522"/>
      <c r="IBZ98" s="522"/>
      <c r="ICA98" s="522"/>
      <c r="ICB98" s="522"/>
      <c r="ICC98" s="522"/>
      <c r="ICD98" s="522"/>
      <c r="ICE98" s="522"/>
      <c r="ICF98" s="522"/>
      <c r="ICG98" s="522"/>
      <c r="ICH98" s="522"/>
      <c r="ICI98" s="522"/>
      <c r="ICJ98" s="522"/>
      <c r="ICK98" s="522"/>
      <c r="ICL98" s="522"/>
      <c r="ICM98" s="522"/>
      <c r="ICN98" s="522"/>
      <c r="ICO98" s="522"/>
      <c r="ICP98" s="522"/>
      <c r="ICQ98" s="522"/>
      <c r="ICR98" s="522"/>
      <c r="ICS98" s="522"/>
      <c r="ICT98" s="522"/>
      <c r="ICU98" s="522"/>
      <c r="ICV98" s="522"/>
      <c r="ICW98" s="522"/>
      <c r="ICX98" s="522"/>
      <c r="ICY98" s="522"/>
      <c r="ICZ98" s="522"/>
      <c r="IDA98" s="522"/>
      <c r="IDB98" s="522"/>
      <c r="IDC98" s="522"/>
      <c r="IDD98" s="522"/>
      <c r="IDE98" s="522"/>
      <c r="IDF98" s="522"/>
      <c r="IDG98" s="522"/>
      <c r="IDH98" s="522"/>
      <c r="IDI98" s="522"/>
      <c r="IDJ98" s="522"/>
      <c r="IDK98" s="522"/>
      <c r="IDL98" s="522"/>
      <c r="IDM98" s="522"/>
      <c r="IDN98" s="522"/>
      <c r="IDO98" s="522"/>
      <c r="IDP98" s="522"/>
      <c r="IDQ98" s="522"/>
      <c r="IDR98" s="522"/>
      <c r="IDS98" s="522"/>
      <c r="IDT98" s="522"/>
      <c r="IDU98" s="522"/>
      <c r="IDV98" s="522"/>
      <c r="IDW98" s="522"/>
      <c r="IDX98" s="522"/>
      <c r="IDY98" s="522"/>
      <c r="IDZ98" s="522"/>
      <c r="IEA98" s="522"/>
      <c r="IEB98" s="522"/>
      <c r="IEC98" s="522"/>
      <c r="IED98" s="522"/>
      <c r="IEE98" s="522"/>
      <c r="IEF98" s="522"/>
      <c r="IEG98" s="522"/>
      <c r="IEH98" s="522"/>
      <c r="IEI98" s="522"/>
      <c r="IEJ98" s="522"/>
      <c r="IEK98" s="522"/>
      <c r="IEL98" s="522"/>
      <c r="IEM98" s="522"/>
      <c r="IEN98" s="522"/>
      <c r="IEO98" s="522"/>
      <c r="IEP98" s="522"/>
      <c r="IEQ98" s="522"/>
      <c r="IER98" s="522"/>
      <c r="IES98" s="522"/>
      <c r="IET98" s="522"/>
      <c r="IEU98" s="522"/>
      <c r="IEV98" s="522"/>
      <c r="IEW98" s="522"/>
      <c r="IEX98" s="522"/>
      <c r="IEY98" s="522"/>
      <c r="IEZ98" s="522"/>
      <c r="IFA98" s="522"/>
      <c r="IFB98" s="522"/>
      <c r="IFC98" s="522"/>
      <c r="IFD98" s="522"/>
      <c r="IFE98" s="522"/>
      <c r="IFF98" s="522"/>
      <c r="IFG98" s="522"/>
      <c r="IFH98" s="522"/>
      <c r="IFI98" s="522"/>
      <c r="IFJ98" s="522"/>
      <c r="IFK98" s="522"/>
      <c r="IFL98" s="522"/>
      <c r="IFM98" s="522"/>
      <c r="IFN98" s="522"/>
      <c r="IFO98" s="522"/>
      <c r="IFP98" s="522"/>
      <c r="IFQ98" s="522"/>
      <c r="IFR98" s="522"/>
      <c r="IFS98" s="522"/>
      <c r="IFT98" s="522"/>
      <c r="IFU98" s="522"/>
      <c r="IFV98" s="522"/>
      <c r="IFW98" s="522"/>
      <c r="IFX98" s="522"/>
      <c r="IFY98" s="522"/>
      <c r="IFZ98" s="522"/>
      <c r="IGA98" s="522"/>
      <c r="IGB98" s="522"/>
      <c r="IGC98" s="522"/>
      <c r="IGD98" s="522"/>
      <c r="IGE98" s="522"/>
      <c r="IGF98" s="522"/>
      <c r="IGG98" s="522"/>
      <c r="IGH98" s="522"/>
      <c r="IGI98" s="522"/>
      <c r="IGJ98" s="522"/>
      <c r="IGK98" s="522"/>
      <c r="IGL98" s="522"/>
      <c r="IGM98" s="522"/>
      <c r="IGN98" s="522"/>
      <c r="IGO98" s="522"/>
      <c r="IGP98" s="522"/>
      <c r="IGQ98" s="522"/>
      <c r="IGR98" s="522"/>
      <c r="IGS98" s="522"/>
      <c r="IGT98" s="522"/>
      <c r="IGU98" s="522"/>
      <c r="IGV98" s="522"/>
      <c r="IGW98" s="522"/>
      <c r="IGX98" s="522"/>
      <c r="IGY98" s="522"/>
      <c r="IGZ98" s="522"/>
      <c r="IHA98" s="522"/>
      <c r="IHB98" s="522"/>
      <c r="IHC98" s="522"/>
      <c r="IHD98" s="522"/>
      <c r="IHE98" s="522"/>
      <c r="IHF98" s="522"/>
      <c r="IHG98" s="522"/>
      <c r="IHH98" s="522"/>
      <c r="IHI98" s="522"/>
      <c r="IHJ98" s="522"/>
      <c r="IHK98" s="522"/>
      <c r="IHL98" s="522"/>
      <c r="IHM98" s="522"/>
      <c r="IHN98" s="522"/>
      <c r="IHO98" s="522"/>
      <c r="IHP98" s="522"/>
      <c r="IHQ98" s="522"/>
      <c r="IHR98" s="522"/>
      <c r="IHS98" s="522"/>
      <c r="IHT98" s="522"/>
      <c r="IHU98" s="522"/>
      <c r="IHV98" s="522"/>
      <c r="IHW98" s="522"/>
      <c r="IHX98" s="522"/>
      <c r="IHY98" s="522"/>
      <c r="IHZ98" s="522"/>
      <c r="IIA98" s="522"/>
      <c r="IIB98" s="522"/>
      <c r="IIC98" s="522"/>
      <c r="IID98" s="522"/>
      <c r="IIE98" s="522"/>
      <c r="IIF98" s="522"/>
      <c r="IIG98" s="522"/>
      <c r="IIH98" s="522"/>
      <c r="III98" s="522"/>
      <c r="IIJ98" s="522"/>
      <c r="IIK98" s="522"/>
      <c r="IIL98" s="522"/>
      <c r="IIM98" s="522"/>
      <c r="IIN98" s="522"/>
      <c r="IIO98" s="522"/>
      <c r="IIP98" s="522"/>
      <c r="IIQ98" s="522"/>
      <c r="IIR98" s="522"/>
      <c r="IIS98" s="522"/>
      <c r="IIT98" s="522"/>
      <c r="IIU98" s="522"/>
      <c r="IIV98" s="522"/>
      <c r="IIW98" s="522"/>
      <c r="IIX98" s="522"/>
      <c r="IIY98" s="522"/>
      <c r="IIZ98" s="522"/>
      <c r="IJA98" s="522"/>
      <c r="IJB98" s="522"/>
      <c r="IJC98" s="522"/>
      <c r="IJD98" s="522"/>
      <c r="IJE98" s="522"/>
      <c r="IJF98" s="522"/>
      <c r="IJG98" s="522"/>
      <c r="IJH98" s="522"/>
      <c r="IJI98" s="522"/>
      <c r="IJJ98" s="522"/>
      <c r="IJK98" s="522"/>
      <c r="IJL98" s="522"/>
      <c r="IJM98" s="522"/>
      <c r="IJN98" s="522"/>
      <c r="IJO98" s="522"/>
      <c r="IJP98" s="522"/>
      <c r="IJQ98" s="522"/>
      <c r="IJR98" s="522"/>
      <c r="IJS98" s="522"/>
      <c r="IJT98" s="522"/>
      <c r="IJU98" s="522"/>
      <c r="IJV98" s="522"/>
      <c r="IJW98" s="522"/>
      <c r="IJX98" s="522"/>
      <c r="IJY98" s="522"/>
      <c r="IJZ98" s="522"/>
      <c r="IKA98" s="522"/>
      <c r="IKB98" s="522"/>
      <c r="IKC98" s="522"/>
      <c r="IKD98" s="522"/>
      <c r="IKE98" s="522"/>
      <c r="IKF98" s="522"/>
      <c r="IKG98" s="522"/>
      <c r="IKH98" s="522"/>
      <c r="IKI98" s="522"/>
      <c r="IKJ98" s="522"/>
      <c r="IKK98" s="522"/>
      <c r="IKL98" s="522"/>
      <c r="IKM98" s="522"/>
      <c r="IKN98" s="522"/>
      <c r="IKO98" s="522"/>
      <c r="IKP98" s="522"/>
      <c r="IKQ98" s="522"/>
      <c r="IKR98" s="522"/>
      <c r="IKS98" s="522"/>
      <c r="IKT98" s="522"/>
      <c r="IKU98" s="522"/>
      <c r="IKV98" s="522"/>
      <c r="IKW98" s="522"/>
      <c r="IKX98" s="522"/>
      <c r="IKY98" s="522"/>
      <c r="IKZ98" s="522"/>
      <c r="ILA98" s="522"/>
      <c r="ILB98" s="522"/>
      <c r="ILC98" s="522"/>
      <c r="ILD98" s="522"/>
      <c r="ILE98" s="522"/>
      <c r="ILF98" s="522"/>
      <c r="ILG98" s="522"/>
      <c r="ILH98" s="522"/>
      <c r="ILI98" s="522"/>
      <c r="ILJ98" s="522"/>
      <c r="ILK98" s="522"/>
      <c r="ILL98" s="522"/>
      <c r="ILM98" s="522"/>
      <c r="ILN98" s="522"/>
      <c r="ILO98" s="522"/>
      <c r="ILP98" s="522"/>
      <c r="ILQ98" s="522"/>
      <c r="ILR98" s="522"/>
      <c r="ILS98" s="522"/>
      <c r="ILT98" s="522"/>
      <c r="ILU98" s="522"/>
      <c r="ILV98" s="522"/>
      <c r="ILW98" s="522"/>
      <c r="ILX98" s="522"/>
      <c r="ILY98" s="522"/>
      <c r="ILZ98" s="522"/>
      <c r="IMA98" s="522"/>
      <c r="IMB98" s="522"/>
      <c r="IMC98" s="522"/>
      <c r="IMD98" s="522"/>
      <c r="IME98" s="522"/>
      <c r="IMF98" s="522"/>
      <c r="IMG98" s="522"/>
      <c r="IMH98" s="522"/>
      <c r="IMI98" s="522"/>
      <c r="IMJ98" s="522"/>
      <c r="IMK98" s="522"/>
      <c r="IML98" s="522"/>
      <c r="IMM98" s="522"/>
      <c r="IMN98" s="522"/>
      <c r="IMO98" s="522"/>
      <c r="IMP98" s="522"/>
      <c r="IMQ98" s="522"/>
      <c r="IMR98" s="522"/>
      <c r="IMS98" s="522"/>
      <c r="IMT98" s="522"/>
      <c r="IMU98" s="522"/>
      <c r="IMV98" s="522"/>
      <c r="IMW98" s="522"/>
      <c r="IMX98" s="522"/>
      <c r="IMY98" s="522"/>
      <c r="IMZ98" s="522"/>
      <c r="INA98" s="522"/>
      <c r="INB98" s="522"/>
      <c r="INC98" s="522"/>
      <c r="IND98" s="522"/>
      <c r="INE98" s="522"/>
      <c r="INF98" s="522"/>
      <c r="ING98" s="522"/>
      <c r="INH98" s="522"/>
      <c r="INI98" s="522"/>
      <c r="INJ98" s="522"/>
      <c r="INK98" s="522"/>
      <c r="INL98" s="522"/>
      <c r="INM98" s="522"/>
      <c r="INN98" s="522"/>
      <c r="INO98" s="522"/>
      <c r="INP98" s="522"/>
      <c r="INQ98" s="522"/>
      <c r="INR98" s="522"/>
      <c r="INS98" s="522"/>
      <c r="INT98" s="522"/>
      <c r="INU98" s="522"/>
      <c r="INV98" s="522"/>
      <c r="INW98" s="522"/>
      <c r="INX98" s="522"/>
      <c r="INY98" s="522"/>
      <c r="INZ98" s="522"/>
      <c r="IOA98" s="522"/>
      <c r="IOB98" s="522"/>
      <c r="IOC98" s="522"/>
      <c r="IOD98" s="522"/>
      <c r="IOE98" s="522"/>
      <c r="IOF98" s="522"/>
      <c r="IOG98" s="522"/>
      <c r="IOH98" s="522"/>
      <c r="IOI98" s="522"/>
      <c r="IOJ98" s="522"/>
      <c r="IOK98" s="522"/>
      <c r="IOL98" s="522"/>
      <c r="IOM98" s="522"/>
      <c r="ION98" s="522"/>
      <c r="IOO98" s="522"/>
      <c r="IOP98" s="522"/>
      <c r="IOQ98" s="522"/>
      <c r="IOR98" s="522"/>
      <c r="IOS98" s="522"/>
      <c r="IOT98" s="522"/>
      <c r="IOU98" s="522"/>
      <c r="IOV98" s="522"/>
      <c r="IOW98" s="522"/>
      <c r="IOX98" s="522"/>
      <c r="IOY98" s="522"/>
      <c r="IOZ98" s="522"/>
      <c r="IPA98" s="522"/>
      <c r="IPB98" s="522"/>
      <c r="IPC98" s="522"/>
      <c r="IPD98" s="522"/>
      <c r="IPE98" s="522"/>
      <c r="IPF98" s="522"/>
      <c r="IPG98" s="522"/>
      <c r="IPH98" s="522"/>
      <c r="IPI98" s="522"/>
      <c r="IPJ98" s="522"/>
      <c r="IPK98" s="522"/>
      <c r="IPL98" s="522"/>
      <c r="IPM98" s="522"/>
      <c r="IPN98" s="522"/>
      <c r="IPO98" s="522"/>
      <c r="IPP98" s="522"/>
      <c r="IPQ98" s="522"/>
      <c r="IPR98" s="522"/>
      <c r="IPS98" s="522"/>
      <c r="IPT98" s="522"/>
      <c r="IPU98" s="522"/>
      <c r="IPV98" s="522"/>
      <c r="IPW98" s="522"/>
      <c r="IPX98" s="522"/>
      <c r="IPY98" s="522"/>
      <c r="IPZ98" s="522"/>
      <c r="IQA98" s="522"/>
      <c r="IQB98" s="522"/>
      <c r="IQC98" s="522"/>
      <c r="IQD98" s="522"/>
      <c r="IQE98" s="522"/>
      <c r="IQF98" s="522"/>
      <c r="IQG98" s="522"/>
      <c r="IQH98" s="522"/>
      <c r="IQI98" s="522"/>
      <c r="IQJ98" s="522"/>
      <c r="IQK98" s="522"/>
      <c r="IQL98" s="522"/>
      <c r="IQM98" s="522"/>
      <c r="IQN98" s="522"/>
      <c r="IQO98" s="522"/>
      <c r="IQP98" s="522"/>
      <c r="IQQ98" s="522"/>
      <c r="IQR98" s="522"/>
      <c r="IQS98" s="522"/>
      <c r="IQT98" s="522"/>
      <c r="IQU98" s="522"/>
      <c r="IQV98" s="522"/>
      <c r="IQW98" s="522"/>
      <c r="IQX98" s="522"/>
      <c r="IQY98" s="522"/>
      <c r="IQZ98" s="522"/>
      <c r="IRA98" s="522"/>
      <c r="IRB98" s="522"/>
      <c r="IRC98" s="522"/>
      <c r="IRD98" s="522"/>
      <c r="IRE98" s="522"/>
      <c r="IRF98" s="522"/>
      <c r="IRG98" s="522"/>
      <c r="IRH98" s="522"/>
      <c r="IRI98" s="522"/>
      <c r="IRJ98" s="522"/>
      <c r="IRK98" s="522"/>
      <c r="IRL98" s="522"/>
      <c r="IRM98" s="522"/>
      <c r="IRN98" s="522"/>
      <c r="IRO98" s="522"/>
      <c r="IRP98" s="522"/>
      <c r="IRQ98" s="522"/>
      <c r="IRR98" s="522"/>
      <c r="IRS98" s="522"/>
      <c r="IRT98" s="522"/>
      <c r="IRU98" s="522"/>
      <c r="IRV98" s="522"/>
      <c r="IRW98" s="522"/>
      <c r="IRX98" s="522"/>
      <c r="IRY98" s="522"/>
      <c r="IRZ98" s="522"/>
      <c r="ISA98" s="522"/>
      <c r="ISB98" s="522"/>
      <c r="ISC98" s="522"/>
      <c r="ISD98" s="522"/>
      <c r="ISE98" s="522"/>
      <c r="ISF98" s="522"/>
      <c r="ISG98" s="522"/>
      <c r="ISH98" s="522"/>
      <c r="ISI98" s="522"/>
      <c r="ISJ98" s="522"/>
      <c r="ISK98" s="522"/>
      <c r="ISL98" s="522"/>
      <c r="ISM98" s="522"/>
      <c r="ISN98" s="522"/>
      <c r="ISO98" s="522"/>
      <c r="ISP98" s="522"/>
      <c r="ISQ98" s="522"/>
      <c r="ISR98" s="522"/>
      <c r="ISS98" s="522"/>
      <c r="IST98" s="522"/>
      <c r="ISU98" s="522"/>
      <c r="ISV98" s="522"/>
      <c r="ISW98" s="522"/>
      <c r="ISX98" s="522"/>
      <c r="ISY98" s="522"/>
      <c r="ISZ98" s="522"/>
      <c r="ITA98" s="522"/>
      <c r="ITB98" s="522"/>
      <c r="ITC98" s="522"/>
      <c r="ITD98" s="522"/>
      <c r="ITE98" s="522"/>
      <c r="ITF98" s="522"/>
      <c r="ITG98" s="522"/>
      <c r="ITH98" s="522"/>
      <c r="ITI98" s="522"/>
      <c r="ITJ98" s="522"/>
      <c r="ITK98" s="522"/>
      <c r="ITL98" s="522"/>
      <c r="ITM98" s="522"/>
      <c r="ITN98" s="522"/>
      <c r="ITO98" s="522"/>
      <c r="ITP98" s="522"/>
      <c r="ITQ98" s="522"/>
      <c r="ITR98" s="522"/>
      <c r="ITS98" s="522"/>
      <c r="ITT98" s="522"/>
      <c r="ITU98" s="522"/>
      <c r="ITV98" s="522"/>
      <c r="ITW98" s="522"/>
      <c r="ITX98" s="522"/>
      <c r="ITY98" s="522"/>
      <c r="ITZ98" s="522"/>
      <c r="IUA98" s="522"/>
      <c r="IUB98" s="522"/>
      <c r="IUC98" s="522"/>
      <c r="IUD98" s="522"/>
      <c r="IUE98" s="522"/>
      <c r="IUF98" s="522"/>
      <c r="IUG98" s="522"/>
      <c r="IUH98" s="522"/>
      <c r="IUI98" s="522"/>
      <c r="IUJ98" s="522"/>
      <c r="IUK98" s="522"/>
      <c r="IUL98" s="522"/>
      <c r="IUM98" s="522"/>
      <c r="IUN98" s="522"/>
      <c r="IUO98" s="522"/>
      <c r="IUP98" s="522"/>
      <c r="IUQ98" s="522"/>
      <c r="IUR98" s="522"/>
      <c r="IUS98" s="522"/>
      <c r="IUT98" s="522"/>
      <c r="IUU98" s="522"/>
      <c r="IUV98" s="522"/>
      <c r="IUW98" s="522"/>
      <c r="IUX98" s="522"/>
      <c r="IUY98" s="522"/>
      <c r="IUZ98" s="522"/>
      <c r="IVA98" s="522"/>
      <c r="IVB98" s="522"/>
      <c r="IVC98" s="522"/>
      <c r="IVD98" s="522"/>
      <c r="IVE98" s="522"/>
      <c r="IVF98" s="522"/>
      <c r="IVG98" s="522"/>
      <c r="IVH98" s="522"/>
      <c r="IVI98" s="522"/>
      <c r="IVJ98" s="522"/>
      <c r="IVK98" s="522"/>
      <c r="IVL98" s="522"/>
      <c r="IVM98" s="522"/>
      <c r="IVN98" s="522"/>
      <c r="IVO98" s="522"/>
      <c r="IVP98" s="522"/>
      <c r="IVQ98" s="522"/>
      <c r="IVR98" s="522"/>
      <c r="IVS98" s="522"/>
      <c r="IVT98" s="522"/>
      <c r="IVU98" s="522"/>
      <c r="IVV98" s="522"/>
      <c r="IVW98" s="522"/>
      <c r="IVX98" s="522"/>
      <c r="IVY98" s="522"/>
      <c r="IVZ98" s="522"/>
      <c r="IWA98" s="522"/>
      <c r="IWB98" s="522"/>
      <c r="IWC98" s="522"/>
      <c r="IWD98" s="522"/>
      <c r="IWE98" s="522"/>
      <c r="IWF98" s="522"/>
      <c r="IWG98" s="522"/>
      <c r="IWH98" s="522"/>
      <c r="IWI98" s="522"/>
      <c r="IWJ98" s="522"/>
      <c r="IWK98" s="522"/>
      <c r="IWL98" s="522"/>
      <c r="IWM98" s="522"/>
      <c r="IWN98" s="522"/>
      <c r="IWO98" s="522"/>
      <c r="IWP98" s="522"/>
      <c r="IWQ98" s="522"/>
      <c r="IWR98" s="522"/>
      <c r="IWS98" s="522"/>
      <c r="IWT98" s="522"/>
      <c r="IWU98" s="522"/>
      <c r="IWV98" s="522"/>
      <c r="IWW98" s="522"/>
      <c r="IWX98" s="522"/>
      <c r="IWY98" s="522"/>
      <c r="IWZ98" s="522"/>
      <c r="IXA98" s="522"/>
      <c r="IXB98" s="522"/>
      <c r="IXC98" s="522"/>
      <c r="IXD98" s="522"/>
      <c r="IXE98" s="522"/>
      <c r="IXF98" s="522"/>
      <c r="IXG98" s="522"/>
      <c r="IXH98" s="522"/>
      <c r="IXI98" s="522"/>
      <c r="IXJ98" s="522"/>
      <c r="IXK98" s="522"/>
      <c r="IXL98" s="522"/>
      <c r="IXM98" s="522"/>
      <c r="IXN98" s="522"/>
      <c r="IXO98" s="522"/>
      <c r="IXP98" s="522"/>
      <c r="IXQ98" s="522"/>
      <c r="IXR98" s="522"/>
      <c r="IXS98" s="522"/>
      <c r="IXT98" s="522"/>
      <c r="IXU98" s="522"/>
      <c r="IXV98" s="522"/>
      <c r="IXW98" s="522"/>
      <c r="IXX98" s="522"/>
      <c r="IXY98" s="522"/>
      <c r="IXZ98" s="522"/>
      <c r="IYA98" s="522"/>
      <c r="IYB98" s="522"/>
      <c r="IYC98" s="522"/>
      <c r="IYD98" s="522"/>
      <c r="IYE98" s="522"/>
      <c r="IYF98" s="522"/>
      <c r="IYG98" s="522"/>
      <c r="IYH98" s="522"/>
      <c r="IYI98" s="522"/>
      <c r="IYJ98" s="522"/>
      <c r="IYK98" s="522"/>
      <c r="IYL98" s="522"/>
      <c r="IYM98" s="522"/>
      <c r="IYN98" s="522"/>
      <c r="IYO98" s="522"/>
      <c r="IYP98" s="522"/>
      <c r="IYQ98" s="522"/>
      <c r="IYR98" s="522"/>
      <c r="IYS98" s="522"/>
      <c r="IYT98" s="522"/>
      <c r="IYU98" s="522"/>
      <c r="IYV98" s="522"/>
      <c r="IYW98" s="522"/>
      <c r="IYX98" s="522"/>
      <c r="IYY98" s="522"/>
      <c r="IYZ98" s="522"/>
      <c r="IZA98" s="522"/>
      <c r="IZB98" s="522"/>
      <c r="IZC98" s="522"/>
      <c r="IZD98" s="522"/>
      <c r="IZE98" s="522"/>
      <c r="IZF98" s="522"/>
      <c r="IZG98" s="522"/>
      <c r="IZH98" s="522"/>
      <c r="IZI98" s="522"/>
      <c r="IZJ98" s="522"/>
      <c r="IZK98" s="522"/>
      <c r="IZL98" s="522"/>
      <c r="IZM98" s="522"/>
      <c r="IZN98" s="522"/>
      <c r="IZO98" s="522"/>
      <c r="IZP98" s="522"/>
      <c r="IZQ98" s="522"/>
      <c r="IZR98" s="522"/>
      <c r="IZS98" s="522"/>
      <c r="IZT98" s="522"/>
      <c r="IZU98" s="522"/>
      <c r="IZV98" s="522"/>
      <c r="IZW98" s="522"/>
      <c r="IZX98" s="522"/>
      <c r="IZY98" s="522"/>
      <c r="IZZ98" s="522"/>
      <c r="JAA98" s="522"/>
      <c r="JAB98" s="522"/>
      <c r="JAC98" s="522"/>
      <c r="JAD98" s="522"/>
      <c r="JAE98" s="522"/>
      <c r="JAF98" s="522"/>
      <c r="JAG98" s="522"/>
      <c r="JAH98" s="522"/>
      <c r="JAI98" s="522"/>
      <c r="JAJ98" s="522"/>
      <c r="JAK98" s="522"/>
      <c r="JAL98" s="522"/>
      <c r="JAM98" s="522"/>
      <c r="JAN98" s="522"/>
      <c r="JAO98" s="522"/>
      <c r="JAP98" s="522"/>
      <c r="JAQ98" s="522"/>
      <c r="JAR98" s="522"/>
      <c r="JAS98" s="522"/>
      <c r="JAT98" s="522"/>
      <c r="JAU98" s="522"/>
      <c r="JAV98" s="522"/>
      <c r="JAW98" s="522"/>
      <c r="JAX98" s="522"/>
      <c r="JAY98" s="522"/>
      <c r="JAZ98" s="522"/>
      <c r="JBA98" s="522"/>
      <c r="JBB98" s="522"/>
      <c r="JBC98" s="522"/>
      <c r="JBD98" s="522"/>
      <c r="JBE98" s="522"/>
      <c r="JBF98" s="522"/>
      <c r="JBG98" s="522"/>
      <c r="JBH98" s="522"/>
      <c r="JBI98" s="522"/>
      <c r="JBJ98" s="522"/>
      <c r="JBK98" s="522"/>
      <c r="JBL98" s="522"/>
      <c r="JBM98" s="522"/>
      <c r="JBN98" s="522"/>
      <c r="JBO98" s="522"/>
      <c r="JBP98" s="522"/>
      <c r="JBQ98" s="522"/>
      <c r="JBR98" s="522"/>
      <c r="JBS98" s="522"/>
      <c r="JBT98" s="522"/>
      <c r="JBU98" s="522"/>
      <c r="JBV98" s="522"/>
      <c r="JBW98" s="522"/>
      <c r="JBX98" s="522"/>
      <c r="JBY98" s="522"/>
      <c r="JBZ98" s="522"/>
      <c r="JCA98" s="522"/>
      <c r="JCB98" s="522"/>
      <c r="JCC98" s="522"/>
      <c r="JCD98" s="522"/>
      <c r="JCE98" s="522"/>
      <c r="JCF98" s="522"/>
      <c r="JCG98" s="522"/>
      <c r="JCH98" s="522"/>
      <c r="JCI98" s="522"/>
      <c r="JCJ98" s="522"/>
      <c r="JCK98" s="522"/>
      <c r="JCL98" s="522"/>
      <c r="JCM98" s="522"/>
      <c r="JCN98" s="522"/>
      <c r="JCO98" s="522"/>
      <c r="JCP98" s="522"/>
      <c r="JCQ98" s="522"/>
      <c r="JCR98" s="522"/>
      <c r="JCS98" s="522"/>
      <c r="JCT98" s="522"/>
      <c r="JCU98" s="522"/>
      <c r="JCV98" s="522"/>
      <c r="JCW98" s="522"/>
      <c r="JCX98" s="522"/>
      <c r="JCY98" s="522"/>
      <c r="JCZ98" s="522"/>
      <c r="JDA98" s="522"/>
      <c r="JDB98" s="522"/>
      <c r="JDC98" s="522"/>
      <c r="JDD98" s="522"/>
      <c r="JDE98" s="522"/>
      <c r="JDF98" s="522"/>
      <c r="JDG98" s="522"/>
      <c r="JDH98" s="522"/>
      <c r="JDI98" s="522"/>
      <c r="JDJ98" s="522"/>
      <c r="JDK98" s="522"/>
      <c r="JDL98" s="522"/>
      <c r="JDM98" s="522"/>
      <c r="JDN98" s="522"/>
      <c r="JDO98" s="522"/>
      <c r="JDP98" s="522"/>
      <c r="JDQ98" s="522"/>
      <c r="JDR98" s="522"/>
      <c r="JDS98" s="522"/>
      <c r="JDT98" s="522"/>
      <c r="JDU98" s="522"/>
      <c r="JDV98" s="522"/>
      <c r="JDW98" s="522"/>
      <c r="JDX98" s="522"/>
      <c r="JDY98" s="522"/>
      <c r="JDZ98" s="522"/>
      <c r="JEA98" s="522"/>
      <c r="JEB98" s="522"/>
      <c r="JEC98" s="522"/>
      <c r="JED98" s="522"/>
      <c r="JEE98" s="522"/>
      <c r="JEF98" s="522"/>
      <c r="JEG98" s="522"/>
      <c r="JEH98" s="522"/>
      <c r="JEI98" s="522"/>
      <c r="JEJ98" s="522"/>
      <c r="JEK98" s="522"/>
      <c r="JEL98" s="522"/>
      <c r="JEM98" s="522"/>
      <c r="JEN98" s="522"/>
      <c r="JEO98" s="522"/>
      <c r="JEP98" s="522"/>
      <c r="JEQ98" s="522"/>
      <c r="JER98" s="522"/>
      <c r="JES98" s="522"/>
      <c r="JET98" s="522"/>
      <c r="JEU98" s="522"/>
      <c r="JEV98" s="522"/>
      <c r="JEW98" s="522"/>
      <c r="JEX98" s="522"/>
      <c r="JEY98" s="522"/>
      <c r="JEZ98" s="522"/>
      <c r="JFA98" s="522"/>
      <c r="JFB98" s="522"/>
      <c r="JFC98" s="522"/>
      <c r="JFD98" s="522"/>
      <c r="JFE98" s="522"/>
      <c r="JFF98" s="522"/>
      <c r="JFG98" s="522"/>
      <c r="JFH98" s="522"/>
      <c r="JFI98" s="522"/>
      <c r="JFJ98" s="522"/>
      <c r="JFK98" s="522"/>
      <c r="JFL98" s="522"/>
      <c r="JFM98" s="522"/>
      <c r="JFN98" s="522"/>
      <c r="JFO98" s="522"/>
      <c r="JFP98" s="522"/>
      <c r="JFQ98" s="522"/>
      <c r="JFR98" s="522"/>
      <c r="JFS98" s="522"/>
      <c r="JFT98" s="522"/>
      <c r="JFU98" s="522"/>
      <c r="JFV98" s="522"/>
      <c r="JFW98" s="522"/>
      <c r="JFX98" s="522"/>
      <c r="JFY98" s="522"/>
      <c r="JFZ98" s="522"/>
      <c r="JGA98" s="522"/>
      <c r="JGB98" s="522"/>
      <c r="JGC98" s="522"/>
      <c r="JGD98" s="522"/>
      <c r="JGE98" s="522"/>
      <c r="JGF98" s="522"/>
      <c r="JGG98" s="522"/>
      <c r="JGH98" s="522"/>
      <c r="JGI98" s="522"/>
      <c r="JGJ98" s="522"/>
      <c r="JGK98" s="522"/>
      <c r="JGL98" s="522"/>
      <c r="JGM98" s="522"/>
      <c r="JGN98" s="522"/>
      <c r="JGO98" s="522"/>
      <c r="JGP98" s="522"/>
      <c r="JGQ98" s="522"/>
      <c r="JGR98" s="522"/>
      <c r="JGS98" s="522"/>
      <c r="JGT98" s="522"/>
      <c r="JGU98" s="522"/>
      <c r="JGV98" s="522"/>
      <c r="JGW98" s="522"/>
      <c r="JGX98" s="522"/>
      <c r="JGY98" s="522"/>
      <c r="JGZ98" s="522"/>
      <c r="JHA98" s="522"/>
      <c r="JHB98" s="522"/>
      <c r="JHC98" s="522"/>
      <c r="JHD98" s="522"/>
      <c r="JHE98" s="522"/>
      <c r="JHF98" s="522"/>
      <c r="JHG98" s="522"/>
      <c r="JHH98" s="522"/>
      <c r="JHI98" s="522"/>
      <c r="JHJ98" s="522"/>
      <c r="JHK98" s="522"/>
      <c r="JHL98" s="522"/>
      <c r="JHM98" s="522"/>
      <c r="JHN98" s="522"/>
      <c r="JHO98" s="522"/>
      <c r="JHP98" s="522"/>
      <c r="JHQ98" s="522"/>
      <c r="JHR98" s="522"/>
      <c r="JHS98" s="522"/>
      <c r="JHT98" s="522"/>
      <c r="JHU98" s="522"/>
      <c r="JHV98" s="522"/>
      <c r="JHW98" s="522"/>
      <c r="JHX98" s="522"/>
      <c r="JHY98" s="522"/>
      <c r="JHZ98" s="522"/>
      <c r="JIA98" s="522"/>
      <c r="JIB98" s="522"/>
      <c r="JIC98" s="522"/>
      <c r="JID98" s="522"/>
      <c r="JIE98" s="522"/>
      <c r="JIF98" s="522"/>
      <c r="JIG98" s="522"/>
      <c r="JIH98" s="522"/>
      <c r="JII98" s="522"/>
      <c r="JIJ98" s="522"/>
      <c r="JIK98" s="522"/>
      <c r="JIL98" s="522"/>
      <c r="JIM98" s="522"/>
      <c r="JIN98" s="522"/>
      <c r="JIO98" s="522"/>
      <c r="JIP98" s="522"/>
      <c r="JIQ98" s="522"/>
      <c r="JIR98" s="522"/>
      <c r="JIS98" s="522"/>
      <c r="JIT98" s="522"/>
      <c r="JIU98" s="522"/>
      <c r="JIV98" s="522"/>
      <c r="JIW98" s="522"/>
      <c r="JIX98" s="522"/>
      <c r="JIY98" s="522"/>
      <c r="JIZ98" s="522"/>
      <c r="JJA98" s="522"/>
      <c r="JJB98" s="522"/>
      <c r="JJC98" s="522"/>
      <c r="JJD98" s="522"/>
      <c r="JJE98" s="522"/>
      <c r="JJF98" s="522"/>
      <c r="JJG98" s="522"/>
      <c r="JJH98" s="522"/>
      <c r="JJI98" s="522"/>
      <c r="JJJ98" s="522"/>
      <c r="JJK98" s="522"/>
      <c r="JJL98" s="522"/>
      <c r="JJM98" s="522"/>
      <c r="JJN98" s="522"/>
      <c r="JJO98" s="522"/>
      <c r="JJP98" s="522"/>
      <c r="JJQ98" s="522"/>
      <c r="JJR98" s="522"/>
      <c r="JJS98" s="522"/>
      <c r="JJT98" s="522"/>
      <c r="JJU98" s="522"/>
      <c r="JJV98" s="522"/>
      <c r="JJW98" s="522"/>
      <c r="JJX98" s="522"/>
      <c r="JJY98" s="522"/>
      <c r="JJZ98" s="522"/>
      <c r="JKA98" s="522"/>
      <c r="JKB98" s="522"/>
      <c r="JKC98" s="522"/>
      <c r="JKD98" s="522"/>
      <c r="JKE98" s="522"/>
      <c r="JKF98" s="522"/>
      <c r="JKG98" s="522"/>
      <c r="JKH98" s="522"/>
      <c r="JKI98" s="522"/>
      <c r="JKJ98" s="522"/>
      <c r="JKK98" s="522"/>
      <c r="JKL98" s="522"/>
      <c r="JKM98" s="522"/>
      <c r="JKN98" s="522"/>
      <c r="JKO98" s="522"/>
      <c r="JKP98" s="522"/>
      <c r="JKQ98" s="522"/>
      <c r="JKR98" s="522"/>
      <c r="JKS98" s="522"/>
      <c r="JKT98" s="522"/>
      <c r="JKU98" s="522"/>
      <c r="JKV98" s="522"/>
      <c r="JKW98" s="522"/>
      <c r="JKX98" s="522"/>
      <c r="JKY98" s="522"/>
      <c r="JKZ98" s="522"/>
      <c r="JLA98" s="522"/>
      <c r="JLB98" s="522"/>
      <c r="JLC98" s="522"/>
      <c r="JLD98" s="522"/>
      <c r="JLE98" s="522"/>
      <c r="JLF98" s="522"/>
      <c r="JLG98" s="522"/>
      <c r="JLH98" s="522"/>
      <c r="JLI98" s="522"/>
      <c r="JLJ98" s="522"/>
      <c r="JLK98" s="522"/>
      <c r="JLL98" s="522"/>
      <c r="JLM98" s="522"/>
      <c r="JLN98" s="522"/>
      <c r="JLO98" s="522"/>
      <c r="JLP98" s="522"/>
      <c r="JLQ98" s="522"/>
      <c r="JLR98" s="522"/>
      <c r="JLS98" s="522"/>
      <c r="JLT98" s="522"/>
      <c r="JLU98" s="522"/>
      <c r="JLV98" s="522"/>
      <c r="JLW98" s="522"/>
      <c r="JLX98" s="522"/>
      <c r="JLY98" s="522"/>
      <c r="JLZ98" s="522"/>
      <c r="JMA98" s="522"/>
      <c r="JMB98" s="522"/>
      <c r="JMC98" s="522"/>
      <c r="JMD98" s="522"/>
      <c r="JME98" s="522"/>
      <c r="JMF98" s="522"/>
      <c r="JMG98" s="522"/>
      <c r="JMH98" s="522"/>
      <c r="JMI98" s="522"/>
      <c r="JMJ98" s="522"/>
      <c r="JMK98" s="522"/>
      <c r="JML98" s="522"/>
      <c r="JMM98" s="522"/>
      <c r="JMN98" s="522"/>
      <c r="JMO98" s="522"/>
      <c r="JMP98" s="522"/>
      <c r="JMQ98" s="522"/>
      <c r="JMR98" s="522"/>
      <c r="JMS98" s="522"/>
      <c r="JMT98" s="522"/>
      <c r="JMU98" s="522"/>
      <c r="JMV98" s="522"/>
      <c r="JMW98" s="522"/>
      <c r="JMX98" s="522"/>
      <c r="JMY98" s="522"/>
      <c r="JMZ98" s="522"/>
      <c r="JNA98" s="522"/>
      <c r="JNB98" s="522"/>
      <c r="JNC98" s="522"/>
      <c r="JND98" s="522"/>
      <c r="JNE98" s="522"/>
      <c r="JNF98" s="522"/>
      <c r="JNG98" s="522"/>
      <c r="JNH98" s="522"/>
      <c r="JNI98" s="522"/>
      <c r="JNJ98" s="522"/>
      <c r="JNK98" s="522"/>
      <c r="JNL98" s="522"/>
      <c r="JNM98" s="522"/>
      <c r="JNN98" s="522"/>
      <c r="JNO98" s="522"/>
      <c r="JNP98" s="522"/>
      <c r="JNQ98" s="522"/>
      <c r="JNR98" s="522"/>
      <c r="JNS98" s="522"/>
      <c r="JNT98" s="522"/>
      <c r="JNU98" s="522"/>
      <c r="JNV98" s="522"/>
      <c r="JNW98" s="522"/>
      <c r="JNX98" s="522"/>
      <c r="JNY98" s="522"/>
      <c r="JNZ98" s="522"/>
      <c r="JOA98" s="522"/>
      <c r="JOB98" s="522"/>
      <c r="JOC98" s="522"/>
      <c r="JOD98" s="522"/>
      <c r="JOE98" s="522"/>
      <c r="JOF98" s="522"/>
      <c r="JOG98" s="522"/>
      <c r="JOH98" s="522"/>
      <c r="JOI98" s="522"/>
      <c r="JOJ98" s="522"/>
      <c r="JOK98" s="522"/>
      <c r="JOL98" s="522"/>
      <c r="JOM98" s="522"/>
      <c r="JON98" s="522"/>
      <c r="JOO98" s="522"/>
      <c r="JOP98" s="522"/>
      <c r="JOQ98" s="522"/>
      <c r="JOR98" s="522"/>
      <c r="JOS98" s="522"/>
      <c r="JOT98" s="522"/>
      <c r="JOU98" s="522"/>
      <c r="JOV98" s="522"/>
      <c r="JOW98" s="522"/>
      <c r="JOX98" s="522"/>
      <c r="JOY98" s="522"/>
      <c r="JOZ98" s="522"/>
      <c r="JPA98" s="522"/>
      <c r="JPB98" s="522"/>
      <c r="JPC98" s="522"/>
      <c r="JPD98" s="522"/>
      <c r="JPE98" s="522"/>
      <c r="JPF98" s="522"/>
      <c r="JPG98" s="522"/>
      <c r="JPH98" s="522"/>
      <c r="JPI98" s="522"/>
      <c r="JPJ98" s="522"/>
      <c r="JPK98" s="522"/>
      <c r="JPL98" s="522"/>
      <c r="JPM98" s="522"/>
      <c r="JPN98" s="522"/>
      <c r="JPO98" s="522"/>
      <c r="JPP98" s="522"/>
      <c r="JPQ98" s="522"/>
      <c r="JPR98" s="522"/>
      <c r="JPS98" s="522"/>
      <c r="JPT98" s="522"/>
      <c r="JPU98" s="522"/>
      <c r="JPV98" s="522"/>
      <c r="JPW98" s="522"/>
      <c r="JPX98" s="522"/>
      <c r="JPY98" s="522"/>
      <c r="JPZ98" s="522"/>
      <c r="JQA98" s="522"/>
      <c r="JQB98" s="522"/>
      <c r="JQC98" s="522"/>
      <c r="JQD98" s="522"/>
      <c r="JQE98" s="522"/>
      <c r="JQF98" s="522"/>
      <c r="JQG98" s="522"/>
      <c r="JQH98" s="522"/>
      <c r="JQI98" s="522"/>
      <c r="JQJ98" s="522"/>
      <c r="JQK98" s="522"/>
      <c r="JQL98" s="522"/>
      <c r="JQM98" s="522"/>
      <c r="JQN98" s="522"/>
      <c r="JQO98" s="522"/>
      <c r="JQP98" s="522"/>
      <c r="JQQ98" s="522"/>
      <c r="JQR98" s="522"/>
      <c r="JQS98" s="522"/>
      <c r="JQT98" s="522"/>
      <c r="JQU98" s="522"/>
      <c r="JQV98" s="522"/>
      <c r="JQW98" s="522"/>
      <c r="JQX98" s="522"/>
      <c r="JQY98" s="522"/>
      <c r="JQZ98" s="522"/>
      <c r="JRA98" s="522"/>
      <c r="JRB98" s="522"/>
      <c r="JRC98" s="522"/>
      <c r="JRD98" s="522"/>
      <c r="JRE98" s="522"/>
      <c r="JRF98" s="522"/>
      <c r="JRG98" s="522"/>
      <c r="JRH98" s="522"/>
      <c r="JRI98" s="522"/>
      <c r="JRJ98" s="522"/>
      <c r="JRK98" s="522"/>
      <c r="JRL98" s="522"/>
      <c r="JRM98" s="522"/>
      <c r="JRN98" s="522"/>
      <c r="JRO98" s="522"/>
      <c r="JRP98" s="522"/>
      <c r="JRQ98" s="522"/>
      <c r="JRR98" s="522"/>
      <c r="JRS98" s="522"/>
      <c r="JRT98" s="522"/>
      <c r="JRU98" s="522"/>
      <c r="JRV98" s="522"/>
      <c r="JRW98" s="522"/>
      <c r="JRX98" s="522"/>
      <c r="JRY98" s="522"/>
      <c r="JRZ98" s="522"/>
      <c r="JSA98" s="522"/>
      <c r="JSB98" s="522"/>
      <c r="JSC98" s="522"/>
      <c r="JSD98" s="522"/>
      <c r="JSE98" s="522"/>
      <c r="JSF98" s="522"/>
      <c r="JSG98" s="522"/>
      <c r="JSH98" s="522"/>
      <c r="JSI98" s="522"/>
      <c r="JSJ98" s="522"/>
      <c r="JSK98" s="522"/>
      <c r="JSL98" s="522"/>
      <c r="JSM98" s="522"/>
      <c r="JSN98" s="522"/>
      <c r="JSO98" s="522"/>
      <c r="JSP98" s="522"/>
      <c r="JSQ98" s="522"/>
      <c r="JSR98" s="522"/>
      <c r="JSS98" s="522"/>
      <c r="JST98" s="522"/>
      <c r="JSU98" s="522"/>
      <c r="JSV98" s="522"/>
      <c r="JSW98" s="522"/>
      <c r="JSX98" s="522"/>
      <c r="JSY98" s="522"/>
      <c r="JSZ98" s="522"/>
      <c r="JTA98" s="522"/>
      <c r="JTB98" s="522"/>
      <c r="JTC98" s="522"/>
      <c r="JTD98" s="522"/>
      <c r="JTE98" s="522"/>
      <c r="JTF98" s="522"/>
      <c r="JTG98" s="522"/>
      <c r="JTH98" s="522"/>
      <c r="JTI98" s="522"/>
      <c r="JTJ98" s="522"/>
      <c r="JTK98" s="522"/>
      <c r="JTL98" s="522"/>
      <c r="JTM98" s="522"/>
      <c r="JTN98" s="522"/>
      <c r="JTO98" s="522"/>
      <c r="JTP98" s="522"/>
      <c r="JTQ98" s="522"/>
      <c r="JTR98" s="522"/>
      <c r="JTS98" s="522"/>
      <c r="JTT98" s="522"/>
      <c r="JTU98" s="522"/>
      <c r="JTV98" s="522"/>
      <c r="JTW98" s="522"/>
      <c r="JTX98" s="522"/>
      <c r="JTY98" s="522"/>
      <c r="JTZ98" s="522"/>
      <c r="JUA98" s="522"/>
      <c r="JUB98" s="522"/>
      <c r="JUC98" s="522"/>
      <c r="JUD98" s="522"/>
      <c r="JUE98" s="522"/>
      <c r="JUF98" s="522"/>
      <c r="JUG98" s="522"/>
      <c r="JUH98" s="522"/>
      <c r="JUI98" s="522"/>
      <c r="JUJ98" s="522"/>
      <c r="JUK98" s="522"/>
      <c r="JUL98" s="522"/>
      <c r="JUM98" s="522"/>
      <c r="JUN98" s="522"/>
      <c r="JUO98" s="522"/>
      <c r="JUP98" s="522"/>
      <c r="JUQ98" s="522"/>
      <c r="JUR98" s="522"/>
      <c r="JUS98" s="522"/>
      <c r="JUT98" s="522"/>
      <c r="JUU98" s="522"/>
      <c r="JUV98" s="522"/>
      <c r="JUW98" s="522"/>
      <c r="JUX98" s="522"/>
      <c r="JUY98" s="522"/>
      <c r="JUZ98" s="522"/>
      <c r="JVA98" s="522"/>
      <c r="JVB98" s="522"/>
      <c r="JVC98" s="522"/>
      <c r="JVD98" s="522"/>
      <c r="JVE98" s="522"/>
      <c r="JVF98" s="522"/>
      <c r="JVG98" s="522"/>
      <c r="JVH98" s="522"/>
      <c r="JVI98" s="522"/>
      <c r="JVJ98" s="522"/>
      <c r="JVK98" s="522"/>
      <c r="JVL98" s="522"/>
      <c r="JVM98" s="522"/>
      <c r="JVN98" s="522"/>
      <c r="JVO98" s="522"/>
      <c r="JVP98" s="522"/>
      <c r="JVQ98" s="522"/>
      <c r="JVR98" s="522"/>
      <c r="JVS98" s="522"/>
      <c r="JVT98" s="522"/>
      <c r="JVU98" s="522"/>
      <c r="JVV98" s="522"/>
      <c r="JVW98" s="522"/>
      <c r="JVX98" s="522"/>
      <c r="JVY98" s="522"/>
      <c r="JVZ98" s="522"/>
      <c r="JWA98" s="522"/>
      <c r="JWB98" s="522"/>
      <c r="JWC98" s="522"/>
      <c r="JWD98" s="522"/>
      <c r="JWE98" s="522"/>
      <c r="JWF98" s="522"/>
      <c r="JWG98" s="522"/>
      <c r="JWH98" s="522"/>
      <c r="JWI98" s="522"/>
      <c r="JWJ98" s="522"/>
      <c r="JWK98" s="522"/>
      <c r="JWL98" s="522"/>
      <c r="JWM98" s="522"/>
      <c r="JWN98" s="522"/>
      <c r="JWO98" s="522"/>
      <c r="JWP98" s="522"/>
      <c r="JWQ98" s="522"/>
      <c r="JWR98" s="522"/>
      <c r="JWS98" s="522"/>
      <c r="JWT98" s="522"/>
      <c r="JWU98" s="522"/>
      <c r="JWV98" s="522"/>
      <c r="JWW98" s="522"/>
      <c r="JWX98" s="522"/>
      <c r="JWY98" s="522"/>
      <c r="JWZ98" s="522"/>
      <c r="JXA98" s="522"/>
      <c r="JXB98" s="522"/>
      <c r="JXC98" s="522"/>
      <c r="JXD98" s="522"/>
      <c r="JXE98" s="522"/>
      <c r="JXF98" s="522"/>
      <c r="JXG98" s="522"/>
      <c r="JXH98" s="522"/>
      <c r="JXI98" s="522"/>
      <c r="JXJ98" s="522"/>
      <c r="JXK98" s="522"/>
      <c r="JXL98" s="522"/>
      <c r="JXM98" s="522"/>
      <c r="JXN98" s="522"/>
      <c r="JXO98" s="522"/>
      <c r="JXP98" s="522"/>
      <c r="JXQ98" s="522"/>
      <c r="JXR98" s="522"/>
      <c r="JXS98" s="522"/>
      <c r="JXT98" s="522"/>
      <c r="JXU98" s="522"/>
      <c r="JXV98" s="522"/>
      <c r="JXW98" s="522"/>
      <c r="JXX98" s="522"/>
      <c r="JXY98" s="522"/>
      <c r="JXZ98" s="522"/>
      <c r="JYA98" s="522"/>
      <c r="JYB98" s="522"/>
      <c r="JYC98" s="522"/>
      <c r="JYD98" s="522"/>
      <c r="JYE98" s="522"/>
      <c r="JYF98" s="522"/>
      <c r="JYG98" s="522"/>
      <c r="JYH98" s="522"/>
      <c r="JYI98" s="522"/>
      <c r="JYJ98" s="522"/>
      <c r="JYK98" s="522"/>
      <c r="JYL98" s="522"/>
      <c r="JYM98" s="522"/>
      <c r="JYN98" s="522"/>
      <c r="JYO98" s="522"/>
      <c r="JYP98" s="522"/>
      <c r="JYQ98" s="522"/>
      <c r="JYR98" s="522"/>
      <c r="JYS98" s="522"/>
      <c r="JYT98" s="522"/>
      <c r="JYU98" s="522"/>
      <c r="JYV98" s="522"/>
      <c r="JYW98" s="522"/>
      <c r="JYX98" s="522"/>
      <c r="JYY98" s="522"/>
      <c r="JYZ98" s="522"/>
      <c r="JZA98" s="522"/>
      <c r="JZB98" s="522"/>
      <c r="JZC98" s="522"/>
      <c r="JZD98" s="522"/>
      <c r="JZE98" s="522"/>
      <c r="JZF98" s="522"/>
      <c r="JZG98" s="522"/>
      <c r="JZH98" s="522"/>
      <c r="JZI98" s="522"/>
      <c r="JZJ98" s="522"/>
      <c r="JZK98" s="522"/>
      <c r="JZL98" s="522"/>
      <c r="JZM98" s="522"/>
      <c r="JZN98" s="522"/>
      <c r="JZO98" s="522"/>
      <c r="JZP98" s="522"/>
      <c r="JZQ98" s="522"/>
      <c r="JZR98" s="522"/>
      <c r="JZS98" s="522"/>
      <c r="JZT98" s="522"/>
      <c r="JZU98" s="522"/>
      <c r="JZV98" s="522"/>
      <c r="JZW98" s="522"/>
      <c r="JZX98" s="522"/>
      <c r="JZY98" s="522"/>
      <c r="JZZ98" s="522"/>
      <c r="KAA98" s="522"/>
      <c r="KAB98" s="522"/>
      <c r="KAC98" s="522"/>
      <c r="KAD98" s="522"/>
      <c r="KAE98" s="522"/>
      <c r="KAF98" s="522"/>
      <c r="KAG98" s="522"/>
      <c r="KAH98" s="522"/>
      <c r="KAI98" s="522"/>
      <c r="KAJ98" s="522"/>
      <c r="KAK98" s="522"/>
      <c r="KAL98" s="522"/>
      <c r="KAM98" s="522"/>
      <c r="KAN98" s="522"/>
      <c r="KAO98" s="522"/>
      <c r="KAP98" s="522"/>
      <c r="KAQ98" s="522"/>
      <c r="KAR98" s="522"/>
      <c r="KAS98" s="522"/>
      <c r="KAT98" s="522"/>
      <c r="KAU98" s="522"/>
      <c r="KAV98" s="522"/>
      <c r="KAW98" s="522"/>
      <c r="KAX98" s="522"/>
      <c r="KAY98" s="522"/>
      <c r="KAZ98" s="522"/>
      <c r="KBA98" s="522"/>
      <c r="KBB98" s="522"/>
      <c r="KBC98" s="522"/>
      <c r="KBD98" s="522"/>
      <c r="KBE98" s="522"/>
      <c r="KBF98" s="522"/>
      <c r="KBG98" s="522"/>
      <c r="KBH98" s="522"/>
      <c r="KBI98" s="522"/>
      <c r="KBJ98" s="522"/>
      <c r="KBK98" s="522"/>
      <c r="KBL98" s="522"/>
      <c r="KBM98" s="522"/>
      <c r="KBN98" s="522"/>
      <c r="KBO98" s="522"/>
      <c r="KBP98" s="522"/>
      <c r="KBQ98" s="522"/>
      <c r="KBR98" s="522"/>
      <c r="KBS98" s="522"/>
      <c r="KBT98" s="522"/>
      <c r="KBU98" s="522"/>
      <c r="KBV98" s="522"/>
      <c r="KBW98" s="522"/>
      <c r="KBX98" s="522"/>
      <c r="KBY98" s="522"/>
      <c r="KBZ98" s="522"/>
      <c r="KCA98" s="522"/>
      <c r="KCB98" s="522"/>
      <c r="KCC98" s="522"/>
      <c r="KCD98" s="522"/>
      <c r="KCE98" s="522"/>
      <c r="KCF98" s="522"/>
      <c r="KCG98" s="522"/>
      <c r="KCH98" s="522"/>
      <c r="KCI98" s="522"/>
      <c r="KCJ98" s="522"/>
      <c r="KCK98" s="522"/>
      <c r="KCL98" s="522"/>
      <c r="KCM98" s="522"/>
      <c r="KCN98" s="522"/>
      <c r="KCO98" s="522"/>
      <c r="KCP98" s="522"/>
      <c r="KCQ98" s="522"/>
      <c r="KCR98" s="522"/>
      <c r="KCS98" s="522"/>
      <c r="KCT98" s="522"/>
      <c r="KCU98" s="522"/>
      <c r="KCV98" s="522"/>
      <c r="KCW98" s="522"/>
      <c r="KCX98" s="522"/>
      <c r="KCY98" s="522"/>
      <c r="KCZ98" s="522"/>
      <c r="KDA98" s="522"/>
      <c r="KDB98" s="522"/>
      <c r="KDC98" s="522"/>
      <c r="KDD98" s="522"/>
      <c r="KDE98" s="522"/>
      <c r="KDF98" s="522"/>
      <c r="KDG98" s="522"/>
      <c r="KDH98" s="522"/>
      <c r="KDI98" s="522"/>
      <c r="KDJ98" s="522"/>
      <c r="KDK98" s="522"/>
      <c r="KDL98" s="522"/>
      <c r="KDM98" s="522"/>
      <c r="KDN98" s="522"/>
      <c r="KDO98" s="522"/>
      <c r="KDP98" s="522"/>
      <c r="KDQ98" s="522"/>
      <c r="KDR98" s="522"/>
      <c r="KDS98" s="522"/>
      <c r="KDT98" s="522"/>
      <c r="KDU98" s="522"/>
      <c r="KDV98" s="522"/>
      <c r="KDW98" s="522"/>
      <c r="KDX98" s="522"/>
      <c r="KDY98" s="522"/>
      <c r="KDZ98" s="522"/>
      <c r="KEA98" s="522"/>
      <c r="KEB98" s="522"/>
      <c r="KEC98" s="522"/>
      <c r="KED98" s="522"/>
      <c r="KEE98" s="522"/>
      <c r="KEF98" s="522"/>
      <c r="KEG98" s="522"/>
      <c r="KEH98" s="522"/>
      <c r="KEI98" s="522"/>
      <c r="KEJ98" s="522"/>
      <c r="KEK98" s="522"/>
      <c r="KEL98" s="522"/>
      <c r="KEM98" s="522"/>
      <c r="KEN98" s="522"/>
      <c r="KEO98" s="522"/>
      <c r="KEP98" s="522"/>
      <c r="KEQ98" s="522"/>
      <c r="KER98" s="522"/>
      <c r="KES98" s="522"/>
      <c r="KET98" s="522"/>
      <c r="KEU98" s="522"/>
      <c r="KEV98" s="522"/>
      <c r="KEW98" s="522"/>
      <c r="KEX98" s="522"/>
      <c r="KEY98" s="522"/>
      <c r="KEZ98" s="522"/>
      <c r="KFA98" s="522"/>
      <c r="KFB98" s="522"/>
      <c r="KFC98" s="522"/>
      <c r="KFD98" s="522"/>
      <c r="KFE98" s="522"/>
      <c r="KFF98" s="522"/>
      <c r="KFG98" s="522"/>
      <c r="KFH98" s="522"/>
      <c r="KFI98" s="522"/>
      <c r="KFJ98" s="522"/>
      <c r="KFK98" s="522"/>
      <c r="KFL98" s="522"/>
      <c r="KFM98" s="522"/>
      <c r="KFN98" s="522"/>
      <c r="KFO98" s="522"/>
      <c r="KFP98" s="522"/>
      <c r="KFQ98" s="522"/>
      <c r="KFR98" s="522"/>
      <c r="KFS98" s="522"/>
      <c r="KFT98" s="522"/>
      <c r="KFU98" s="522"/>
      <c r="KFV98" s="522"/>
      <c r="KFW98" s="522"/>
      <c r="KFX98" s="522"/>
      <c r="KFY98" s="522"/>
      <c r="KFZ98" s="522"/>
      <c r="KGA98" s="522"/>
      <c r="KGB98" s="522"/>
      <c r="KGC98" s="522"/>
      <c r="KGD98" s="522"/>
      <c r="KGE98" s="522"/>
      <c r="KGF98" s="522"/>
      <c r="KGG98" s="522"/>
      <c r="KGH98" s="522"/>
      <c r="KGI98" s="522"/>
      <c r="KGJ98" s="522"/>
      <c r="KGK98" s="522"/>
      <c r="KGL98" s="522"/>
      <c r="KGM98" s="522"/>
      <c r="KGN98" s="522"/>
      <c r="KGO98" s="522"/>
      <c r="KGP98" s="522"/>
      <c r="KGQ98" s="522"/>
      <c r="KGR98" s="522"/>
      <c r="KGS98" s="522"/>
      <c r="KGT98" s="522"/>
      <c r="KGU98" s="522"/>
      <c r="KGV98" s="522"/>
      <c r="KGW98" s="522"/>
      <c r="KGX98" s="522"/>
      <c r="KGY98" s="522"/>
      <c r="KGZ98" s="522"/>
      <c r="KHA98" s="522"/>
      <c r="KHB98" s="522"/>
      <c r="KHC98" s="522"/>
      <c r="KHD98" s="522"/>
      <c r="KHE98" s="522"/>
      <c r="KHF98" s="522"/>
      <c r="KHG98" s="522"/>
      <c r="KHH98" s="522"/>
      <c r="KHI98" s="522"/>
      <c r="KHJ98" s="522"/>
      <c r="KHK98" s="522"/>
      <c r="KHL98" s="522"/>
      <c r="KHM98" s="522"/>
      <c r="KHN98" s="522"/>
      <c r="KHO98" s="522"/>
      <c r="KHP98" s="522"/>
      <c r="KHQ98" s="522"/>
      <c r="KHR98" s="522"/>
      <c r="KHS98" s="522"/>
      <c r="KHT98" s="522"/>
      <c r="KHU98" s="522"/>
      <c r="KHV98" s="522"/>
      <c r="KHW98" s="522"/>
      <c r="KHX98" s="522"/>
      <c r="KHY98" s="522"/>
      <c r="KHZ98" s="522"/>
      <c r="KIA98" s="522"/>
      <c r="KIB98" s="522"/>
      <c r="KIC98" s="522"/>
      <c r="KID98" s="522"/>
      <c r="KIE98" s="522"/>
      <c r="KIF98" s="522"/>
      <c r="KIG98" s="522"/>
      <c r="KIH98" s="522"/>
      <c r="KII98" s="522"/>
      <c r="KIJ98" s="522"/>
      <c r="KIK98" s="522"/>
      <c r="KIL98" s="522"/>
      <c r="KIM98" s="522"/>
      <c r="KIN98" s="522"/>
      <c r="KIO98" s="522"/>
      <c r="KIP98" s="522"/>
      <c r="KIQ98" s="522"/>
      <c r="KIR98" s="522"/>
      <c r="KIS98" s="522"/>
      <c r="KIT98" s="522"/>
      <c r="KIU98" s="522"/>
      <c r="KIV98" s="522"/>
      <c r="KIW98" s="522"/>
      <c r="KIX98" s="522"/>
      <c r="KIY98" s="522"/>
      <c r="KIZ98" s="522"/>
      <c r="KJA98" s="522"/>
      <c r="KJB98" s="522"/>
      <c r="KJC98" s="522"/>
      <c r="KJD98" s="522"/>
      <c r="KJE98" s="522"/>
      <c r="KJF98" s="522"/>
      <c r="KJG98" s="522"/>
      <c r="KJH98" s="522"/>
      <c r="KJI98" s="522"/>
      <c r="KJJ98" s="522"/>
      <c r="KJK98" s="522"/>
      <c r="KJL98" s="522"/>
      <c r="KJM98" s="522"/>
      <c r="KJN98" s="522"/>
      <c r="KJO98" s="522"/>
      <c r="KJP98" s="522"/>
      <c r="KJQ98" s="522"/>
      <c r="KJR98" s="522"/>
      <c r="KJS98" s="522"/>
      <c r="KJT98" s="522"/>
      <c r="KJU98" s="522"/>
      <c r="KJV98" s="522"/>
      <c r="KJW98" s="522"/>
      <c r="KJX98" s="522"/>
      <c r="KJY98" s="522"/>
      <c r="KJZ98" s="522"/>
      <c r="KKA98" s="522"/>
      <c r="KKB98" s="522"/>
      <c r="KKC98" s="522"/>
      <c r="KKD98" s="522"/>
      <c r="KKE98" s="522"/>
      <c r="KKF98" s="522"/>
      <c r="KKG98" s="522"/>
      <c r="KKH98" s="522"/>
      <c r="KKI98" s="522"/>
      <c r="KKJ98" s="522"/>
      <c r="KKK98" s="522"/>
      <c r="KKL98" s="522"/>
      <c r="KKM98" s="522"/>
      <c r="KKN98" s="522"/>
      <c r="KKO98" s="522"/>
      <c r="KKP98" s="522"/>
      <c r="KKQ98" s="522"/>
      <c r="KKR98" s="522"/>
      <c r="KKS98" s="522"/>
      <c r="KKT98" s="522"/>
      <c r="KKU98" s="522"/>
      <c r="KKV98" s="522"/>
      <c r="KKW98" s="522"/>
      <c r="KKX98" s="522"/>
      <c r="KKY98" s="522"/>
      <c r="KKZ98" s="522"/>
      <c r="KLA98" s="522"/>
      <c r="KLB98" s="522"/>
      <c r="KLC98" s="522"/>
      <c r="KLD98" s="522"/>
      <c r="KLE98" s="522"/>
      <c r="KLF98" s="522"/>
      <c r="KLG98" s="522"/>
      <c r="KLH98" s="522"/>
      <c r="KLI98" s="522"/>
      <c r="KLJ98" s="522"/>
      <c r="KLK98" s="522"/>
      <c r="KLL98" s="522"/>
      <c r="KLM98" s="522"/>
      <c r="KLN98" s="522"/>
      <c r="KLO98" s="522"/>
      <c r="KLP98" s="522"/>
      <c r="KLQ98" s="522"/>
      <c r="KLR98" s="522"/>
      <c r="KLS98" s="522"/>
      <c r="KLT98" s="522"/>
      <c r="KLU98" s="522"/>
      <c r="KLV98" s="522"/>
      <c r="KLW98" s="522"/>
      <c r="KLX98" s="522"/>
      <c r="KLY98" s="522"/>
      <c r="KLZ98" s="522"/>
      <c r="KMA98" s="522"/>
      <c r="KMB98" s="522"/>
      <c r="KMC98" s="522"/>
      <c r="KMD98" s="522"/>
      <c r="KME98" s="522"/>
      <c r="KMF98" s="522"/>
      <c r="KMG98" s="522"/>
      <c r="KMH98" s="522"/>
      <c r="KMI98" s="522"/>
      <c r="KMJ98" s="522"/>
      <c r="KMK98" s="522"/>
      <c r="KML98" s="522"/>
      <c r="KMM98" s="522"/>
      <c r="KMN98" s="522"/>
      <c r="KMO98" s="522"/>
      <c r="KMP98" s="522"/>
      <c r="KMQ98" s="522"/>
      <c r="KMR98" s="522"/>
      <c r="KMS98" s="522"/>
      <c r="KMT98" s="522"/>
      <c r="KMU98" s="522"/>
      <c r="KMV98" s="522"/>
      <c r="KMW98" s="522"/>
      <c r="KMX98" s="522"/>
      <c r="KMY98" s="522"/>
      <c r="KMZ98" s="522"/>
      <c r="KNA98" s="522"/>
      <c r="KNB98" s="522"/>
      <c r="KNC98" s="522"/>
      <c r="KND98" s="522"/>
      <c r="KNE98" s="522"/>
      <c r="KNF98" s="522"/>
      <c r="KNG98" s="522"/>
      <c r="KNH98" s="522"/>
      <c r="KNI98" s="522"/>
      <c r="KNJ98" s="522"/>
      <c r="KNK98" s="522"/>
      <c r="KNL98" s="522"/>
      <c r="KNM98" s="522"/>
      <c r="KNN98" s="522"/>
      <c r="KNO98" s="522"/>
      <c r="KNP98" s="522"/>
      <c r="KNQ98" s="522"/>
      <c r="KNR98" s="522"/>
      <c r="KNS98" s="522"/>
      <c r="KNT98" s="522"/>
      <c r="KNU98" s="522"/>
      <c r="KNV98" s="522"/>
      <c r="KNW98" s="522"/>
      <c r="KNX98" s="522"/>
      <c r="KNY98" s="522"/>
      <c r="KNZ98" s="522"/>
      <c r="KOA98" s="522"/>
      <c r="KOB98" s="522"/>
      <c r="KOC98" s="522"/>
      <c r="KOD98" s="522"/>
      <c r="KOE98" s="522"/>
      <c r="KOF98" s="522"/>
      <c r="KOG98" s="522"/>
      <c r="KOH98" s="522"/>
      <c r="KOI98" s="522"/>
      <c r="KOJ98" s="522"/>
      <c r="KOK98" s="522"/>
      <c r="KOL98" s="522"/>
      <c r="KOM98" s="522"/>
      <c r="KON98" s="522"/>
      <c r="KOO98" s="522"/>
      <c r="KOP98" s="522"/>
      <c r="KOQ98" s="522"/>
      <c r="KOR98" s="522"/>
      <c r="KOS98" s="522"/>
      <c r="KOT98" s="522"/>
      <c r="KOU98" s="522"/>
      <c r="KOV98" s="522"/>
      <c r="KOW98" s="522"/>
      <c r="KOX98" s="522"/>
      <c r="KOY98" s="522"/>
      <c r="KOZ98" s="522"/>
      <c r="KPA98" s="522"/>
      <c r="KPB98" s="522"/>
      <c r="KPC98" s="522"/>
      <c r="KPD98" s="522"/>
      <c r="KPE98" s="522"/>
      <c r="KPF98" s="522"/>
      <c r="KPG98" s="522"/>
      <c r="KPH98" s="522"/>
      <c r="KPI98" s="522"/>
      <c r="KPJ98" s="522"/>
      <c r="KPK98" s="522"/>
      <c r="KPL98" s="522"/>
      <c r="KPM98" s="522"/>
      <c r="KPN98" s="522"/>
      <c r="KPO98" s="522"/>
      <c r="KPP98" s="522"/>
      <c r="KPQ98" s="522"/>
      <c r="KPR98" s="522"/>
      <c r="KPS98" s="522"/>
      <c r="KPT98" s="522"/>
      <c r="KPU98" s="522"/>
      <c r="KPV98" s="522"/>
      <c r="KPW98" s="522"/>
      <c r="KPX98" s="522"/>
      <c r="KPY98" s="522"/>
      <c r="KPZ98" s="522"/>
      <c r="KQA98" s="522"/>
      <c r="KQB98" s="522"/>
      <c r="KQC98" s="522"/>
      <c r="KQD98" s="522"/>
      <c r="KQE98" s="522"/>
      <c r="KQF98" s="522"/>
      <c r="KQG98" s="522"/>
      <c r="KQH98" s="522"/>
      <c r="KQI98" s="522"/>
      <c r="KQJ98" s="522"/>
      <c r="KQK98" s="522"/>
      <c r="KQL98" s="522"/>
      <c r="KQM98" s="522"/>
      <c r="KQN98" s="522"/>
      <c r="KQO98" s="522"/>
      <c r="KQP98" s="522"/>
      <c r="KQQ98" s="522"/>
      <c r="KQR98" s="522"/>
      <c r="KQS98" s="522"/>
      <c r="KQT98" s="522"/>
      <c r="KQU98" s="522"/>
      <c r="KQV98" s="522"/>
      <c r="KQW98" s="522"/>
      <c r="KQX98" s="522"/>
      <c r="KQY98" s="522"/>
      <c r="KQZ98" s="522"/>
      <c r="KRA98" s="522"/>
      <c r="KRB98" s="522"/>
      <c r="KRC98" s="522"/>
      <c r="KRD98" s="522"/>
      <c r="KRE98" s="522"/>
      <c r="KRF98" s="522"/>
      <c r="KRG98" s="522"/>
      <c r="KRH98" s="522"/>
      <c r="KRI98" s="522"/>
      <c r="KRJ98" s="522"/>
      <c r="KRK98" s="522"/>
      <c r="KRL98" s="522"/>
      <c r="KRM98" s="522"/>
      <c r="KRN98" s="522"/>
      <c r="KRO98" s="522"/>
      <c r="KRP98" s="522"/>
      <c r="KRQ98" s="522"/>
      <c r="KRR98" s="522"/>
      <c r="KRS98" s="522"/>
      <c r="KRT98" s="522"/>
      <c r="KRU98" s="522"/>
      <c r="KRV98" s="522"/>
      <c r="KRW98" s="522"/>
      <c r="KRX98" s="522"/>
      <c r="KRY98" s="522"/>
      <c r="KRZ98" s="522"/>
      <c r="KSA98" s="522"/>
      <c r="KSB98" s="522"/>
      <c r="KSC98" s="522"/>
      <c r="KSD98" s="522"/>
      <c r="KSE98" s="522"/>
      <c r="KSF98" s="522"/>
      <c r="KSG98" s="522"/>
      <c r="KSH98" s="522"/>
      <c r="KSI98" s="522"/>
      <c r="KSJ98" s="522"/>
      <c r="KSK98" s="522"/>
      <c r="KSL98" s="522"/>
      <c r="KSM98" s="522"/>
      <c r="KSN98" s="522"/>
      <c r="KSO98" s="522"/>
      <c r="KSP98" s="522"/>
      <c r="KSQ98" s="522"/>
      <c r="KSR98" s="522"/>
      <c r="KSS98" s="522"/>
      <c r="KST98" s="522"/>
      <c r="KSU98" s="522"/>
      <c r="KSV98" s="522"/>
      <c r="KSW98" s="522"/>
      <c r="KSX98" s="522"/>
      <c r="KSY98" s="522"/>
      <c r="KSZ98" s="522"/>
      <c r="KTA98" s="522"/>
      <c r="KTB98" s="522"/>
      <c r="KTC98" s="522"/>
      <c r="KTD98" s="522"/>
      <c r="KTE98" s="522"/>
      <c r="KTF98" s="522"/>
      <c r="KTG98" s="522"/>
      <c r="KTH98" s="522"/>
      <c r="KTI98" s="522"/>
      <c r="KTJ98" s="522"/>
      <c r="KTK98" s="522"/>
      <c r="KTL98" s="522"/>
      <c r="KTM98" s="522"/>
      <c r="KTN98" s="522"/>
      <c r="KTO98" s="522"/>
      <c r="KTP98" s="522"/>
      <c r="KTQ98" s="522"/>
      <c r="KTR98" s="522"/>
      <c r="KTS98" s="522"/>
      <c r="KTT98" s="522"/>
      <c r="KTU98" s="522"/>
      <c r="KTV98" s="522"/>
      <c r="KTW98" s="522"/>
      <c r="KTX98" s="522"/>
      <c r="KTY98" s="522"/>
      <c r="KTZ98" s="522"/>
      <c r="KUA98" s="522"/>
      <c r="KUB98" s="522"/>
      <c r="KUC98" s="522"/>
      <c r="KUD98" s="522"/>
      <c r="KUE98" s="522"/>
      <c r="KUF98" s="522"/>
      <c r="KUG98" s="522"/>
      <c r="KUH98" s="522"/>
      <c r="KUI98" s="522"/>
      <c r="KUJ98" s="522"/>
      <c r="KUK98" s="522"/>
      <c r="KUL98" s="522"/>
      <c r="KUM98" s="522"/>
      <c r="KUN98" s="522"/>
      <c r="KUO98" s="522"/>
      <c r="KUP98" s="522"/>
      <c r="KUQ98" s="522"/>
      <c r="KUR98" s="522"/>
      <c r="KUS98" s="522"/>
      <c r="KUT98" s="522"/>
      <c r="KUU98" s="522"/>
      <c r="KUV98" s="522"/>
      <c r="KUW98" s="522"/>
      <c r="KUX98" s="522"/>
      <c r="KUY98" s="522"/>
      <c r="KUZ98" s="522"/>
      <c r="KVA98" s="522"/>
      <c r="KVB98" s="522"/>
      <c r="KVC98" s="522"/>
      <c r="KVD98" s="522"/>
      <c r="KVE98" s="522"/>
      <c r="KVF98" s="522"/>
      <c r="KVG98" s="522"/>
      <c r="KVH98" s="522"/>
      <c r="KVI98" s="522"/>
      <c r="KVJ98" s="522"/>
      <c r="KVK98" s="522"/>
      <c r="KVL98" s="522"/>
      <c r="KVM98" s="522"/>
      <c r="KVN98" s="522"/>
      <c r="KVO98" s="522"/>
      <c r="KVP98" s="522"/>
      <c r="KVQ98" s="522"/>
      <c r="KVR98" s="522"/>
      <c r="KVS98" s="522"/>
      <c r="KVT98" s="522"/>
      <c r="KVU98" s="522"/>
      <c r="KVV98" s="522"/>
      <c r="KVW98" s="522"/>
      <c r="KVX98" s="522"/>
      <c r="KVY98" s="522"/>
      <c r="KVZ98" s="522"/>
      <c r="KWA98" s="522"/>
      <c r="KWB98" s="522"/>
      <c r="KWC98" s="522"/>
      <c r="KWD98" s="522"/>
      <c r="KWE98" s="522"/>
      <c r="KWF98" s="522"/>
      <c r="KWG98" s="522"/>
      <c r="KWH98" s="522"/>
      <c r="KWI98" s="522"/>
      <c r="KWJ98" s="522"/>
      <c r="KWK98" s="522"/>
      <c r="KWL98" s="522"/>
      <c r="KWM98" s="522"/>
      <c r="KWN98" s="522"/>
      <c r="KWO98" s="522"/>
      <c r="KWP98" s="522"/>
      <c r="KWQ98" s="522"/>
      <c r="KWR98" s="522"/>
      <c r="KWS98" s="522"/>
      <c r="KWT98" s="522"/>
      <c r="KWU98" s="522"/>
      <c r="KWV98" s="522"/>
      <c r="KWW98" s="522"/>
      <c r="KWX98" s="522"/>
      <c r="KWY98" s="522"/>
      <c r="KWZ98" s="522"/>
      <c r="KXA98" s="522"/>
      <c r="KXB98" s="522"/>
      <c r="KXC98" s="522"/>
      <c r="KXD98" s="522"/>
      <c r="KXE98" s="522"/>
      <c r="KXF98" s="522"/>
      <c r="KXG98" s="522"/>
      <c r="KXH98" s="522"/>
      <c r="KXI98" s="522"/>
      <c r="KXJ98" s="522"/>
      <c r="KXK98" s="522"/>
      <c r="KXL98" s="522"/>
      <c r="KXM98" s="522"/>
      <c r="KXN98" s="522"/>
      <c r="KXO98" s="522"/>
      <c r="KXP98" s="522"/>
      <c r="KXQ98" s="522"/>
      <c r="KXR98" s="522"/>
      <c r="KXS98" s="522"/>
      <c r="KXT98" s="522"/>
      <c r="KXU98" s="522"/>
      <c r="KXV98" s="522"/>
      <c r="KXW98" s="522"/>
      <c r="KXX98" s="522"/>
      <c r="KXY98" s="522"/>
      <c r="KXZ98" s="522"/>
      <c r="KYA98" s="522"/>
      <c r="KYB98" s="522"/>
      <c r="KYC98" s="522"/>
      <c r="KYD98" s="522"/>
      <c r="KYE98" s="522"/>
      <c r="KYF98" s="522"/>
      <c r="KYG98" s="522"/>
      <c r="KYH98" s="522"/>
      <c r="KYI98" s="522"/>
      <c r="KYJ98" s="522"/>
      <c r="KYK98" s="522"/>
      <c r="KYL98" s="522"/>
      <c r="KYM98" s="522"/>
      <c r="KYN98" s="522"/>
      <c r="KYO98" s="522"/>
      <c r="KYP98" s="522"/>
      <c r="KYQ98" s="522"/>
      <c r="KYR98" s="522"/>
      <c r="KYS98" s="522"/>
      <c r="KYT98" s="522"/>
      <c r="KYU98" s="522"/>
      <c r="KYV98" s="522"/>
      <c r="KYW98" s="522"/>
      <c r="KYX98" s="522"/>
      <c r="KYY98" s="522"/>
      <c r="KYZ98" s="522"/>
      <c r="KZA98" s="522"/>
      <c r="KZB98" s="522"/>
      <c r="KZC98" s="522"/>
      <c r="KZD98" s="522"/>
      <c r="KZE98" s="522"/>
      <c r="KZF98" s="522"/>
      <c r="KZG98" s="522"/>
      <c r="KZH98" s="522"/>
      <c r="KZI98" s="522"/>
      <c r="KZJ98" s="522"/>
      <c r="KZK98" s="522"/>
      <c r="KZL98" s="522"/>
      <c r="KZM98" s="522"/>
      <c r="KZN98" s="522"/>
      <c r="KZO98" s="522"/>
      <c r="KZP98" s="522"/>
      <c r="KZQ98" s="522"/>
      <c r="KZR98" s="522"/>
      <c r="KZS98" s="522"/>
      <c r="KZT98" s="522"/>
      <c r="KZU98" s="522"/>
      <c r="KZV98" s="522"/>
      <c r="KZW98" s="522"/>
      <c r="KZX98" s="522"/>
      <c r="KZY98" s="522"/>
      <c r="KZZ98" s="522"/>
      <c r="LAA98" s="522"/>
      <c r="LAB98" s="522"/>
      <c r="LAC98" s="522"/>
      <c r="LAD98" s="522"/>
      <c r="LAE98" s="522"/>
      <c r="LAF98" s="522"/>
      <c r="LAG98" s="522"/>
      <c r="LAH98" s="522"/>
      <c r="LAI98" s="522"/>
      <c r="LAJ98" s="522"/>
      <c r="LAK98" s="522"/>
      <c r="LAL98" s="522"/>
      <c r="LAM98" s="522"/>
      <c r="LAN98" s="522"/>
      <c r="LAO98" s="522"/>
      <c r="LAP98" s="522"/>
      <c r="LAQ98" s="522"/>
      <c r="LAR98" s="522"/>
      <c r="LAS98" s="522"/>
      <c r="LAT98" s="522"/>
      <c r="LAU98" s="522"/>
      <c r="LAV98" s="522"/>
      <c r="LAW98" s="522"/>
      <c r="LAX98" s="522"/>
      <c r="LAY98" s="522"/>
      <c r="LAZ98" s="522"/>
      <c r="LBA98" s="522"/>
      <c r="LBB98" s="522"/>
      <c r="LBC98" s="522"/>
      <c r="LBD98" s="522"/>
      <c r="LBE98" s="522"/>
      <c r="LBF98" s="522"/>
      <c r="LBG98" s="522"/>
      <c r="LBH98" s="522"/>
      <c r="LBI98" s="522"/>
      <c r="LBJ98" s="522"/>
      <c r="LBK98" s="522"/>
      <c r="LBL98" s="522"/>
      <c r="LBM98" s="522"/>
      <c r="LBN98" s="522"/>
      <c r="LBO98" s="522"/>
      <c r="LBP98" s="522"/>
      <c r="LBQ98" s="522"/>
      <c r="LBR98" s="522"/>
      <c r="LBS98" s="522"/>
      <c r="LBT98" s="522"/>
      <c r="LBU98" s="522"/>
      <c r="LBV98" s="522"/>
      <c r="LBW98" s="522"/>
      <c r="LBX98" s="522"/>
      <c r="LBY98" s="522"/>
      <c r="LBZ98" s="522"/>
      <c r="LCA98" s="522"/>
      <c r="LCB98" s="522"/>
      <c r="LCC98" s="522"/>
      <c r="LCD98" s="522"/>
      <c r="LCE98" s="522"/>
      <c r="LCF98" s="522"/>
      <c r="LCG98" s="522"/>
      <c r="LCH98" s="522"/>
      <c r="LCI98" s="522"/>
      <c r="LCJ98" s="522"/>
      <c r="LCK98" s="522"/>
      <c r="LCL98" s="522"/>
      <c r="LCM98" s="522"/>
      <c r="LCN98" s="522"/>
      <c r="LCO98" s="522"/>
      <c r="LCP98" s="522"/>
      <c r="LCQ98" s="522"/>
      <c r="LCR98" s="522"/>
      <c r="LCS98" s="522"/>
      <c r="LCT98" s="522"/>
      <c r="LCU98" s="522"/>
      <c r="LCV98" s="522"/>
      <c r="LCW98" s="522"/>
      <c r="LCX98" s="522"/>
      <c r="LCY98" s="522"/>
      <c r="LCZ98" s="522"/>
      <c r="LDA98" s="522"/>
      <c r="LDB98" s="522"/>
      <c r="LDC98" s="522"/>
      <c r="LDD98" s="522"/>
      <c r="LDE98" s="522"/>
      <c r="LDF98" s="522"/>
      <c r="LDG98" s="522"/>
      <c r="LDH98" s="522"/>
      <c r="LDI98" s="522"/>
      <c r="LDJ98" s="522"/>
      <c r="LDK98" s="522"/>
      <c r="LDL98" s="522"/>
      <c r="LDM98" s="522"/>
      <c r="LDN98" s="522"/>
      <c r="LDO98" s="522"/>
      <c r="LDP98" s="522"/>
      <c r="LDQ98" s="522"/>
      <c r="LDR98" s="522"/>
      <c r="LDS98" s="522"/>
      <c r="LDT98" s="522"/>
      <c r="LDU98" s="522"/>
      <c r="LDV98" s="522"/>
      <c r="LDW98" s="522"/>
      <c r="LDX98" s="522"/>
      <c r="LDY98" s="522"/>
      <c r="LDZ98" s="522"/>
      <c r="LEA98" s="522"/>
      <c r="LEB98" s="522"/>
      <c r="LEC98" s="522"/>
      <c r="LED98" s="522"/>
      <c r="LEE98" s="522"/>
      <c r="LEF98" s="522"/>
      <c r="LEG98" s="522"/>
      <c r="LEH98" s="522"/>
      <c r="LEI98" s="522"/>
      <c r="LEJ98" s="522"/>
      <c r="LEK98" s="522"/>
      <c r="LEL98" s="522"/>
      <c r="LEM98" s="522"/>
      <c r="LEN98" s="522"/>
      <c r="LEO98" s="522"/>
      <c r="LEP98" s="522"/>
      <c r="LEQ98" s="522"/>
      <c r="LER98" s="522"/>
      <c r="LES98" s="522"/>
      <c r="LET98" s="522"/>
      <c r="LEU98" s="522"/>
      <c r="LEV98" s="522"/>
      <c r="LEW98" s="522"/>
      <c r="LEX98" s="522"/>
      <c r="LEY98" s="522"/>
      <c r="LEZ98" s="522"/>
      <c r="LFA98" s="522"/>
      <c r="LFB98" s="522"/>
      <c r="LFC98" s="522"/>
      <c r="LFD98" s="522"/>
      <c r="LFE98" s="522"/>
      <c r="LFF98" s="522"/>
      <c r="LFG98" s="522"/>
      <c r="LFH98" s="522"/>
      <c r="LFI98" s="522"/>
      <c r="LFJ98" s="522"/>
      <c r="LFK98" s="522"/>
      <c r="LFL98" s="522"/>
      <c r="LFM98" s="522"/>
      <c r="LFN98" s="522"/>
      <c r="LFO98" s="522"/>
      <c r="LFP98" s="522"/>
      <c r="LFQ98" s="522"/>
      <c r="LFR98" s="522"/>
      <c r="LFS98" s="522"/>
      <c r="LFT98" s="522"/>
      <c r="LFU98" s="522"/>
      <c r="LFV98" s="522"/>
      <c r="LFW98" s="522"/>
      <c r="LFX98" s="522"/>
      <c r="LFY98" s="522"/>
      <c r="LFZ98" s="522"/>
      <c r="LGA98" s="522"/>
      <c r="LGB98" s="522"/>
      <c r="LGC98" s="522"/>
      <c r="LGD98" s="522"/>
      <c r="LGE98" s="522"/>
      <c r="LGF98" s="522"/>
      <c r="LGG98" s="522"/>
      <c r="LGH98" s="522"/>
      <c r="LGI98" s="522"/>
      <c r="LGJ98" s="522"/>
      <c r="LGK98" s="522"/>
      <c r="LGL98" s="522"/>
      <c r="LGM98" s="522"/>
      <c r="LGN98" s="522"/>
      <c r="LGO98" s="522"/>
      <c r="LGP98" s="522"/>
      <c r="LGQ98" s="522"/>
      <c r="LGR98" s="522"/>
      <c r="LGS98" s="522"/>
      <c r="LGT98" s="522"/>
      <c r="LGU98" s="522"/>
      <c r="LGV98" s="522"/>
      <c r="LGW98" s="522"/>
      <c r="LGX98" s="522"/>
      <c r="LGY98" s="522"/>
      <c r="LGZ98" s="522"/>
      <c r="LHA98" s="522"/>
      <c r="LHB98" s="522"/>
      <c r="LHC98" s="522"/>
      <c r="LHD98" s="522"/>
      <c r="LHE98" s="522"/>
      <c r="LHF98" s="522"/>
      <c r="LHG98" s="522"/>
      <c r="LHH98" s="522"/>
      <c r="LHI98" s="522"/>
      <c r="LHJ98" s="522"/>
      <c r="LHK98" s="522"/>
      <c r="LHL98" s="522"/>
      <c r="LHM98" s="522"/>
      <c r="LHN98" s="522"/>
      <c r="LHO98" s="522"/>
      <c r="LHP98" s="522"/>
      <c r="LHQ98" s="522"/>
      <c r="LHR98" s="522"/>
      <c r="LHS98" s="522"/>
      <c r="LHT98" s="522"/>
      <c r="LHU98" s="522"/>
      <c r="LHV98" s="522"/>
      <c r="LHW98" s="522"/>
      <c r="LHX98" s="522"/>
      <c r="LHY98" s="522"/>
      <c r="LHZ98" s="522"/>
      <c r="LIA98" s="522"/>
      <c r="LIB98" s="522"/>
      <c r="LIC98" s="522"/>
      <c r="LID98" s="522"/>
      <c r="LIE98" s="522"/>
      <c r="LIF98" s="522"/>
      <c r="LIG98" s="522"/>
      <c r="LIH98" s="522"/>
      <c r="LII98" s="522"/>
      <c r="LIJ98" s="522"/>
      <c r="LIK98" s="522"/>
      <c r="LIL98" s="522"/>
      <c r="LIM98" s="522"/>
      <c r="LIN98" s="522"/>
      <c r="LIO98" s="522"/>
      <c r="LIP98" s="522"/>
      <c r="LIQ98" s="522"/>
      <c r="LIR98" s="522"/>
      <c r="LIS98" s="522"/>
      <c r="LIT98" s="522"/>
      <c r="LIU98" s="522"/>
      <c r="LIV98" s="522"/>
      <c r="LIW98" s="522"/>
      <c r="LIX98" s="522"/>
      <c r="LIY98" s="522"/>
      <c r="LIZ98" s="522"/>
      <c r="LJA98" s="522"/>
      <c r="LJB98" s="522"/>
      <c r="LJC98" s="522"/>
      <c r="LJD98" s="522"/>
      <c r="LJE98" s="522"/>
      <c r="LJF98" s="522"/>
      <c r="LJG98" s="522"/>
      <c r="LJH98" s="522"/>
      <c r="LJI98" s="522"/>
      <c r="LJJ98" s="522"/>
      <c r="LJK98" s="522"/>
      <c r="LJL98" s="522"/>
      <c r="LJM98" s="522"/>
      <c r="LJN98" s="522"/>
      <c r="LJO98" s="522"/>
      <c r="LJP98" s="522"/>
      <c r="LJQ98" s="522"/>
      <c r="LJR98" s="522"/>
      <c r="LJS98" s="522"/>
      <c r="LJT98" s="522"/>
      <c r="LJU98" s="522"/>
      <c r="LJV98" s="522"/>
      <c r="LJW98" s="522"/>
      <c r="LJX98" s="522"/>
      <c r="LJY98" s="522"/>
      <c r="LJZ98" s="522"/>
      <c r="LKA98" s="522"/>
      <c r="LKB98" s="522"/>
      <c r="LKC98" s="522"/>
      <c r="LKD98" s="522"/>
      <c r="LKE98" s="522"/>
      <c r="LKF98" s="522"/>
      <c r="LKG98" s="522"/>
      <c r="LKH98" s="522"/>
      <c r="LKI98" s="522"/>
      <c r="LKJ98" s="522"/>
      <c r="LKK98" s="522"/>
      <c r="LKL98" s="522"/>
      <c r="LKM98" s="522"/>
      <c r="LKN98" s="522"/>
      <c r="LKO98" s="522"/>
      <c r="LKP98" s="522"/>
      <c r="LKQ98" s="522"/>
      <c r="LKR98" s="522"/>
      <c r="LKS98" s="522"/>
      <c r="LKT98" s="522"/>
      <c r="LKU98" s="522"/>
      <c r="LKV98" s="522"/>
      <c r="LKW98" s="522"/>
      <c r="LKX98" s="522"/>
      <c r="LKY98" s="522"/>
      <c r="LKZ98" s="522"/>
      <c r="LLA98" s="522"/>
      <c r="LLB98" s="522"/>
      <c r="LLC98" s="522"/>
      <c r="LLD98" s="522"/>
      <c r="LLE98" s="522"/>
      <c r="LLF98" s="522"/>
      <c r="LLG98" s="522"/>
      <c r="LLH98" s="522"/>
      <c r="LLI98" s="522"/>
      <c r="LLJ98" s="522"/>
      <c r="LLK98" s="522"/>
      <c r="LLL98" s="522"/>
      <c r="LLM98" s="522"/>
      <c r="LLN98" s="522"/>
      <c r="LLO98" s="522"/>
      <c r="LLP98" s="522"/>
      <c r="LLQ98" s="522"/>
      <c r="LLR98" s="522"/>
      <c r="LLS98" s="522"/>
      <c r="LLT98" s="522"/>
      <c r="LLU98" s="522"/>
      <c r="LLV98" s="522"/>
      <c r="LLW98" s="522"/>
      <c r="LLX98" s="522"/>
      <c r="LLY98" s="522"/>
      <c r="LLZ98" s="522"/>
      <c r="LMA98" s="522"/>
      <c r="LMB98" s="522"/>
      <c r="LMC98" s="522"/>
      <c r="LMD98" s="522"/>
      <c r="LME98" s="522"/>
      <c r="LMF98" s="522"/>
      <c r="LMG98" s="522"/>
      <c r="LMH98" s="522"/>
      <c r="LMI98" s="522"/>
      <c r="LMJ98" s="522"/>
      <c r="LMK98" s="522"/>
      <c r="LML98" s="522"/>
      <c r="LMM98" s="522"/>
      <c r="LMN98" s="522"/>
      <c r="LMO98" s="522"/>
      <c r="LMP98" s="522"/>
      <c r="LMQ98" s="522"/>
      <c r="LMR98" s="522"/>
      <c r="LMS98" s="522"/>
      <c r="LMT98" s="522"/>
      <c r="LMU98" s="522"/>
      <c r="LMV98" s="522"/>
      <c r="LMW98" s="522"/>
      <c r="LMX98" s="522"/>
      <c r="LMY98" s="522"/>
      <c r="LMZ98" s="522"/>
      <c r="LNA98" s="522"/>
      <c r="LNB98" s="522"/>
      <c r="LNC98" s="522"/>
      <c r="LND98" s="522"/>
      <c r="LNE98" s="522"/>
      <c r="LNF98" s="522"/>
      <c r="LNG98" s="522"/>
      <c r="LNH98" s="522"/>
      <c r="LNI98" s="522"/>
      <c r="LNJ98" s="522"/>
      <c r="LNK98" s="522"/>
      <c r="LNL98" s="522"/>
      <c r="LNM98" s="522"/>
      <c r="LNN98" s="522"/>
      <c r="LNO98" s="522"/>
      <c r="LNP98" s="522"/>
      <c r="LNQ98" s="522"/>
      <c r="LNR98" s="522"/>
      <c r="LNS98" s="522"/>
      <c r="LNT98" s="522"/>
      <c r="LNU98" s="522"/>
      <c r="LNV98" s="522"/>
      <c r="LNW98" s="522"/>
      <c r="LNX98" s="522"/>
      <c r="LNY98" s="522"/>
      <c r="LNZ98" s="522"/>
      <c r="LOA98" s="522"/>
      <c r="LOB98" s="522"/>
      <c r="LOC98" s="522"/>
      <c r="LOD98" s="522"/>
      <c r="LOE98" s="522"/>
      <c r="LOF98" s="522"/>
      <c r="LOG98" s="522"/>
      <c r="LOH98" s="522"/>
      <c r="LOI98" s="522"/>
      <c r="LOJ98" s="522"/>
      <c r="LOK98" s="522"/>
      <c r="LOL98" s="522"/>
      <c r="LOM98" s="522"/>
      <c r="LON98" s="522"/>
      <c r="LOO98" s="522"/>
      <c r="LOP98" s="522"/>
      <c r="LOQ98" s="522"/>
      <c r="LOR98" s="522"/>
      <c r="LOS98" s="522"/>
      <c r="LOT98" s="522"/>
      <c r="LOU98" s="522"/>
      <c r="LOV98" s="522"/>
      <c r="LOW98" s="522"/>
      <c r="LOX98" s="522"/>
      <c r="LOY98" s="522"/>
      <c r="LOZ98" s="522"/>
      <c r="LPA98" s="522"/>
      <c r="LPB98" s="522"/>
      <c r="LPC98" s="522"/>
      <c r="LPD98" s="522"/>
      <c r="LPE98" s="522"/>
      <c r="LPF98" s="522"/>
      <c r="LPG98" s="522"/>
      <c r="LPH98" s="522"/>
      <c r="LPI98" s="522"/>
      <c r="LPJ98" s="522"/>
      <c r="LPK98" s="522"/>
      <c r="LPL98" s="522"/>
      <c r="LPM98" s="522"/>
      <c r="LPN98" s="522"/>
      <c r="LPO98" s="522"/>
      <c r="LPP98" s="522"/>
      <c r="LPQ98" s="522"/>
      <c r="LPR98" s="522"/>
      <c r="LPS98" s="522"/>
      <c r="LPT98" s="522"/>
      <c r="LPU98" s="522"/>
      <c r="LPV98" s="522"/>
      <c r="LPW98" s="522"/>
      <c r="LPX98" s="522"/>
      <c r="LPY98" s="522"/>
      <c r="LPZ98" s="522"/>
      <c r="LQA98" s="522"/>
      <c r="LQB98" s="522"/>
      <c r="LQC98" s="522"/>
      <c r="LQD98" s="522"/>
      <c r="LQE98" s="522"/>
      <c r="LQF98" s="522"/>
      <c r="LQG98" s="522"/>
      <c r="LQH98" s="522"/>
      <c r="LQI98" s="522"/>
      <c r="LQJ98" s="522"/>
      <c r="LQK98" s="522"/>
      <c r="LQL98" s="522"/>
      <c r="LQM98" s="522"/>
      <c r="LQN98" s="522"/>
      <c r="LQO98" s="522"/>
      <c r="LQP98" s="522"/>
      <c r="LQQ98" s="522"/>
      <c r="LQR98" s="522"/>
      <c r="LQS98" s="522"/>
      <c r="LQT98" s="522"/>
      <c r="LQU98" s="522"/>
      <c r="LQV98" s="522"/>
      <c r="LQW98" s="522"/>
      <c r="LQX98" s="522"/>
      <c r="LQY98" s="522"/>
      <c r="LQZ98" s="522"/>
      <c r="LRA98" s="522"/>
      <c r="LRB98" s="522"/>
      <c r="LRC98" s="522"/>
      <c r="LRD98" s="522"/>
      <c r="LRE98" s="522"/>
      <c r="LRF98" s="522"/>
      <c r="LRG98" s="522"/>
      <c r="LRH98" s="522"/>
      <c r="LRI98" s="522"/>
      <c r="LRJ98" s="522"/>
      <c r="LRK98" s="522"/>
      <c r="LRL98" s="522"/>
      <c r="LRM98" s="522"/>
      <c r="LRN98" s="522"/>
      <c r="LRO98" s="522"/>
      <c r="LRP98" s="522"/>
      <c r="LRQ98" s="522"/>
      <c r="LRR98" s="522"/>
      <c r="LRS98" s="522"/>
      <c r="LRT98" s="522"/>
      <c r="LRU98" s="522"/>
      <c r="LRV98" s="522"/>
      <c r="LRW98" s="522"/>
      <c r="LRX98" s="522"/>
      <c r="LRY98" s="522"/>
      <c r="LRZ98" s="522"/>
      <c r="LSA98" s="522"/>
      <c r="LSB98" s="522"/>
      <c r="LSC98" s="522"/>
      <c r="LSD98" s="522"/>
      <c r="LSE98" s="522"/>
      <c r="LSF98" s="522"/>
      <c r="LSG98" s="522"/>
      <c r="LSH98" s="522"/>
      <c r="LSI98" s="522"/>
      <c r="LSJ98" s="522"/>
      <c r="LSK98" s="522"/>
      <c r="LSL98" s="522"/>
      <c r="LSM98" s="522"/>
      <c r="LSN98" s="522"/>
      <c r="LSO98" s="522"/>
      <c r="LSP98" s="522"/>
      <c r="LSQ98" s="522"/>
      <c r="LSR98" s="522"/>
      <c r="LSS98" s="522"/>
      <c r="LST98" s="522"/>
      <c r="LSU98" s="522"/>
      <c r="LSV98" s="522"/>
      <c r="LSW98" s="522"/>
      <c r="LSX98" s="522"/>
      <c r="LSY98" s="522"/>
      <c r="LSZ98" s="522"/>
      <c r="LTA98" s="522"/>
      <c r="LTB98" s="522"/>
      <c r="LTC98" s="522"/>
      <c r="LTD98" s="522"/>
      <c r="LTE98" s="522"/>
      <c r="LTF98" s="522"/>
      <c r="LTG98" s="522"/>
      <c r="LTH98" s="522"/>
      <c r="LTI98" s="522"/>
      <c r="LTJ98" s="522"/>
      <c r="LTK98" s="522"/>
      <c r="LTL98" s="522"/>
      <c r="LTM98" s="522"/>
      <c r="LTN98" s="522"/>
      <c r="LTO98" s="522"/>
      <c r="LTP98" s="522"/>
      <c r="LTQ98" s="522"/>
      <c r="LTR98" s="522"/>
      <c r="LTS98" s="522"/>
      <c r="LTT98" s="522"/>
      <c r="LTU98" s="522"/>
      <c r="LTV98" s="522"/>
      <c r="LTW98" s="522"/>
      <c r="LTX98" s="522"/>
      <c r="LTY98" s="522"/>
      <c r="LTZ98" s="522"/>
      <c r="LUA98" s="522"/>
      <c r="LUB98" s="522"/>
      <c r="LUC98" s="522"/>
      <c r="LUD98" s="522"/>
      <c r="LUE98" s="522"/>
      <c r="LUF98" s="522"/>
      <c r="LUG98" s="522"/>
      <c r="LUH98" s="522"/>
      <c r="LUI98" s="522"/>
      <c r="LUJ98" s="522"/>
      <c r="LUK98" s="522"/>
      <c r="LUL98" s="522"/>
      <c r="LUM98" s="522"/>
      <c r="LUN98" s="522"/>
      <c r="LUO98" s="522"/>
      <c r="LUP98" s="522"/>
      <c r="LUQ98" s="522"/>
      <c r="LUR98" s="522"/>
      <c r="LUS98" s="522"/>
      <c r="LUT98" s="522"/>
      <c r="LUU98" s="522"/>
      <c r="LUV98" s="522"/>
      <c r="LUW98" s="522"/>
      <c r="LUX98" s="522"/>
      <c r="LUY98" s="522"/>
      <c r="LUZ98" s="522"/>
      <c r="LVA98" s="522"/>
      <c r="LVB98" s="522"/>
      <c r="LVC98" s="522"/>
      <c r="LVD98" s="522"/>
      <c r="LVE98" s="522"/>
      <c r="LVF98" s="522"/>
      <c r="LVG98" s="522"/>
      <c r="LVH98" s="522"/>
      <c r="LVI98" s="522"/>
      <c r="LVJ98" s="522"/>
      <c r="LVK98" s="522"/>
      <c r="LVL98" s="522"/>
      <c r="LVM98" s="522"/>
      <c r="LVN98" s="522"/>
      <c r="LVO98" s="522"/>
      <c r="LVP98" s="522"/>
      <c r="LVQ98" s="522"/>
      <c r="LVR98" s="522"/>
      <c r="LVS98" s="522"/>
      <c r="LVT98" s="522"/>
      <c r="LVU98" s="522"/>
      <c r="LVV98" s="522"/>
      <c r="LVW98" s="522"/>
      <c r="LVX98" s="522"/>
      <c r="LVY98" s="522"/>
      <c r="LVZ98" s="522"/>
      <c r="LWA98" s="522"/>
      <c r="LWB98" s="522"/>
      <c r="LWC98" s="522"/>
      <c r="LWD98" s="522"/>
      <c r="LWE98" s="522"/>
      <c r="LWF98" s="522"/>
      <c r="LWG98" s="522"/>
      <c r="LWH98" s="522"/>
      <c r="LWI98" s="522"/>
      <c r="LWJ98" s="522"/>
      <c r="LWK98" s="522"/>
      <c r="LWL98" s="522"/>
      <c r="LWM98" s="522"/>
      <c r="LWN98" s="522"/>
      <c r="LWO98" s="522"/>
      <c r="LWP98" s="522"/>
      <c r="LWQ98" s="522"/>
      <c r="LWR98" s="522"/>
      <c r="LWS98" s="522"/>
      <c r="LWT98" s="522"/>
      <c r="LWU98" s="522"/>
      <c r="LWV98" s="522"/>
      <c r="LWW98" s="522"/>
      <c r="LWX98" s="522"/>
      <c r="LWY98" s="522"/>
      <c r="LWZ98" s="522"/>
      <c r="LXA98" s="522"/>
      <c r="LXB98" s="522"/>
      <c r="LXC98" s="522"/>
      <c r="LXD98" s="522"/>
      <c r="LXE98" s="522"/>
      <c r="LXF98" s="522"/>
      <c r="LXG98" s="522"/>
      <c r="LXH98" s="522"/>
      <c r="LXI98" s="522"/>
      <c r="LXJ98" s="522"/>
      <c r="LXK98" s="522"/>
      <c r="LXL98" s="522"/>
      <c r="LXM98" s="522"/>
      <c r="LXN98" s="522"/>
      <c r="LXO98" s="522"/>
      <c r="LXP98" s="522"/>
      <c r="LXQ98" s="522"/>
      <c r="LXR98" s="522"/>
      <c r="LXS98" s="522"/>
      <c r="LXT98" s="522"/>
      <c r="LXU98" s="522"/>
      <c r="LXV98" s="522"/>
      <c r="LXW98" s="522"/>
      <c r="LXX98" s="522"/>
      <c r="LXY98" s="522"/>
      <c r="LXZ98" s="522"/>
      <c r="LYA98" s="522"/>
      <c r="LYB98" s="522"/>
      <c r="LYC98" s="522"/>
      <c r="LYD98" s="522"/>
      <c r="LYE98" s="522"/>
      <c r="LYF98" s="522"/>
      <c r="LYG98" s="522"/>
      <c r="LYH98" s="522"/>
      <c r="LYI98" s="522"/>
      <c r="LYJ98" s="522"/>
      <c r="LYK98" s="522"/>
      <c r="LYL98" s="522"/>
      <c r="LYM98" s="522"/>
      <c r="LYN98" s="522"/>
      <c r="LYO98" s="522"/>
      <c r="LYP98" s="522"/>
      <c r="LYQ98" s="522"/>
      <c r="LYR98" s="522"/>
      <c r="LYS98" s="522"/>
      <c r="LYT98" s="522"/>
      <c r="LYU98" s="522"/>
      <c r="LYV98" s="522"/>
      <c r="LYW98" s="522"/>
      <c r="LYX98" s="522"/>
      <c r="LYY98" s="522"/>
      <c r="LYZ98" s="522"/>
      <c r="LZA98" s="522"/>
      <c r="LZB98" s="522"/>
      <c r="LZC98" s="522"/>
      <c r="LZD98" s="522"/>
      <c r="LZE98" s="522"/>
      <c r="LZF98" s="522"/>
      <c r="LZG98" s="522"/>
      <c r="LZH98" s="522"/>
      <c r="LZI98" s="522"/>
      <c r="LZJ98" s="522"/>
      <c r="LZK98" s="522"/>
      <c r="LZL98" s="522"/>
      <c r="LZM98" s="522"/>
      <c r="LZN98" s="522"/>
      <c r="LZO98" s="522"/>
      <c r="LZP98" s="522"/>
      <c r="LZQ98" s="522"/>
      <c r="LZR98" s="522"/>
      <c r="LZS98" s="522"/>
      <c r="LZT98" s="522"/>
      <c r="LZU98" s="522"/>
      <c r="LZV98" s="522"/>
      <c r="LZW98" s="522"/>
      <c r="LZX98" s="522"/>
      <c r="LZY98" s="522"/>
      <c r="LZZ98" s="522"/>
      <c r="MAA98" s="522"/>
      <c r="MAB98" s="522"/>
      <c r="MAC98" s="522"/>
      <c r="MAD98" s="522"/>
      <c r="MAE98" s="522"/>
      <c r="MAF98" s="522"/>
      <c r="MAG98" s="522"/>
      <c r="MAH98" s="522"/>
      <c r="MAI98" s="522"/>
      <c r="MAJ98" s="522"/>
      <c r="MAK98" s="522"/>
      <c r="MAL98" s="522"/>
      <c r="MAM98" s="522"/>
      <c r="MAN98" s="522"/>
      <c r="MAO98" s="522"/>
      <c r="MAP98" s="522"/>
      <c r="MAQ98" s="522"/>
      <c r="MAR98" s="522"/>
      <c r="MAS98" s="522"/>
      <c r="MAT98" s="522"/>
      <c r="MAU98" s="522"/>
      <c r="MAV98" s="522"/>
      <c r="MAW98" s="522"/>
      <c r="MAX98" s="522"/>
      <c r="MAY98" s="522"/>
      <c r="MAZ98" s="522"/>
      <c r="MBA98" s="522"/>
      <c r="MBB98" s="522"/>
      <c r="MBC98" s="522"/>
      <c r="MBD98" s="522"/>
      <c r="MBE98" s="522"/>
      <c r="MBF98" s="522"/>
      <c r="MBG98" s="522"/>
      <c r="MBH98" s="522"/>
      <c r="MBI98" s="522"/>
      <c r="MBJ98" s="522"/>
      <c r="MBK98" s="522"/>
      <c r="MBL98" s="522"/>
      <c r="MBM98" s="522"/>
      <c r="MBN98" s="522"/>
      <c r="MBO98" s="522"/>
      <c r="MBP98" s="522"/>
      <c r="MBQ98" s="522"/>
      <c r="MBR98" s="522"/>
      <c r="MBS98" s="522"/>
      <c r="MBT98" s="522"/>
      <c r="MBU98" s="522"/>
      <c r="MBV98" s="522"/>
      <c r="MBW98" s="522"/>
      <c r="MBX98" s="522"/>
      <c r="MBY98" s="522"/>
      <c r="MBZ98" s="522"/>
      <c r="MCA98" s="522"/>
      <c r="MCB98" s="522"/>
      <c r="MCC98" s="522"/>
      <c r="MCD98" s="522"/>
      <c r="MCE98" s="522"/>
      <c r="MCF98" s="522"/>
      <c r="MCG98" s="522"/>
      <c r="MCH98" s="522"/>
      <c r="MCI98" s="522"/>
      <c r="MCJ98" s="522"/>
      <c r="MCK98" s="522"/>
      <c r="MCL98" s="522"/>
      <c r="MCM98" s="522"/>
      <c r="MCN98" s="522"/>
      <c r="MCO98" s="522"/>
      <c r="MCP98" s="522"/>
      <c r="MCQ98" s="522"/>
      <c r="MCR98" s="522"/>
      <c r="MCS98" s="522"/>
      <c r="MCT98" s="522"/>
      <c r="MCU98" s="522"/>
      <c r="MCV98" s="522"/>
      <c r="MCW98" s="522"/>
      <c r="MCX98" s="522"/>
      <c r="MCY98" s="522"/>
      <c r="MCZ98" s="522"/>
      <c r="MDA98" s="522"/>
      <c r="MDB98" s="522"/>
      <c r="MDC98" s="522"/>
      <c r="MDD98" s="522"/>
      <c r="MDE98" s="522"/>
      <c r="MDF98" s="522"/>
      <c r="MDG98" s="522"/>
      <c r="MDH98" s="522"/>
      <c r="MDI98" s="522"/>
      <c r="MDJ98" s="522"/>
      <c r="MDK98" s="522"/>
      <c r="MDL98" s="522"/>
      <c r="MDM98" s="522"/>
      <c r="MDN98" s="522"/>
      <c r="MDO98" s="522"/>
      <c r="MDP98" s="522"/>
      <c r="MDQ98" s="522"/>
      <c r="MDR98" s="522"/>
      <c r="MDS98" s="522"/>
      <c r="MDT98" s="522"/>
      <c r="MDU98" s="522"/>
      <c r="MDV98" s="522"/>
      <c r="MDW98" s="522"/>
      <c r="MDX98" s="522"/>
      <c r="MDY98" s="522"/>
      <c r="MDZ98" s="522"/>
      <c r="MEA98" s="522"/>
      <c r="MEB98" s="522"/>
      <c r="MEC98" s="522"/>
      <c r="MED98" s="522"/>
      <c r="MEE98" s="522"/>
      <c r="MEF98" s="522"/>
      <c r="MEG98" s="522"/>
      <c r="MEH98" s="522"/>
      <c r="MEI98" s="522"/>
      <c r="MEJ98" s="522"/>
      <c r="MEK98" s="522"/>
      <c r="MEL98" s="522"/>
      <c r="MEM98" s="522"/>
      <c r="MEN98" s="522"/>
      <c r="MEO98" s="522"/>
      <c r="MEP98" s="522"/>
      <c r="MEQ98" s="522"/>
      <c r="MER98" s="522"/>
      <c r="MES98" s="522"/>
      <c r="MET98" s="522"/>
      <c r="MEU98" s="522"/>
      <c r="MEV98" s="522"/>
      <c r="MEW98" s="522"/>
      <c r="MEX98" s="522"/>
      <c r="MEY98" s="522"/>
      <c r="MEZ98" s="522"/>
      <c r="MFA98" s="522"/>
      <c r="MFB98" s="522"/>
      <c r="MFC98" s="522"/>
      <c r="MFD98" s="522"/>
      <c r="MFE98" s="522"/>
      <c r="MFF98" s="522"/>
      <c r="MFG98" s="522"/>
      <c r="MFH98" s="522"/>
      <c r="MFI98" s="522"/>
      <c r="MFJ98" s="522"/>
      <c r="MFK98" s="522"/>
      <c r="MFL98" s="522"/>
      <c r="MFM98" s="522"/>
      <c r="MFN98" s="522"/>
      <c r="MFO98" s="522"/>
      <c r="MFP98" s="522"/>
      <c r="MFQ98" s="522"/>
      <c r="MFR98" s="522"/>
      <c r="MFS98" s="522"/>
      <c r="MFT98" s="522"/>
      <c r="MFU98" s="522"/>
      <c r="MFV98" s="522"/>
      <c r="MFW98" s="522"/>
      <c r="MFX98" s="522"/>
      <c r="MFY98" s="522"/>
      <c r="MFZ98" s="522"/>
      <c r="MGA98" s="522"/>
      <c r="MGB98" s="522"/>
      <c r="MGC98" s="522"/>
      <c r="MGD98" s="522"/>
      <c r="MGE98" s="522"/>
      <c r="MGF98" s="522"/>
      <c r="MGG98" s="522"/>
      <c r="MGH98" s="522"/>
      <c r="MGI98" s="522"/>
      <c r="MGJ98" s="522"/>
      <c r="MGK98" s="522"/>
      <c r="MGL98" s="522"/>
      <c r="MGM98" s="522"/>
      <c r="MGN98" s="522"/>
      <c r="MGO98" s="522"/>
      <c r="MGP98" s="522"/>
      <c r="MGQ98" s="522"/>
      <c r="MGR98" s="522"/>
      <c r="MGS98" s="522"/>
      <c r="MGT98" s="522"/>
      <c r="MGU98" s="522"/>
      <c r="MGV98" s="522"/>
      <c r="MGW98" s="522"/>
      <c r="MGX98" s="522"/>
      <c r="MGY98" s="522"/>
      <c r="MGZ98" s="522"/>
      <c r="MHA98" s="522"/>
      <c r="MHB98" s="522"/>
      <c r="MHC98" s="522"/>
      <c r="MHD98" s="522"/>
      <c r="MHE98" s="522"/>
      <c r="MHF98" s="522"/>
      <c r="MHG98" s="522"/>
      <c r="MHH98" s="522"/>
      <c r="MHI98" s="522"/>
      <c r="MHJ98" s="522"/>
      <c r="MHK98" s="522"/>
      <c r="MHL98" s="522"/>
      <c r="MHM98" s="522"/>
      <c r="MHN98" s="522"/>
      <c r="MHO98" s="522"/>
      <c r="MHP98" s="522"/>
      <c r="MHQ98" s="522"/>
      <c r="MHR98" s="522"/>
      <c r="MHS98" s="522"/>
      <c r="MHT98" s="522"/>
      <c r="MHU98" s="522"/>
      <c r="MHV98" s="522"/>
      <c r="MHW98" s="522"/>
      <c r="MHX98" s="522"/>
      <c r="MHY98" s="522"/>
      <c r="MHZ98" s="522"/>
      <c r="MIA98" s="522"/>
      <c r="MIB98" s="522"/>
      <c r="MIC98" s="522"/>
      <c r="MID98" s="522"/>
      <c r="MIE98" s="522"/>
      <c r="MIF98" s="522"/>
      <c r="MIG98" s="522"/>
      <c r="MIH98" s="522"/>
      <c r="MII98" s="522"/>
      <c r="MIJ98" s="522"/>
      <c r="MIK98" s="522"/>
      <c r="MIL98" s="522"/>
      <c r="MIM98" s="522"/>
      <c r="MIN98" s="522"/>
      <c r="MIO98" s="522"/>
      <c r="MIP98" s="522"/>
      <c r="MIQ98" s="522"/>
      <c r="MIR98" s="522"/>
      <c r="MIS98" s="522"/>
      <c r="MIT98" s="522"/>
      <c r="MIU98" s="522"/>
      <c r="MIV98" s="522"/>
      <c r="MIW98" s="522"/>
      <c r="MIX98" s="522"/>
      <c r="MIY98" s="522"/>
      <c r="MIZ98" s="522"/>
      <c r="MJA98" s="522"/>
      <c r="MJB98" s="522"/>
      <c r="MJC98" s="522"/>
      <c r="MJD98" s="522"/>
      <c r="MJE98" s="522"/>
      <c r="MJF98" s="522"/>
      <c r="MJG98" s="522"/>
      <c r="MJH98" s="522"/>
      <c r="MJI98" s="522"/>
      <c r="MJJ98" s="522"/>
      <c r="MJK98" s="522"/>
      <c r="MJL98" s="522"/>
      <c r="MJM98" s="522"/>
      <c r="MJN98" s="522"/>
      <c r="MJO98" s="522"/>
      <c r="MJP98" s="522"/>
      <c r="MJQ98" s="522"/>
      <c r="MJR98" s="522"/>
      <c r="MJS98" s="522"/>
      <c r="MJT98" s="522"/>
      <c r="MJU98" s="522"/>
      <c r="MJV98" s="522"/>
      <c r="MJW98" s="522"/>
      <c r="MJX98" s="522"/>
      <c r="MJY98" s="522"/>
      <c r="MJZ98" s="522"/>
      <c r="MKA98" s="522"/>
      <c r="MKB98" s="522"/>
      <c r="MKC98" s="522"/>
      <c r="MKD98" s="522"/>
      <c r="MKE98" s="522"/>
      <c r="MKF98" s="522"/>
      <c r="MKG98" s="522"/>
      <c r="MKH98" s="522"/>
      <c r="MKI98" s="522"/>
      <c r="MKJ98" s="522"/>
      <c r="MKK98" s="522"/>
      <c r="MKL98" s="522"/>
      <c r="MKM98" s="522"/>
      <c r="MKN98" s="522"/>
      <c r="MKO98" s="522"/>
      <c r="MKP98" s="522"/>
      <c r="MKQ98" s="522"/>
      <c r="MKR98" s="522"/>
      <c r="MKS98" s="522"/>
      <c r="MKT98" s="522"/>
      <c r="MKU98" s="522"/>
      <c r="MKV98" s="522"/>
      <c r="MKW98" s="522"/>
      <c r="MKX98" s="522"/>
      <c r="MKY98" s="522"/>
      <c r="MKZ98" s="522"/>
      <c r="MLA98" s="522"/>
      <c r="MLB98" s="522"/>
      <c r="MLC98" s="522"/>
      <c r="MLD98" s="522"/>
      <c r="MLE98" s="522"/>
      <c r="MLF98" s="522"/>
      <c r="MLG98" s="522"/>
      <c r="MLH98" s="522"/>
      <c r="MLI98" s="522"/>
      <c r="MLJ98" s="522"/>
      <c r="MLK98" s="522"/>
      <c r="MLL98" s="522"/>
      <c r="MLM98" s="522"/>
      <c r="MLN98" s="522"/>
      <c r="MLO98" s="522"/>
      <c r="MLP98" s="522"/>
      <c r="MLQ98" s="522"/>
      <c r="MLR98" s="522"/>
      <c r="MLS98" s="522"/>
      <c r="MLT98" s="522"/>
      <c r="MLU98" s="522"/>
      <c r="MLV98" s="522"/>
      <c r="MLW98" s="522"/>
      <c r="MLX98" s="522"/>
      <c r="MLY98" s="522"/>
      <c r="MLZ98" s="522"/>
      <c r="MMA98" s="522"/>
      <c r="MMB98" s="522"/>
      <c r="MMC98" s="522"/>
      <c r="MMD98" s="522"/>
      <c r="MME98" s="522"/>
      <c r="MMF98" s="522"/>
      <c r="MMG98" s="522"/>
      <c r="MMH98" s="522"/>
      <c r="MMI98" s="522"/>
      <c r="MMJ98" s="522"/>
      <c r="MMK98" s="522"/>
      <c r="MML98" s="522"/>
      <c r="MMM98" s="522"/>
      <c r="MMN98" s="522"/>
      <c r="MMO98" s="522"/>
      <c r="MMP98" s="522"/>
      <c r="MMQ98" s="522"/>
      <c r="MMR98" s="522"/>
      <c r="MMS98" s="522"/>
      <c r="MMT98" s="522"/>
      <c r="MMU98" s="522"/>
      <c r="MMV98" s="522"/>
      <c r="MMW98" s="522"/>
      <c r="MMX98" s="522"/>
      <c r="MMY98" s="522"/>
      <c r="MMZ98" s="522"/>
      <c r="MNA98" s="522"/>
      <c r="MNB98" s="522"/>
      <c r="MNC98" s="522"/>
      <c r="MND98" s="522"/>
      <c r="MNE98" s="522"/>
      <c r="MNF98" s="522"/>
      <c r="MNG98" s="522"/>
      <c r="MNH98" s="522"/>
      <c r="MNI98" s="522"/>
      <c r="MNJ98" s="522"/>
      <c r="MNK98" s="522"/>
      <c r="MNL98" s="522"/>
      <c r="MNM98" s="522"/>
      <c r="MNN98" s="522"/>
      <c r="MNO98" s="522"/>
      <c r="MNP98" s="522"/>
      <c r="MNQ98" s="522"/>
      <c r="MNR98" s="522"/>
      <c r="MNS98" s="522"/>
      <c r="MNT98" s="522"/>
      <c r="MNU98" s="522"/>
      <c r="MNV98" s="522"/>
      <c r="MNW98" s="522"/>
      <c r="MNX98" s="522"/>
      <c r="MNY98" s="522"/>
      <c r="MNZ98" s="522"/>
      <c r="MOA98" s="522"/>
      <c r="MOB98" s="522"/>
      <c r="MOC98" s="522"/>
      <c r="MOD98" s="522"/>
      <c r="MOE98" s="522"/>
      <c r="MOF98" s="522"/>
      <c r="MOG98" s="522"/>
      <c r="MOH98" s="522"/>
      <c r="MOI98" s="522"/>
      <c r="MOJ98" s="522"/>
      <c r="MOK98" s="522"/>
      <c r="MOL98" s="522"/>
      <c r="MOM98" s="522"/>
      <c r="MON98" s="522"/>
      <c r="MOO98" s="522"/>
      <c r="MOP98" s="522"/>
      <c r="MOQ98" s="522"/>
      <c r="MOR98" s="522"/>
      <c r="MOS98" s="522"/>
      <c r="MOT98" s="522"/>
      <c r="MOU98" s="522"/>
      <c r="MOV98" s="522"/>
      <c r="MOW98" s="522"/>
      <c r="MOX98" s="522"/>
      <c r="MOY98" s="522"/>
      <c r="MOZ98" s="522"/>
      <c r="MPA98" s="522"/>
      <c r="MPB98" s="522"/>
      <c r="MPC98" s="522"/>
      <c r="MPD98" s="522"/>
      <c r="MPE98" s="522"/>
      <c r="MPF98" s="522"/>
      <c r="MPG98" s="522"/>
      <c r="MPH98" s="522"/>
      <c r="MPI98" s="522"/>
      <c r="MPJ98" s="522"/>
      <c r="MPK98" s="522"/>
      <c r="MPL98" s="522"/>
      <c r="MPM98" s="522"/>
      <c r="MPN98" s="522"/>
      <c r="MPO98" s="522"/>
      <c r="MPP98" s="522"/>
      <c r="MPQ98" s="522"/>
      <c r="MPR98" s="522"/>
      <c r="MPS98" s="522"/>
      <c r="MPT98" s="522"/>
      <c r="MPU98" s="522"/>
      <c r="MPV98" s="522"/>
      <c r="MPW98" s="522"/>
      <c r="MPX98" s="522"/>
      <c r="MPY98" s="522"/>
      <c r="MPZ98" s="522"/>
      <c r="MQA98" s="522"/>
      <c r="MQB98" s="522"/>
      <c r="MQC98" s="522"/>
      <c r="MQD98" s="522"/>
      <c r="MQE98" s="522"/>
      <c r="MQF98" s="522"/>
      <c r="MQG98" s="522"/>
      <c r="MQH98" s="522"/>
      <c r="MQI98" s="522"/>
      <c r="MQJ98" s="522"/>
      <c r="MQK98" s="522"/>
      <c r="MQL98" s="522"/>
      <c r="MQM98" s="522"/>
      <c r="MQN98" s="522"/>
      <c r="MQO98" s="522"/>
      <c r="MQP98" s="522"/>
      <c r="MQQ98" s="522"/>
      <c r="MQR98" s="522"/>
      <c r="MQS98" s="522"/>
      <c r="MQT98" s="522"/>
      <c r="MQU98" s="522"/>
      <c r="MQV98" s="522"/>
      <c r="MQW98" s="522"/>
      <c r="MQX98" s="522"/>
      <c r="MQY98" s="522"/>
      <c r="MQZ98" s="522"/>
      <c r="MRA98" s="522"/>
      <c r="MRB98" s="522"/>
      <c r="MRC98" s="522"/>
      <c r="MRD98" s="522"/>
      <c r="MRE98" s="522"/>
      <c r="MRF98" s="522"/>
      <c r="MRG98" s="522"/>
      <c r="MRH98" s="522"/>
      <c r="MRI98" s="522"/>
      <c r="MRJ98" s="522"/>
      <c r="MRK98" s="522"/>
      <c r="MRL98" s="522"/>
      <c r="MRM98" s="522"/>
      <c r="MRN98" s="522"/>
      <c r="MRO98" s="522"/>
      <c r="MRP98" s="522"/>
      <c r="MRQ98" s="522"/>
      <c r="MRR98" s="522"/>
      <c r="MRS98" s="522"/>
      <c r="MRT98" s="522"/>
      <c r="MRU98" s="522"/>
      <c r="MRV98" s="522"/>
      <c r="MRW98" s="522"/>
      <c r="MRX98" s="522"/>
      <c r="MRY98" s="522"/>
      <c r="MRZ98" s="522"/>
      <c r="MSA98" s="522"/>
      <c r="MSB98" s="522"/>
      <c r="MSC98" s="522"/>
      <c r="MSD98" s="522"/>
      <c r="MSE98" s="522"/>
      <c r="MSF98" s="522"/>
      <c r="MSG98" s="522"/>
      <c r="MSH98" s="522"/>
      <c r="MSI98" s="522"/>
      <c r="MSJ98" s="522"/>
      <c r="MSK98" s="522"/>
      <c r="MSL98" s="522"/>
      <c r="MSM98" s="522"/>
      <c r="MSN98" s="522"/>
      <c r="MSO98" s="522"/>
      <c r="MSP98" s="522"/>
      <c r="MSQ98" s="522"/>
      <c r="MSR98" s="522"/>
      <c r="MSS98" s="522"/>
      <c r="MST98" s="522"/>
      <c r="MSU98" s="522"/>
      <c r="MSV98" s="522"/>
      <c r="MSW98" s="522"/>
      <c r="MSX98" s="522"/>
      <c r="MSY98" s="522"/>
      <c r="MSZ98" s="522"/>
      <c r="MTA98" s="522"/>
      <c r="MTB98" s="522"/>
      <c r="MTC98" s="522"/>
      <c r="MTD98" s="522"/>
      <c r="MTE98" s="522"/>
      <c r="MTF98" s="522"/>
      <c r="MTG98" s="522"/>
      <c r="MTH98" s="522"/>
      <c r="MTI98" s="522"/>
      <c r="MTJ98" s="522"/>
      <c r="MTK98" s="522"/>
      <c r="MTL98" s="522"/>
      <c r="MTM98" s="522"/>
      <c r="MTN98" s="522"/>
      <c r="MTO98" s="522"/>
      <c r="MTP98" s="522"/>
      <c r="MTQ98" s="522"/>
      <c r="MTR98" s="522"/>
      <c r="MTS98" s="522"/>
      <c r="MTT98" s="522"/>
      <c r="MTU98" s="522"/>
      <c r="MTV98" s="522"/>
      <c r="MTW98" s="522"/>
      <c r="MTX98" s="522"/>
      <c r="MTY98" s="522"/>
      <c r="MTZ98" s="522"/>
      <c r="MUA98" s="522"/>
      <c r="MUB98" s="522"/>
      <c r="MUC98" s="522"/>
      <c r="MUD98" s="522"/>
      <c r="MUE98" s="522"/>
      <c r="MUF98" s="522"/>
      <c r="MUG98" s="522"/>
      <c r="MUH98" s="522"/>
      <c r="MUI98" s="522"/>
      <c r="MUJ98" s="522"/>
      <c r="MUK98" s="522"/>
      <c r="MUL98" s="522"/>
      <c r="MUM98" s="522"/>
      <c r="MUN98" s="522"/>
      <c r="MUO98" s="522"/>
      <c r="MUP98" s="522"/>
      <c r="MUQ98" s="522"/>
      <c r="MUR98" s="522"/>
      <c r="MUS98" s="522"/>
      <c r="MUT98" s="522"/>
      <c r="MUU98" s="522"/>
      <c r="MUV98" s="522"/>
      <c r="MUW98" s="522"/>
      <c r="MUX98" s="522"/>
      <c r="MUY98" s="522"/>
      <c r="MUZ98" s="522"/>
      <c r="MVA98" s="522"/>
      <c r="MVB98" s="522"/>
      <c r="MVC98" s="522"/>
      <c r="MVD98" s="522"/>
      <c r="MVE98" s="522"/>
      <c r="MVF98" s="522"/>
      <c r="MVG98" s="522"/>
      <c r="MVH98" s="522"/>
      <c r="MVI98" s="522"/>
      <c r="MVJ98" s="522"/>
      <c r="MVK98" s="522"/>
      <c r="MVL98" s="522"/>
      <c r="MVM98" s="522"/>
      <c r="MVN98" s="522"/>
      <c r="MVO98" s="522"/>
      <c r="MVP98" s="522"/>
      <c r="MVQ98" s="522"/>
      <c r="MVR98" s="522"/>
      <c r="MVS98" s="522"/>
      <c r="MVT98" s="522"/>
      <c r="MVU98" s="522"/>
      <c r="MVV98" s="522"/>
      <c r="MVW98" s="522"/>
      <c r="MVX98" s="522"/>
      <c r="MVY98" s="522"/>
      <c r="MVZ98" s="522"/>
      <c r="MWA98" s="522"/>
      <c r="MWB98" s="522"/>
      <c r="MWC98" s="522"/>
      <c r="MWD98" s="522"/>
      <c r="MWE98" s="522"/>
      <c r="MWF98" s="522"/>
      <c r="MWG98" s="522"/>
      <c r="MWH98" s="522"/>
      <c r="MWI98" s="522"/>
      <c r="MWJ98" s="522"/>
      <c r="MWK98" s="522"/>
      <c r="MWL98" s="522"/>
      <c r="MWM98" s="522"/>
      <c r="MWN98" s="522"/>
      <c r="MWO98" s="522"/>
      <c r="MWP98" s="522"/>
      <c r="MWQ98" s="522"/>
      <c r="MWR98" s="522"/>
      <c r="MWS98" s="522"/>
      <c r="MWT98" s="522"/>
      <c r="MWU98" s="522"/>
      <c r="MWV98" s="522"/>
      <c r="MWW98" s="522"/>
      <c r="MWX98" s="522"/>
      <c r="MWY98" s="522"/>
      <c r="MWZ98" s="522"/>
      <c r="MXA98" s="522"/>
      <c r="MXB98" s="522"/>
      <c r="MXC98" s="522"/>
      <c r="MXD98" s="522"/>
      <c r="MXE98" s="522"/>
      <c r="MXF98" s="522"/>
      <c r="MXG98" s="522"/>
      <c r="MXH98" s="522"/>
      <c r="MXI98" s="522"/>
      <c r="MXJ98" s="522"/>
      <c r="MXK98" s="522"/>
      <c r="MXL98" s="522"/>
      <c r="MXM98" s="522"/>
      <c r="MXN98" s="522"/>
      <c r="MXO98" s="522"/>
      <c r="MXP98" s="522"/>
      <c r="MXQ98" s="522"/>
      <c r="MXR98" s="522"/>
      <c r="MXS98" s="522"/>
      <c r="MXT98" s="522"/>
      <c r="MXU98" s="522"/>
      <c r="MXV98" s="522"/>
      <c r="MXW98" s="522"/>
      <c r="MXX98" s="522"/>
      <c r="MXY98" s="522"/>
      <c r="MXZ98" s="522"/>
      <c r="MYA98" s="522"/>
      <c r="MYB98" s="522"/>
      <c r="MYC98" s="522"/>
      <c r="MYD98" s="522"/>
      <c r="MYE98" s="522"/>
      <c r="MYF98" s="522"/>
      <c r="MYG98" s="522"/>
      <c r="MYH98" s="522"/>
      <c r="MYI98" s="522"/>
      <c r="MYJ98" s="522"/>
      <c r="MYK98" s="522"/>
      <c r="MYL98" s="522"/>
      <c r="MYM98" s="522"/>
      <c r="MYN98" s="522"/>
      <c r="MYO98" s="522"/>
      <c r="MYP98" s="522"/>
      <c r="MYQ98" s="522"/>
      <c r="MYR98" s="522"/>
      <c r="MYS98" s="522"/>
      <c r="MYT98" s="522"/>
      <c r="MYU98" s="522"/>
      <c r="MYV98" s="522"/>
      <c r="MYW98" s="522"/>
      <c r="MYX98" s="522"/>
      <c r="MYY98" s="522"/>
      <c r="MYZ98" s="522"/>
      <c r="MZA98" s="522"/>
      <c r="MZB98" s="522"/>
      <c r="MZC98" s="522"/>
      <c r="MZD98" s="522"/>
      <c r="MZE98" s="522"/>
      <c r="MZF98" s="522"/>
      <c r="MZG98" s="522"/>
      <c r="MZH98" s="522"/>
      <c r="MZI98" s="522"/>
      <c r="MZJ98" s="522"/>
      <c r="MZK98" s="522"/>
      <c r="MZL98" s="522"/>
      <c r="MZM98" s="522"/>
      <c r="MZN98" s="522"/>
      <c r="MZO98" s="522"/>
      <c r="MZP98" s="522"/>
      <c r="MZQ98" s="522"/>
      <c r="MZR98" s="522"/>
      <c r="MZS98" s="522"/>
      <c r="MZT98" s="522"/>
      <c r="MZU98" s="522"/>
      <c r="MZV98" s="522"/>
      <c r="MZW98" s="522"/>
      <c r="MZX98" s="522"/>
      <c r="MZY98" s="522"/>
      <c r="MZZ98" s="522"/>
      <c r="NAA98" s="522"/>
      <c r="NAB98" s="522"/>
      <c r="NAC98" s="522"/>
      <c r="NAD98" s="522"/>
      <c r="NAE98" s="522"/>
      <c r="NAF98" s="522"/>
      <c r="NAG98" s="522"/>
      <c r="NAH98" s="522"/>
      <c r="NAI98" s="522"/>
      <c r="NAJ98" s="522"/>
      <c r="NAK98" s="522"/>
      <c r="NAL98" s="522"/>
      <c r="NAM98" s="522"/>
      <c r="NAN98" s="522"/>
      <c r="NAO98" s="522"/>
      <c r="NAP98" s="522"/>
      <c r="NAQ98" s="522"/>
      <c r="NAR98" s="522"/>
      <c r="NAS98" s="522"/>
      <c r="NAT98" s="522"/>
      <c r="NAU98" s="522"/>
      <c r="NAV98" s="522"/>
      <c r="NAW98" s="522"/>
      <c r="NAX98" s="522"/>
      <c r="NAY98" s="522"/>
      <c r="NAZ98" s="522"/>
      <c r="NBA98" s="522"/>
      <c r="NBB98" s="522"/>
      <c r="NBC98" s="522"/>
      <c r="NBD98" s="522"/>
      <c r="NBE98" s="522"/>
      <c r="NBF98" s="522"/>
      <c r="NBG98" s="522"/>
      <c r="NBH98" s="522"/>
      <c r="NBI98" s="522"/>
      <c r="NBJ98" s="522"/>
      <c r="NBK98" s="522"/>
      <c r="NBL98" s="522"/>
      <c r="NBM98" s="522"/>
      <c r="NBN98" s="522"/>
      <c r="NBO98" s="522"/>
      <c r="NBP98" s="522"/>
      <c r="NBQ98" s="522"/>
      <c r="NBR98" s="522"/>
      <c r="NBS98" s="522"/>
      <c r="NBT98" s="522"/>
      <c r="NBU98" s="522"/>
      <c r="NBV98" s="522"/>
      <c r="NBW98" s="522"/>
      <c r="NBX98" s="522"/>
      <c r="NBY98" s="522"/>
      <c r="NBZ98" s="522"/>
      <c r="NCA98" s="522"/>
      <c r="NCB98" s="522"/>
      <c r="NCC98" s="522"/>
      <c r="NCD98" s="522"/>
      <c r="NCE98" s="522"/>
      <c r="NCF98" s="522"/>
      <c r="NCG98" s="522"/>
      <c r="NCH98" s="522"/>
      <c r="NCI98" s="522"/>
      <c r="NCJ98" s="522"/>
      <c r="NCK98" s="522"/>
      <c r="NCL98" s="522"/>
      <c r="NCM98" s="522"/>
      <c r="NCN98" s="522"/>
      <c r="NCO98" s="522"/>
      <c r="NCP98" s="522"/>
      <c r="NCQ98" s="522"/>
      <c r="NCR98" s="522"/>
      <c r="NCS98" s="522"/>
      <c r="NCT98" s="522"/>
      <c r="NCU98" s="522"/>
      <c r="NCV98" s="522"/>
      <c r="NCW98" s="522"/>
      <c r="NCX98" s="522"/>
      <c r="NCY98" s="522"/>
      <c r="NCZ98" s="522"/>
      <c r="NDA98" s="522"/>
      <c r="NDB98" s="522"/>
      <c r="NDC98" s="522"/>
      <c r="NDD98" s="522"/>
      <c r="NDE98" s="522"/>
      <c r="NDF98" s="522"/>
      <c r="NDG98" s="522"/>
      <c r="NDH98" s="522"/>
      <c r="NDI98" s="522"/>
      <c r="NDJ98" s="522"/>
      <c r="NDK98" s="522"/>
      <c r="NDL98" s="522"/>
      <c r="NDM98" s="522"/>
      <c r="NDN98" s="522"/>
      <c r="NDO98" s="522"/>
      <c r="NDP98" s="522"/>
      <c r="NDQ98" s="522"/>
      <c r="NDR98" s="522"/>
      <c r="NDS98" s="522"/>
      <c r="NDT98" s="522"/>
      <c r="NDU98" s="522"/>
      <c r="NDV98" s="522"/>
      <c r="NDW98" s="522"/>
      <c r="NDX98" s="522"/>
      <c r="NDY98" s="522"/>
      <c r="NDZ98" s="522"/>
      <c r="NEA98" s="522"/>
      <c r="NEB98" s="522"/>
      <c r="NEC98" s="522"/>
      <c r="NED98" s="522"/>
      <c r="NEE98" s="522"/>
      <c r="NEF98" s="522"/>
      <c r="NEG98" s="522"/>
      <c r="NEH98" s="522"/>
      <c r="NEI98" s="522"/>
      <c r="NEJ98" s="522"/>
      <c r="NEK98" s="522"/>
      <c r="NEL98" s="522"/>
      <c r="NEM98" s="522"/>
      <c r="NEN98" s="522"/>
      <c r="NEO98" s="522"/>
      <c r="NEP98" s="522"/>
      <c r="NEQ98" s="522"/>
      <c r="NER98" s="522"/>
      <c r="NES98" s="522"/>
      <c r="NET98" s="522"/>
      <c r="NEU98" s="522"/>
      <c r="NEV98" s="522"/>
      <c r="NEW98" s="522"/>
      <c r="NEX98" s="522"/>
      <c r="NEY98" s="522"/>
      <c r="NEZ98" s="522"/>
      <c r="NFA98" s="522"/>
      <c r="NFB98" s="522"/>
      <c r="NFC98" s="522"/>
      <c r="NFD98" s="522"/>
      <c r="NFE98" s="522"/>
      <c r="NFF98" s="522"/>
      <c r="NFG98" s="522"/>
      <c r="NFH98" s="522"/>
      <c r="NFI98" s="522"/>
      <c r="NFJ98" s="522"/>
      <c r="NFK98" s="522"/>
      <c r="NFL98" s="522"/>
      <c r="NFM98" s="522"/>
      <c r="NFN98" s="522"/>
      <c r="NFO98" s="522"/>
      <c r="NFP98" s="522"/>
      <c r="NFQ98" s="522"/>
      <c r="NFR98" s="522"/>
      <c r="NFS98" s="522"/>
      <c r="NFT98" s="522"/>
      <c r="NFU98" s="522"/>
      <c r="NFV98" s="522"/>
      <c r="NFW98" s="522"/>
      <c r="NFX98" s="522"/>
      <c r="NFY98" s="522"/>
      <c r="NFZ98" s="522"/>
      <c r="NGA98" s="522"/>
      <c r="NGB98" s="522"/>
      <c r="NGC98" s="522"/>
      <c r="NGD98" s="522"/>
      <c r="NGE98" s="522"/>
      <c r="NGF98" s="522"/>
      <c r="NGG98" s="522"/>
      <c r="NGH98" s="522"/>
      <c r="NGI98" s="522"/>
      <c r="NGJ98" s="522"/>
      <c r="NGK98" s="522"/>
      <c r="NGL98" s="522"/>
      <c r="NGM98" s="522"/>
      <c r="NGN98" s="522"/>
      <c r="NGO98" s="522"/>
      <c r="NGP98" s="522"/>
      <c r="NGQ98" s="522"/>
      <c r="NGR98" s="522"/>
      <c r="NGS98" s="522"/>
      <c r="NGT98" s="522"/>
      <c r="NGU98" s="522"/>
      <c r="NGV98" s="522"/>
      <c r="NGW98" s="522"/>
      <c r="NGX98" s="522"/>
      <c r="NGY98" s="522"/>
      <c r="NGZ98" s="522"/>
      <c r="NHA98" s="522"/>
      <c r="NHB98" s="522"/>
      <c r="NHC98" s="522"/>
      <c r="NHD98" s="522"/>
      <c r="NHE98" s="522"/>
      <c r="NHF98" s="522"/>
      <c r="NHG98" s="522"/>
      <c r="NHH98" s="522"/>
      <c r="NHI98" s="522"/>
      <c r="NHJ98" s="522"/>
      <c r="NHK98" s="522"/>
      <c r="NHL98" s="522"/>
      <c r="NHM98" s="522"/>
      <c r="NHN98" s="522"/>
      <c r="NHO98" s="522"/>
      <c r="NHP98" s="522"/>
      <c r="NHQ98" s="522"/>
      <c r="NHR98" s="522"/>
      <c r="NHS98" s="522"/>
      <c r="NHT98" s="522"/>
      <c r="NHU98" s="522"/>
      <c r="NHV98" s="522"/>
      <c r="NHW98" s="522"/>
      <c r="NHX98" s="522"/>
      <c r="NHY98" s="522"/>
      <c r="NHZ98" s="522"/>
      <c r="NIA98" s="522"/>
      <c r="NIB98" s="522"/>
      <c r="NIC98" s="522"/>
      <c r="NID98" s="522"/>
      <c r="NIE98" s="522"/>
      <c r="NIF98" s="522"/>
      <c r="NIG98" s="522"/>
      <c r="NIH98" s="522"/>
      <c r="NII98" s="522"/>
      <c r="NIJ98" s="522"/>
      <c r="NIK98" s="522"/>
      <c r="NIL98" s="522"/>
      <c r="NIM98" s="522"/>
      <c r="NIN98" s="522"/>
      <c r="NIO98" s="522"/>
      <c r="NIP98" s="522"/>
      <c r="NIQ98" s="522"/>
      <c r="NIR98" s="522"/>
      <c r="NIS98" s="522"/>
      <c r="NIT98" s="522"/>
      <c r="NIU98" s="522"/>
      <c r="NIV98" s="522"/>
      <c r="NIW98" s="522"/>
      <c r="NIX98" s="522"/>
      <c r="NIY98" s="522"/>
      <c r="NIZ98" s="522"/>
      <c r="NJA98" s="522"/>
      <c r="NJB98" s="522"/>
      <c r="NJC98" s="522"/>
      <c r="NJD98" s="522"/>
      <c r="NJE98" s="522"/>
      <c r="NJF98" s="522"/>
      <c r="NJG98" s="522"/>
      <c r="NJH98" s="522"/>
      <c r="NJI98" s="522"/>
      <c r="NJJ98" s="522"/>
      <c r="NJK98" s="522"/>
      <c r="NJL98" s="522"/>
      <c r="NJM98" s="522"/>
      <c r="NJN98" s="522"/>
      <c r="NJO98" s="522"/>
      <c r="NJP98" s="522"/>
      <c r="NJQ98" s="522"/>
      <c r="NJR98" s="522"/>
      <c r="NJS98" s="522"/>
      <c r="NJT98" s="522"/>
      <c r="NJU98" s="522"/>
      <c r="NJV98" s="522"/>
      <c r="NJW98" s="522"/>
      <c r="NJX98" s="522"/>
      <c r="NJY98" s="522"/>
      <c r="NJZ98" s="522"/>
      <c r="NKA98" s="522"/>
      <c r="NKB98" s="522"/>
      <c r="NKC98" s="522"/>
      <c r="NKD98" s="522"/>
      <c r="NKE98" s="522"/>
      <c r="NKF98" s="522"/>
      <c r="NKG98" s="522"/>
      <c r="NKH98" s="522"/>
      <c r="NKI98" s="522"/>
      <c r="NKJ98" s="522"/>
      <c r="NKK98" s="522"/>
      <c r="NKL98" s="522"/>
      <c r="NKM98" s="522"/>
      <c r="NKN98" s="522"/>
      <c r="NKO98" s="522"/>
      <c r="NKP98" s="522"/>
      <c r="NKQ98" s="522"/>
      <c r="NKR98" s="522"/>
      <c r="NKS98" s="522"/>
      <c r="NKT98" s="522"/>
      <c r="NKU98" s="522"/>
      <c r="NKV98" s="522"/>
      <c r="NKW98" s="522"/>
      <c r="NKX98" s="522"/>
      <c r="NKY98" s="522"/>
      <c r="NKZ98" s="522"/>
      <c r="NLA98" s="522"/>
      <c r="NLB98" s="522"/>
      <c r="NLC98" s="522"/>
      <c r="NLD98" s="522"/>
      <c r="NLE98" s="522"/>
      <c r="NLF98" s="522"/>
      <c r="NLG98" s="522"/>
      <c r="NLH98" s="522"/>
      <c r="NLI98" s="522"/>
      <c r="NLJ98" s="522"/>
      <c r="NLK98" s="522"/>
      <c r="NLL98" s="522"/>
      <c r="NLM98" s="522"/>
      <c r="NLN98" s="522"/>
      <c r="NLO98" s="522"/>
      <c r="NLP98" s="522"/>
      <c r="NLQ98" s="522"/>
      <c r="NLR98" s="522"/>
      <c r="NLS98" s="522"/>
      <c r="NLT98" s="522"/>
      <c r="NLU98" s="522"/>
      <c r="NLV98" s="522"/>
      <c r="NLW98" s="522"/>
      <c r="NLX98" s="522"/>
      <c r="NLY98" s="522"/>
      <c r="NLZ98" s="522"/>
      <c r="NMA98" s="522"/>
      <c r="NMB98" s="522"/>
      <c r="NMC98" s="522"/>
      <c r="NMD98" s="522"/>
      <c r="NME98" s="522"/>
      <c r="NMF98" s="522"/>
      <c r="NMG98" s="522"/>
      <c r="NMH98" s="522"/>
      <c r="NMI98" s="522"/>
      <c r="NMJ98" s="522"/>
      <c r="NMK98" s="522"/>
      <c r="NML98" s="522"/>
      <c r="NMM98" s="522"/>
      <c r="NMN98" s="522"/>
      <c r="NMO98" s="522"/>
      <c r="NMP98" s="522"/>
      <c r="NMQ98" s="522"/>
      <c r="NMR98" s="522"/>
      <c r="NMS98" s="522"/>
      <c r="NMT98" s="522"/>
      <c r="NMU98" s="522"/>
      <c r="NMV98" s="522"/>
      <c r="NMW98" s="522"/>
      <c r="NMX98" s="522"/>
      <c r="NMY98" s="522"/>
      <c r="NMZ98" s="522"/>
      <c r="NNA98" s="522"/>
      <c r="NNB98" s="522"/>
      <c r="NNC98" s="522"/>
      <c r="NND98" s="522"/>
      <c r="NNE98" s="522"/>
      <c r="NNF98" s="522"/>
      <c r="NNG98" s="522"/>
      <c r="NNH98" s="522"/>
      <c r="NNI98" s="522"/>
      <c r="NNJ98" s="522"/>
      <c r="NNK98" s="522"/>
      <c r="NNL98" s="522"/>
      <c r="NNM98" s="522"/>
      <c r="NNN98" s="522"/>
      <c r="NNO98" s="522"/>
      <c r="NNP98" s="522"/>
      <c r="NNQ98" s="522"/>
      <c r="NNR98" s="522"/>
      <c r="NNS98" s="522"/>
      <c r="NNT98" s="522"/>
      <c r="NNU98" s="522"/>
      <c r="NNV98" s="522"/>
      <c r="NNW98" s="522"/>
      <c r="NNX98" s="522"/>
      <c r="NNY98" s="522"/>
      <c r="NNZ98" s="522"/>
      <c r="NOA98" s="522"/>
      <c r="NOB98" s="522"/>
      <c r="NOC98" s="522"/>
      <c r="NOD98" s="522"/>
      <c r="NOE98" s="522"/>
      <c r="NOF98" s="522"/>
      <c r="NOG98" s="522"/>
      <c r="NOH98" s="522"/>
      <c r="NOI98" s="522"/>
      <c r="NOJ98" s="522"/>
      <c r="NOK98" s="522"/>
      <c r="NOL98" s="522"/>
      <c r="NOM98" s="522"/>
      <c r="NON98" s="522"/>
      <c r="NOO98" s="522"/>
      <c r="NOP98" s="522"/>
      <c r="NOQ98" s="522"/>
      <c r="NOR98" s="522"/>
      <c r="NOS98" s="522"/>
      <c r="NOT98" s="522"/>
      <c r="NOU98" s="522"/>
      <c r="NOV98" s="522"/>
      <c r="NOW98" s="522"/>
      <c r="NOX98" s="522"/>
      <c r="NOY98" s="522"/>
      <c r="NOZ98" s="522"/>
      <c r="NPA98" s="522"/>
      <c r="NPB98" s="522"/>
      <c r="NPC98" s="522"/>
      <c r="NPD98" s="522"/>
      <c r="NPE98" s="522"/>
      <c r="NPF98" s="522"/>
      <c r="NPG98" s="522"/>
      <c r="NPH98" s="522"/>
      <c r="NPI98" s="522"/>
      <c r="NPJ98" s="522"/>
      <c r="NPK98" s="522"/>
      <c r="NPL98" s="522"/>
      <c r="NPM98" s="522"/>
      <c r="NPN98" s="522"/>
      <c r="NPO98" s="522"/>
      <c r="NPP98" s="522"/>
      <c r="NPQ98" s="522"/>
      <c r="NPR98" s="522"/>
      <c r="NPS98" s="522"/>
      <c r="NPT98" s="522"/>
      <c r="NPU98" s="522"/>
      <c r="NPV98" s="522"/>
      <c r="NPW98" s="522"/>
      <c r="NPX98" s="522"/>
      <c r="NPY98" s="522"/>
      <c r="NPZ98" s="522"/>
      <c r="NQA98" s="522"/>
      <c r="NQB98" s="522"/>
      <c r="NQC98" s="522"/>
      <c r="NQD98" s="522"/>
      <c r="NQE98" s="522"/>
      <c r="NQF98" s="522"/>
      <c r="NQG98" s="522"/>
      <c r="NQH98" s="522"/>
      <c r="NQI98" s="522"/>
      <c r="NQJ98" s="522"/>
      <c r="NQK98" s="522"/>
      <c r="NQL98" s="522"/>
      <c r="NQM98" s="522"/>
      <c r="NQN98" s="522"/>
      <c r="NQO98" s="522"/>
      <c r="NQP98" s="522"/>
      <c r="NQQ98" s="522"/>
      <c r="NQR98" s="522"/>
      <c r="NQS98" s="522"/>
      <c r="NQT98" s="522"/>
      <c r="NQU98" s="522"/>
      <c r="NQV98" s="522"/>
      <c r="NQW98" s="522"/>
      <c r="NQX98" s="522"/>
      <c r="NQY98" s="522"/>
      <c r="NQZ98" s="522"/>
      <c r="NRA98" s="522"/>
      <c r="NRB98" s="522"/>
      <c r="NRC98" s="522"/>
      <c r="NRD98" s="522"/>
      <c r="NRE98" s="522"/>
      <c r="NRF98" s="522"/>
      <c r="NRG98" s="522"/>
      <c r="NRH98" s="522"/>
      <c r="NRI98" s="522"/>
      <c r="NRJ98" s="522"/>
      <c r="NRK98" s="522"/>
      <c r="NRL98" s="522"/>
      <c r="NRM98" s="522"/>
      <c r="NRN98" s="522"/>
      <c r="NRO98" s="522"/>
      <c r="NRP98" s="522"/>
      <c r="NRQ98" s="522"/>
      <c r="NRR98" s="522"/>
      <c r="NRS98" s="522"/>
      <c r="NRT98" s="522"/>
      <c r="NRU98" s="522"/>
      <c r="NRV98" s="522"/>
      <c r="NRW98" s="522"/>
      <c r="NRX98" s="522"/>
      <c r="NRY98" s="522"/>
      <c r="NRZ98" s="522"/>
      <c r="NSA98" s="522"/>
      <c r="NSB98" s="522"/>
      <c r="NSC98" s="522"/>
      <c r="NSD98" s="522"/>
      <c r="NSE98" s="522"/>
      <c r="NSF98" s="522"/>
      <c r="NSG98" s="522"/>
      <c r="NSH98" s="522"/>
      <c r="NSI98" s="522"/>
      <c r="NSJ98" s="522"/>
      <c r="NSK98" s="522"/>
      <c r="NSL98" s="522"/>
      <c r="NSM98" s="522"/>
      <c r="NSN98" s="522"/>
      <c r="NSO98" s="522"/>
      <c r="NSP98" s="522"/>
      <c r="NSQ98" s="522"/>
      <c r="NSR98" s="522"/>
      <c r="NSS98" s="522"/>
      <c r="NST98" s="522"/>
      <c r="NSU98" s="522"/>
      <c r="NSV98" s="522"/>
      <c r="NSW98" s="522"/>
      <c r="NSX98" s="522"/>
      <c r="NSY98" s="522"/>
      <c r="NSZ98" s="522"/>
      <c r="NTA98" s="522"/>
      <c r="NTB98" s="522"/>
      <c r="NTC98" s="522"/>
      <c r="NTD98" s="522"/>
      <c r="NTE98" s="522"/>
      <c r="NTF98" s="522"/>
      <c r="NTG98" s="522"/>
      <c r="NTH98" s="522"/>
      <c r="NTI98" s="522"/>
      <c r="NTJ98" s="522"/>
      <c r="NTK98" s="522"/>
      <c r="NTL98" s="522"/>
      <c r="NTM98" s="522"/>
      <c r="NTN98" s="522"/>
      <c r="NTO98" s="522"/>
      <c r="NTP98" s="522"/>
      <c r="NTQ98" s="522"/>
      <c r="NTR98" s="522"/>
      <c r="NTS98" s="522"/>
      <c r="NTT98" s="522"/>
      <c r="NTU98" s="522"/>
      <c r="NTV98" s="522"/>
      <c r="NTW98" s="522"/>
      <c r="NTX98" s="522"/>
      <c r="NTY98" s="522"/>
      <c r="NTZ98" s="522"/>
      <c r="NUA98" s="522"/>
      <c r="NUB98" s="522"/>
      <c r="NUC98" s="522"/>
      <c r="NUD98" s="522"/>
      <c r="NUE98" s="522"/>
      <c r="NUF98" s="522"/>
      <c r="NUG98" s="522"/>
      <c r="NUH98" s="522"/>
      <c r="NUI98" s="522"/>
      <c r="NUJ98" s="522"/>
      <c r="NUK98" s="522"/>
      <c r="NUL98" s="522"/>
      <c r="NUM98" s="522"/>
      <c r="NUN98" s="522"/>
      <c r="NUO98" s="522"/>
      <c r="NUP98" s="522"/>
      <c r="NUQ98" s="522"/>
      <c r="NUR98" s="522"/>
      <c r="NUS98" s="522"/>
      <c r="NUT98" s="522"/>
      <c r="NUU98" s="522"/>
      <c r="NUV98" s="522"/>
      <c r="NUW98" s="522"/>
      <c r="NUX98" s="522"/>
      <c r="NUY98" s="522"/>
      <c r="NUZ98" s="522"/>
      <c r="NVA98" s="522"/>
      <c r="NVB98" s="522"/>
      <c r="NVC98" s="522"/>
      <c r="NVD98" s="522"/>
      <c r="NVE98" s="522"/>
      <c r="NVF98" s="522"/>
      <c r="NVG98" s="522"/>
      <c r="NVH98" s="522"/>
      <c r="NVI98" s="522"/>
      <c r="NVJ98" s="522"/>
      <c r="NVK98" s="522"/>
      <c r="NVL98" s="522"/>
      <c r="NVM98" s="522"/>
      <c r="NVN98" s="522"/>
      <c r="NVO98" s="522"/>
      <c r="NVP98" s="522"/>
      <c r="NVQ98" s="522"/>
      <c r="NVR98" s="522"/>
      <c r="NVS98" s="522"/>
      <c r="NVT98" s="522"/>
      <c r="NVU98" s="522"/>
      <c r="NVV98" s="522"/>
      <c r="NVW98" s="522"/>
      <c r="NVX98" s="522"/>
      <c r="NVY98" s="522"/>
      <c r="NVZ98" s="522"/>
      <c r="NWA98" s="522"/>
      <c r="NWB98" s="522"/>
      <c r="NWC98" s="522"/>
      <c r="NWD98" s="522"/>
      <c r="NWE98" s="522"/>
      <c r="NWF98" s="522"/>
      <c r="NWG98" s="522"/>
      <c r="NWH98" s="522"/>
      <c r="NWI98" s="522"/>
      <c r="NWJ98" s="522"/>
      <c r="NWK98" s="522"/>
      <c r="NWL98" s="522"/>
      <c r="NWM98" s="522"/>
      <c r="NWN98" s="522"/>
      <c r="NWO98" s="522"/>
      <c r="NWP98" s="522"/>
      <c r="NWQ98" s="522"/>
      <c r="NWR98" s="522"/>
      <c r="NWS98" s="522"/>
      <c r="NWT98" s="522"/>
      <c r="NWU98" s="522"/>
      <c r="NWV98" s="522"/>
      <c r="NWW98" s="522"/>
      <c r="NWX98" s="522"/>
      <c r="NWY98" s="522"/>
      <c r="NWZ98" s="522"/>
      <c r="NXA98" s="522"/>
      <c r="NXB98" s="522"/>
      <c r="NXC98" s="522"/>
      <c r="NXD98" s="522"/>
      <c r="NXE98" s="522"/>
      <c r="NXF98" s="522"/>
      <c r="NXG98" s="522"/>
      <c r="NXH98" s="522"/>
      <c r="NXI98" s="522"/>
      <c r="NXJ98" s="522"/>
      <c r="NXK98" s="522"/>
      <c r="NXL98" s="522"/>
      <c r="NXM98" s="522"/>
      <c r="NXN98" s="522"/>
      <c r="NXO98" s="522"/>
      <c r="NXP98" s="522"/>
      <c r="NXQ98" s="522"/>
      <c r="NXR98" s="522"/>
      <c r="NXS98" s="522"/>
      <c r="NXT98" s="522"/>
      <c r="NXU98" s="522"/>
      <c r="NXV98" s="522"/>
      <c r="NXW98" s="522"/>
      <c r="NXX98" s="522"/>
      <c r="NXY98" s="522"/>
      <c r="NXZ98" s="522"/>
      <c r="NYA98" s="522"/>
      <c r="NYB98" s="522"/>
      <c r="NYC98" s="522"/>
      <c r="NYD98" s="522"/>
      <c r="NYE98" s="522"/>
      <c r="NYF98" s="522"/>
      <c r="NYG98" s="522"/>
      <c r="NYH98" s="522"/>
      <c r="NYI98" s="522"/>
      <c r="NYJ98" s="522"/>
      <c r="NYK98" s="522"/>
      <c r="NYL98" s="522"/>
      <c r="NYM98" s="522"/>
      <c r="NYN98" s="522"/>
      <c r="NYO98" s="522"/>
      <c r="NYP98" s="522"/>
      <c r="NYQ98" s="522"/>
      <c r="NYR98" s="522"/>
      <c r="NYS98" s="522"/>
      <c r="NYT98" s="522"/>
      <c r="NYU98" s="522"/>
      <c r="NYV98" s="522"/>
      <c r="NYW98" s="522"/>
      <c r="NYX98" s="522"/>
      <c r="NYY98" s="522"/>
      <c r="NYZ98" s="522"/>
      <c r="NZA98" s="522"/>
      <c r="NZB98" s="522"/>
      <c r="NZC98" s="522"/>
      <c r="NZD98" s="522"/>
      <c r="NZE98" s="522"/>
      <c r="NZF98" s="522"/>
      <c r="NZG98" s="522"/>
      <c r="NZH98" s="522"/>
      <c r="NZI98" s="522"/>
      <c r="NZJ98" s="522"/>
      <c r="NZK98" s="522"/>
      <c r="NZL98" s="522"/>
      <c r="NZM98" s="522"/>
      <c r="NZN98" s="522"/>
      <c r="NZO98" s="522"/>
      <c r="NZP98" s="522"/>
      <c r="NZQ98" s="522"/>
      <c r="NZR98" s="522"/>
      <c r="NZS98" s="522"/>
      <c r="NZT98" s="522"/>
      <c r="NZU98" s="522"/>
      <c r="NZV98" s="522"/>
      <c r="NZW98" s="522"/>
      <c r="NZX98" s="522"/>
      <c r="NZY98" s="522"/>
      <c r="NZZ98" s="522"/>
      <c r="OAA98" s="522"/>
      <c r="OAB98" s="522"/>
      <c r="OAC98" s="522"/>
      <c r="OAD98" s="522"/>
      <c r="OAE98" s="522"/>
      <c r="OAF98" s="522"/>
      <c r="OAG98" s="522"/>
      <c r="OAH98" s="522"/>
      <c r="OAI98" s="522"/>
      <c r="OAJ98" s="522"/>
      <c r="OAK98" s="522"/>
      <c r="OAL98" s="522"/>
      <c r="OAM98" s="522"/>
      <c r="OAN98" s="522"/>
      <c r="OAO98" s="522"/>
      <c r="OAP98" s="522"/>
      <c r="OAQ98" s="522"/>
      <c r="OAR98" s="522"/>
      <c r="OAS98" s="522"/>
      <c r="OAT98" s="522"/>
      <c r="OAU98" s="522"/>
      <c r="OAV98" s="522"/>
      <c r="OAW98" s="522"/>
      <c r="OAX98" s="522"/>
      <c r="OAY98" s="522"/>
      <c r="OAZ98" s="522"/>
      <c r="OBA98" s="522"/>
      <c r="OBB98" s="522"/>
      <c r="OBC98" s="522"/>
      <c r="OBD98" s="522"/>
      <c r="OBE98" s="522"/>
      <c r="OBF98" s="522"/>
      <c r="OBG98" s="522"/>
      <c r="OBH98" s="522"/>
      <c r="OBI98" s="522"/>
      <c r="OBJ98" s="522"/>
      <c r="OBK98" s="522"/>
      <c r="OBL98" s="522"/>
      <c r="OBM98" s="522"/>
      <c r="OBN98" s="522"/>
      <c r="OBO98" s="522"/>
      <c r="OBP98" s="522"/>
      <c r="OBQ98" s="522"/>
      <c r="OBR98" s="522"/>
      <c r="OBS98" s="522"/>
      <c r="OBT98" s="522"/>
      <c r="OBU98" s="522"/>
      <c r="OBV98" s="522"/>
      <c r="OBW98" s="522"/>
      <c r="OBX98" s="522"/>
      <c r="OBY98" s="522"/>
      <c r="OBZ98" s="522"/>
      <c r="OCA98" s="522"/>
      <c r="OCB98" s="522"/>
      <c r="OCC98" s="522"/>
      <c r="OCD98" s="522"/>
      <c r="OCE98" s="522"/>
      <c r="OCF98" s="522"/>
      <c r="OCG98" s="522"/>
      <c r="OCH98" s="522"/>
      <c r="OCI98" s="522"/>
      <c r="OCJ98" s="522"/>
      <c r="OCK98" s="522"/>
      <c r="OCL98" s="522"/>
      <c r="OCM98" s="522"/>
      <c r="OCN98" s="522"/>
      <c r="OCO98" s="522"/>
      <c r="OCP98" s="522"/>
      <c r="OCQ98" s="522"/>
      <c r="OCR98" s="522"/>
      <c r="OCS98" s="522"/>
      <c r="OCT98" s="522"/>
      <c r="OCU98" s="522"/>
      <c r="OCV98" s="522"/>
      <c r="OCW98" s="522"/>
      <c r="OCX98" s="522"/>
      <c r="OCY98" s="522"/>
      <c r="OCZ98" s="522"/>
      <c r="ODA98" s="522"/>
      <c r="ODB98" s="522"/>
      <c r="ODC98" s="522"/>
      <c r="ODD98" s="522"/>
      <c r="ODE98" s="522"/>
      <c r="ODF98" s="522"/>
      <c r="ODG98" s="522"/>
      <c r="ODH98" s="522"/>
      <c r="ODI98" s="522"/>
      <c r="ODJ98" s="522"/>
      <c r="ODK98" s="522"/>
      <c r="ODL98" s="522"/>
      <c r="ODM98" s="522"/>
      <c r="ODN98" s="522"/>
      <c r="ODO98" s="522"/>
      <c r="ODP98" s="522"/>
      <c r="ODQ98" s="522"/>
      <c r="ODR98" s="522"/>
      <c r="ODS98" s="522"/>
      <c r="ODT98" s="522"/>
      <c r="ODU98" s="522"/>
      <c r="ODV98" s="522"/>
      <c r="ODW98" s="522"/>
      <c r="ODX98" s="522"/>
      <c r="ODY98" s="522"/>
      <c r="ODZ98" s="522"/>
      <c r="OEA98" s="522"/>
      <c r="OEB98" s="522"/>
      <c r="OEC98" s="522"/>
      <c r="OED98" s="522"/>
      <c r="OEE98" s="522"/>
      <c r="OEF98" s="522"/>
      <c r="OEG98" s="522"/>
      <c r="OEH98" s="522"/>
      <c r="OEI98" s="522"/>
      <c r="OEJ98" s="522"/>
      <c r="OEK98" s="522"/>
      <c r="OEL98" s="522"/>
      <c r="OEM98" s="522"/>
      <c r="OEN98" s="522"/>
      <c r="OEO98" s="522"/>
      <c r="OEP98" s="522"/>
      <c r="OEQ98" s="522"/>
      <c r="OER98" s="522"/>
      <c r="OES98" s="522"/>
      <c r="OET98" s="522"/>
      <c r="OEU98" s="522"/>
      <c r="OEV98" s="522"/>
      <c r="OEW98" s="522"/>
      <c r="OEX98" s="522"/>
      <c r="OEY98" s="522"/>
      <c r="OEZ98" s="522"/>
      <c r="OFA98" s="522"/>
      <c r="OFB98" s="522"/>
      <c r="OFC98" s="522"/>
      <c r="OFD98" s="522"/>
      <c r="OFE98" s="522"/>
      <c r="OFF98" s="522"/>
      <c r="OFG98" s="522"/>
      <c r="OFH98" s="522"/>
      <c r="OFI98" s="522"/>
      <c r="OFJ98" s="522"/>
      <c r="OFK98" s="522"/>
      <c r="OFL98" s="522"/>
      <c r="OFM98" s="522"/>
      <c r="OFN98" s="522"/>
      <c r="OFO98" s="522"/>
      <c r="OFP98" s="522"/>
      <c r="OFQ98" s="522"/>
      <c r="OFR98" s="522"/>
      <c r="OFS98" s="522"/>
      <c r="OFT98" s="522"/>
      <c r="OFU98" s="522"/>
      <c r="OFV98" s="522"/>
      <c r="OFW98" s="522"/>
      <c r="OFX98" s="522"/>
      <c r="OFY98" s="522"/>
      <c r="OFZ98" s="522"/>
      <c r="OGA98" s="522"/>
      <c r="OGB98" s="522"/>
      <c r="OGC98" s="522"/>
      <c r="OGD98" s="522"/>
      <c r="OGE98" s="522"/>
      <c r="OGF98" s="522"/>
      <c r="OGG98" s="522"/>
      <c r="OGH98" s="522"/>
      <c r="OGI98" s="522"/>
      <c r="OGJ98" s="522"/>
      <c r="OGK98" s="522"/>
      <c r="OGL98" s="522"/>
      <c r="OGM98" s="522"/>
      <c r="OGN98" s="522"/>
      <c r="OGO98" s="522"/>
      <c r="OGP98" s="522"/>
      <c r="OGQ98" s="522"/>
      <c r="OGR98" s="522"/>
      <c r="OGS98" s="522"/>
      <c r="OGT98" s="522"/>
      <c r="OGU98" s="522"/>
      <c r="OGV98" s="522"/>
      <c r="OGW98" s="522"/>
      <c r="OGX98" s="522"/>
      <c r="OGY98" s="522"/>
      <c r="OGZ98" s="522"/>
      <c r="OHA98" s="522"/>
      <c r="OHB98" s="522"/>
      <c r="OHC98" s="522"/>
      <c r="OHD98" s="522"/>
      <c r="OHE98" s="522"/>
      <c r="OHF98" s="522"/>
      <c r="OHG98" s="522"/>
      <c r="OHH98" s="522"/>
      <c r="OHI98" s="522"/>
      <c r="OHJ98" s="522"/>
      <c r="OHK98" s="522"/>
      <c r="OHL98" s="522"/>
      <c r="OHM98" s="522"/>
      <c r="OHN98" s="522"/>
      <c r="OHO98" s="522"/>
      <c r="OHP98" s="522"/>
      <c r="OHQ98" s="522"/>
      <c r="OHR98" s="522"/>
      <c r="OHS98" s="522"/>
      <c r="OHT98" s="522"/>
      <c r="OHU98" s="522"/>
      <c r="OHV98" s="522"/>
      <c r="OHW98" s="522"/>
      <c r="OHX98" s="522"/>
      <c r="OHY98" s="522"/>
      <c r="OHZ98" s="522"/>
      <c r="OIA98" s="522"/>
      <c r="OIB98" s="522"/>
      <c r="OIC98" s="522"/>
      <c r="OID98" s="522"/>
      <c r="OIE98" s="522"/>
      <c r="OIF98" s="522"/>
      <c r="OIG98" s="522"/>
      <c r="OIH98" s="522"/>
      <c r="OII98" s="522"/>
      <c r="OIJ98" s="522"/>
      <c r="OIK98" s="522"/>
      <c r="OIL98" s="522"/>
      <c r="OIM98" s="522"/>
      <c r="OIN98" s="522"/>
      <c r="OIO98" s="522"/>
      <c r="OIP98" s="522"/>
      <c r="OIQ98" s="522"/>
      <c r="OIR98" s="522"/>
      <c r="OIS98" s="522"/>
      <c r="OIT98" s="522"/>
      <c r="OIU98" s="522"/>
      <c r="OIV98" s="522"/>
      <c r="OIW98" s="522"/>
      <c r="OIX98" s="522"/>
      <c r="OIY98" s="522"/>
      <c r="OIZ98" s="522"/>
      <c r="OJA98" s="522"/>
      <c r="OJB98" s="522"/>
      <c r="OJC98" s="522"/>
      <c r="OJD98" s="522"/>
      <c r="OJE98" s="522"/>
      <c r="OJF98" s="522"/>
      <c r="OJG98" s="522"/>
      <c r="OJH98" s="522"/>
      <c r="OJI98" s="522"/>
      <c r="OJJ98" s="522"/>
      <c r="OJK98" s="522"/>
      <c r="OJL98" s="522"/>
      <c r="OJM98" s="522"/>
      <c r="OJN98" s="522"/>
      <c r="OJO98" s="522"/>
      <c r="OJP98" s="522"/>
      <c r="OJQ98" s="522"/>
      <c r="OJR98" s="522"/>
      <c r="OJS98" s="522"/>
      <c r="OJT98" s="522"/>
      <c r="OJU98" s="522"/>
      <c r="OJV98" s="522"/>
      <c r="OJW98" s="522"/>
      <c r="OJX98" s="522"/>
      <c r="OJY98" s="522"/>
      <c r="OJZ98" s="522"/>
      <c r="OKA98" s="522"/>
      <c r="OKB98" s="522"/>
      <c r="OKC98" s="522"/>
      <c r="OKD98" s="522"/>
      <c r="OKE98" s="522"/>
      <c r="OKF98" s="522"/>
      <c r="OKG98" s="522"/>
      <c r="OKH98" s="522"/>
      <c r="OKI98" s="522"/>
      <c r="OKJ98" s="522"/>
      <c r="OKK98" s="522"/>
      <c r="OKL98" s="522"/>
      <c r="OKM98" s="522"/>
      <c r="OKN98" s="522"/>
      <c r="OKO98" s="522"/>
      <c r="OKP98" s="522"/>
      <c r="OKQ98" s="522"/>
      <c r="OKR98" s="522"/>
      <c r="OKS98" s="522"/>
      <c r="OKT98" s="522"/>
      <c r="OKU98" s="522"/>
      <c r="OKV98" s="522"/>
      <c r="OKW98" s="522"/>
      <c r="OKX98" s="522"/>
      <c r="OKY98" s="522"/>
      <c r="OKZ98" s="522"/>
      <c r="OLA98" s="522"/>
      <c r="OLB98" s="522"/>
      <c r="OLC98" s="522"/>
      <c r="OLD98" s="522"/>
      <c r="OLE98" s="522"/>
      <c r="OLF98" s="522"/>
      <c r="OLG98" s="522"/>
      <c r="OLH98" s="522"/>
      <c r="OLI98" s="522"/>
      <c r="OLJ98" s="522"/>
      <c r="OLK98" s="522"/>
      <c r="OLL98" s="522"/>
      <c r="OLM98" s="522"/>
      <c r="OLN98" s="522"/>
      <c r="OLO98" s="522"/>
      <c r="OLP98" s="522"/>
      <c r="OLQ98" s="522"/>
      <c r="OLR98" s="522"/>
      <c r="OLS98" s="522"/>
      <c r="OLT98" s="522"/>
      <c r="OLU98" s="522"/>
      <c r="OLV98" s="522"/>
      <c r="OLW98" s="522"/>
      <c r="OLX98" s="522"/>
      <c r="OLY98" s="522"/>
      <c r="OLZ98" s="522"/>
      <c r="OMA98" s="522"/>
      <c r="OMB98" s="522"/>
      <c r="OMC98" s="522"/>
      <c r="OMD98" s="522"/>
      <c r="OME98" s="522"/>
      <c r="OMF98" s="522"/>
      <c r="OMG98" s="522"/>
      <c r="OMH98" s="522"/>
      <c r="OMI98" s="522"/>
      <c r="OMJ98" s="522"/>
      <c r="OMK98" s="522"/>
      <c r="OML98" s="522"/>
      <c r="OMM98" s="522"/>
      <c r="OMN98" s="522"/>
      <c r="OMO98" s="522"/>
      <c r="OMP98" s="522"/>
      <c r="OMQ98" s="522"/>
      <c r="OMR98" s="522"/>
      <c r="OMS98" s="522"/>
      <c r="OMT98" s="522"/>
      <c r="OMU98" s="522"/>
      <c r="OMV98" s="522"/>
      <c r="OMW98" s="522"/>
      <c r="OMX98" s="522"/>
      <c r="OMY98" s="522"/>
      <c r="OMZ98" s="522"/>
      <c r="ONA98" s="522"/>
      <c r="ONB98" s="522"/>
      <c r="ONC98" s="522"/>
      <c r="OND98" s="522"/>
      <c r="ONE98" s="522"/>
      <c r="ONF98" s="522"/>
      <c r="ONG98" s="522"/>
      <c r="ONH98" s="522"/>
      <c r="ONI98" s="522"/>
      <c r="ONJ98" s="522"/>
      <c r="ONK98" s="522"/>
      <c r="ONL98" s="522"/>
      <c r="ONM98" s="522"/>
      <c r="ONN98" s="522"/>
      <c r="ONO98" s="522"/>
      <c r="ONP98" s="522"/>
      <c r="ONQ98" s="522"/>
      <c r="ONR98" s="522"/>
      <c r="ONS98" s="522"/>
      <c r="ONT98" s="522"/>
      <c r="ONU98" s="522"/>
      <c r="ONV98" s="522"/>
      <c r="ONW98" s="522"/>
      <c r="ONX98" s="522"/>
      <c r="ONY98" s="522"/>
      <c r="ONZ98" s="522"/>
      <c r="OOA98" s="522"/>
      <c r="OOB98" s="522"/>
      <c r="OOC98" s="522"/>
      <c r="OOD98" s="522"/>
      <c r="OOE98" s="522"/>
      <c r="OOF98" s="522"/>
      <c r="OOG98" s="522"/>
      <c r="OOH98" s="522"/>
      <c r="OOI98" s="522"/>
      <c r="OOJ98" s="522"/>
      <c r="OOK98" s="522"/>
      <c r="OOL98" s="522"/>
      <c r="OOM98" s="522"/>
      <c r="OON98" s="522"/>
      <c r="OOO98" s="522"/>
      <c r="OOP98" s="522"/>
      <c r="OOQ98" s="522"/>
      <c r="OOR98" s="522"/>
      <c r="OOS98" s="522"/>
      <c r="OOT98" s="522"/>
      <c r="OOU98" s="522"/>
      <c r="OOV98" s="522"/>
      <c r="OOW98" s="522"/>
      <c r="OOX98" s="522"/>
      <c r="OOY98" s="522"/>
      <c r="OOZ98" s="522"/>
      <c r="OPA98" s="522"/>
      <c r="OPB98" s="522"/>
      <c r="OPC98" s="522"/>
      <c r="OPD98" s="522"/>
      <c r="OPE98" s="522"/>
      <c r="OPF98" s="522"/>
      <c r="OPG98" s="522"/>
      <c r="OPH98" s="522"/>
      <c r="OPI98" s="522"/>
      <c r="OPJ98" s="522"/>
      <c r="OPK98" s="522"/>
      <c r="OPL98" s="522"/>
      <c r="OPM98" s="522"/>
      <c r="OPN98" s="522"/>
      <c r="OPO98" s="522"/>
      <c r="OPP98" s="522"/>
      <c r="OPQ98" s="522"/>
      <c r="OPR98" s="522"/>
      <c r="OPS98" s="522"/>
      <c r="OPT98" s="522"/>
      <c r="OPU98" s="522"/>
      <c r="OPV98" s="522"/>
      <c r="OPW98" s="522"/>
      <c r="OPX98" s="522"/>
      <c r="OPY98" s="522"/>
      <c r="OPZ98" s="522"/>
      <c r="OQA98" s="522"/>
      <c r="OQB98" s="522"/>
      <c r="OQC98" s="522"/>
      <c r="OQD98" s="522"/>
      <c r="OQE98" s="522"/>
      <c r="OQF98" s="522"/>
      <c r="OQG98" s="522"/>
      <c r="OQH98" s="522"/>
      <c r="OQI98" s="522"/>
      <c r="OQJ98" s="522"/>
      <c r="OQK98" s="522"/>
      <c r="OQL98" s="522"/>
      <c r="OQM98" s="522"/>
      <c r="OQN98" s="522"/>
      <c r="OQO98" s="522"/>
      <c r="OQP98" s="522"/>
      <c r="OQQ98" s="522"/>
      <c r="OQR98" s="522"/>
      <c r="OQS98" s="522"/>
      <c r="OQT98" s="522"/>
      <c r="OQU98" s="522"/>
      <c r="OQV98" s="522"/>
      <c r="OQW98" s="522"/>
      <c r="OQX98" s="522"/>
      <c r="OQY98" s="522"/>
      <c r="OQZ98" s="522"/>
      <c r="ORA98" s="522"/>
      <c r="ORB98" s="522"/>
      <c r="ORC98" s="522"/>
      <c r="ORD98" s="522"/>
      <c r="ORE98" s="522"/>
      <c r="ORF98" s="522"/>
      <c r="ORG98" s="522"/>
      <c r="ORH98" s="522"/>
      <c r="ORI98" s="522"/>
      <c r="ORJ98" s="522"/>
      <c r="ORK98" s="522"/>
      <c r="ORL98" s="522"/>
      <c r="ORM98" s="522"/>
      <c r="ORN98" s="522"/>
      <c r="ORO98" s="522"/>
      <c r="ORP98" s="522"/>
      <c r="ORQ98" s="522"/>
      <c r="ORR98" s="522"/>
      <c r="ORS98" s="522"/>
      <c r="ORT98" s="522"/>
      <c r="ORU98" s="522"/>
      <c r="ORV98" s="522"/>
      <c r="ORW98" s="522"/>
      <c r="ORX98" s="522"/>
      <c r="ORY98" s="522"/>
      <c r="ORZ98" s="522"/>
      <c r="OSA98" s="522"/>
      <c r="OSB98" s="522"/>
      <c r="OSC98" s="522"/>
      <c r="OSD98" s="522"/>
      <c r="OSE98" s="522"/>
      <c r="OSF98" s="522"/>
      <c r="OSG98" s="522"/>
      <c r="OSH98" s="522"/>
      <c r="OSI98" s="522"/>
      <c r="OSJ98" s="522"/>
      <c r="OSK98" s="522"/>
      <c r="OSL98" s="522"/>
      <c r="OSM98" s="522"/>
      <c r="OSN98" s="522"/>
      <c r="OSO98" s="522"/>
      <c r="OSP98" s="522"/>
      <c r="OSQ98" s="522"/>
      <c r="OSR98" s="522"/>
      <c r="OSS98" s="522"/>
      <c r="OST98" s="522"/>
      <c r="OSU98" s="522"/>
      <c r="OSV98" s="522"/>
      <c r="OSW98" s="522"/>
      <c r="OSX98" s="522"/>
      <c r="OSY98" s="522"/>
      <c r="OSZ98" s="522"/>
      <c r="OTA98" s="522"/>
      <c r="OTB98" s="522"/>
      <c r="OTC98" s="522"/>
      <c r="OTD98" s="522"/>
      <c r="OTE98" s="522"/>
      <c r="OTF98" s="522"/>
      <c r="OTG98" s="522"/>
      <c r="OTH98" s="522"/>
      <c r="OTI98" s="522"/>
      <c r="OTJ98" s="522"/>
      <c r="OTK98" s="522"/>
      <c r="OTL98" s="522"/>
      <c r="OTM98" s="522"/>
      <c r="OTN98" s="522"/>
      <c r="OTO98" s="522"/>
      <c r="OTP98" s="522"/>
      <c r="OTQ98" s="522"/>
      <c r="OTR98" s="522"/>
      <c r="OTS98" s="522"/>
      <c r="OTT98" s="522"/>
      <c r="OTU98" s="522"/>
      <c r="OTV98" s="522"/>
      <c r="OTW98" s="522"/>
      <c r="OTX98" s="522"/>
      <c r="OTY98" s="522"/>
      <c r="OTZ98" s="522"/>
      <c r="OUA98" s="522"/>
      <c r="OUB98" s="522"/>
      <c r="OUC98" s="522"/>
      <c r="OUD98" s="522"/>
      <c r="OUE98" s="522"/>
      <c r="OUF98" s="522"/>
      <c r="OUG98" s="522"/>
      <c r="OUH98" s="522"/>
      <c r="OUI98" s="522"/>
      <c r="OUJ98" s="522"/>
      <c r="OUK98" s="522"/>
      <c r="OUL98" s="522"/>
      <c r="OUM98" s="522"/>
      <c r="OUN98" s="522"/>
      <c r="OUO98" s="522"/>
      <c r="OUP98" s="522"/>
      <c r="OUQ98" s="522"/>
      <c r="OUR98" s="522"/>
      <c r="OUS98" s="522"/>
      <c r="OUT98" s="522"/>
      <c r="OUU98" s="522"/>
      <c r="OUV98" s="522"/>
      <c r="OUW98" s="522"/>
      <c r="OUX98" s="522"/>
      <c r="OUY98" s="522"/>
      <c r="OUZ98" s="522"/>
      <c r="OVA98" s="522"/>
      <c r="OVB98" s="522"/>
      <c r="OVC98" s="522"/>
      <c r="OVD98" s="522"/>
      <c r="OVE98" s="522"/>
      <c r="OVF98" s="522"/>
      <c r="OVG98" s="522"/>
      <c r="OVH98" s="522"/>
      <c r="OVI98" s="522"/>
      <c r="OVJ98" s="522"/>
      <c r="OVK98" s="522"/>
      <c r="OVL98" s="522"/>
      <c r="OVM98" s="522"/>
      <c r="OVN98" s="522"/>
      <c r="OVO98" s="522"/>
      <c r="OVP98" s="522"/>
      <c r="OVQ98" s="522"/>
      <c r="OVR98" s="522"/>
      <c r="OVS98" s="522"/>
      <c r="OVT98" s="522"/>
      <c r="OVU98" s="522"/>
      <c r="OVV98" s="522"/>
      <c r="OVW98" s="522"/>
      <c r="OVX98" s="522"/>
      <c r="OVY98" s="522"/>
      <c r="OVZ98" s="522"/>
      <c r="OWA98" s="522"/>
      <c r="OWB98" s="522"/>
      <c r="OWC98" s="522"/>
      <c r="OWD98" s="522"/>
      <c r="OWE98" s="522"/>
      <c r="OWF98" s="522"/>
      <c r="OWG98" s="522"/>
      <c r="OWH98" s="522"/>
      <c r="OWI98" s="522"/>
      <c r="OWJ98" s="522"/>
      <c r="OWK98" s="522"/>
      <c r="OWL98" s="522"/>
      <c r="OWM98" s="522"/>
      <c r="OWN98" s="522"/>
      <c r="OWO98" s="522"/>
      <c r="OWP98" s="522"/>
      <c r="OWQ98" s="522"/>
      <c r="OWR98" s="522"/>
      <c r="OWS98" s="522"/>
      <c r="OWT98" s="522"/>
      <c r="OWU98" s="522"/>
      <c r="OWV98" s="522"/>
      <c r="OWW98" s="522"/>
      <c r="OWX98" s="522"/>
      <c r="OWY98" s="522"/>
      <c r="OWZ98" s="522"/>
      <c r="OXA98" s="522"/>
      <c r="OXB98" s="522"/>
      <c r="OXC98" s="522"/>
      <c r="OXD98" s="522"/>
      <c r="OXE98" s="522"/>
      <c r="OXF98" s="522"/>
      <c r="OXG98" s="522"/>
      <c r="OXH98" s="522"/>
      <c r="OXI98" s="522"/>
      <c r="OXJ98" s="522"/>
      <c r="OXK98" s="522"/>
      <c r="OXL98" s="522"/>
      <c r="OXM98" s="522"/>
      <c r="OXN98" s="522"/>
      <c r="OXO98" s="522"/>
      <c r="OXP98" s="522"/>
      <c r="OXQ98" s="522"/>
      <c r="OXR98" s="522"/>
      <c r="OXS98" s="522"/>
      <c r="OXT98" s="522"/>
      <c r="OXU98" s="522"/>
      <c r="OXV98" s="522"/>
      <c r="OXW98" s="522"/>
      <c r="OXX98" s="522"/>
      <c r="OXY98" s="522"/>
      <c r="OXZ98" s="522"/>
      <c r="OYA98" s="522"/>
      <c r="OYB98" s="522"/>
      <c r="OYC98" s="522"/>
      <c r="OYD98" s="522"/>
      <c r="OYE98" s="522"/>
      <c r="OYF98" s="522"/>
      <c r="OYG98" s="522"/>
      <c r="OYH98" s="522"/>
      <c r="OYI98" s="522"/>
      <c r="OYJ98" s="522"/>
      <c r="OYK98" s="522"/>
      <c r="OYL98" s="522"/>
      <c r="OYM98" s="522"/>
      <c r="OYN98" s="522"/>
      <c r="OYO98" s="522"/>
      <c r="OYP98" s="522"/>
      <c r="OYQ98" s="522"/>
      <c r="OYR98" s="522"/>
      <c r="OYS98" s="522"/>
      <c r="OYT98" s="522"/>
      <c r="OYU98" s="522"/>
      <c r="OYV98" s="522"/>
      <c r="OYW98" s="522"/>
      <c r="OYX98" s="522"/>
      <c r="OYY98" s="522"/>
      <c r="OYZ98" s="522"/>
      <c r="OZA98" s="522"/>
      <c r="OZB98" s="522"/>
      <c r="OZC98" s="522"/>
      <c r="OZD98" s="522"/>
      <c r="OZE98" s="522"/>
      <c r="OZF98" s="522"/>
      <c r="OZG98" s="522"/>
      <c r="OZH98" s="522"/>
      <c r="OZI98" s="522"/>
      <c r="OZJ98" s="522"/>
      <c r="OZK98" s="522"/>
      <c r="OZL98" s="522"/>
      <c r="OZM98" s="522"/>
      <c r="OZN98" s="522"/>
      <c r="OZO98" s="522"/>
      <c r="OZP98" s="522"/>
      <c r="OZQ98" s="522"/>
      <c r="OZR98" s="522"/>
      <c r="OZS98" s="522"/>
      <c r="OZT98" s="522"/>
      <c r="OZU98" s="522"/>
      <c r="OZV98" s="522"/>
      <c r="OZW98" s="522"/>
      <c r="OZX98" s="522"/>
      <c r="OZY98" s="522"/>
      <c r="OZZ98" s="522"/>
      <c r="PAA98" s="522"/>
      <c r="PAB98" s="522"/>
      <c r="PAC98" s="522"/>
      <c r="PAD98" s="522"/>
      <c r="PAE98" s="522"/>
      <c r="PAF98" s="522"/>
      <c r="PAG98" s="522"/>
      <c r="PAH98" s="522"/>
      <c r="PAI98" s="522"/>
      <c r="PAJ98" s="522"/>
      <c r="PAK98" s="522"/>
      <c r="PAL98" s="522"/>
      <c r="PAM98" s="522"/>
      <c r="PAN98" s="522"/>
      <c r="PAO98" s="522"/>
      <c r="PAP98" s="522"/>
      <c r="PAQ98" s="522"/>
      <c r="PAR98" s="522"/>
      <c r="PAS98" s="522"/>
      <c r="PAT98" s="522"/>
      <c r="PAU98" s="522"/>
      <c r="PAV98" s="522"/>
      <c r="PAW98" s="522"/>
      <c r="PAX98" s="522"/>
      <c r="PAY98" s="522"/>
      <c r="PAZ98" s="522"/>
      <c r="PBA98" s="522"/>
      <c r="PBB98" s="522"/>
      <c r="PBC98" s="522"/>
      <c r="PBD98" s="522"/>
      <c r="PBE98" s="522"/>
      <c r="PBF98" s="522"/>
      <c r="PBG98" s="522"/>
      <c r="PBH98" s="522"/>
      <c r="PBI98" s="522"/>
      <c r="PBJ98" s="522"/>
      <c r="PBK98" s="522"/>
      <c r="PBL98" s="522"/>
      <c r="PBM98" s="522"/>
      <c r="PBN98" s="522"/>
      <c r="PBO98" s="522"/>
      <c r="PBP98" s="522"/>
      <c r="PBQ98" s="522"/>
      <c r="PBR98" s="522"/>
      <c r="PBS98" s="522"/>
      <c r="PBT98" s="522"/>
      <c r="PBU98" s="522"/>
      <c r="PBV98" s="522"/>
      <c r="PBW98" s="522"/>
      <c r="PBX98" s="522"/>
      <c r="PBY98" s="522"/>
      <c r="PBZ98" s="522"/>
      <c r="PCA98" s="522"/>
      <c r="PCB98" s="522"/>
      <c r="PCC98" s="522"/>
      <c r="PCD98" s="522"/>
      <c r="PCE98" s="522"/>
      <c r="PCF98" s="522"/>
      <c r="PCG98" s="522"/>
      <c r="PCH98" s="522"/>
      <c r="PCI98" s="522"/>
      <c r="PCJ98" s="522"/>
      <c r="PCK98" s="522"/>
      <c r="PCL98" s="522"/>
      <c r="PCM98" s="522"/>
      <c r="PCN98" s="522"/>
      <c r="PCO98" s="522"/>
      <c r="PCP98" s="522"/>
      <c r="PCQ98" s="522"/>
      <c r="PCR98" s="522"/>
      <c r="PCS98" s="522"/>
      <c r="PCT98" s="522"/>
      <c r="PCU98" s="522"/>
      <c r="PCV98" s="522"/>
      <c r="PCW98" s="522"/>
      <c r="PCX98" s="522"/>
      <c r="PCY98" s="522"/>
      <c r="PCZ98" s="522"/>
      <c r="PDA98" s="522"/>
      <c r="PDB98" s="522"/>
      <c r="PDC98" s="522"/>
      <c r="PDD98" s="522"/>
      <c r="PDE98" s="522"/>
      <c r="PDF98" s="522"/>
      <c r="PDG98" s="522"/>
      <c r="PDH98" s="522"/>
      <c r="PDI98" s="522"/>
      <c r="PDJ98" s="522"/>
      <c r="PDK98" s="522"/>
      <c r="PDL98" s="522"/>
      <c r="PDM98" s="522"/>
      <c r="PDN98" s="522"/>
      <c r="PDO98" s="522"/>
      <c r="PDP98" s="522"/>
      <c r="PDQ98" s="522"/>
      <c r="PDR98" s="522"/>
      <c r="PDS98" s="522"/>
      <c r="PDT98" s="522"/>
      <c r="PDU98" s="522"/>
      <c r="PDV98" s="522"/>
      <c r="PDW98" s="522"/>
      <c r="PDX98" s="522"/>
      <c r="PDY98" s="522"/>
      <c r="PDZ98" s="522"/>
      <c r="PEA98" s="522"/>
      <c r="PEB98" s="522"/>
      <c r="PEC98" s="522"/>
      <c r="PED98" s="522"/>
      <c r="PEE98" s="522"/>
      <c r="PEF98" s="522"/>
      <c r="PEG98" s="522"/>
      <c r="PEH98" s="522"/>
      <c r="PEI98" s="522"/>
      <c r="PEJ98" s="522"/>
      <c r="PEK98" s="522"/>
      <c r="PEL98" s="522"/>
      <c r="PEM98" s="522"/>
      <c r="PEN98" s="522"/>
      <c r="PEO98" s="522"/>
      <c r="PEP98" s="522"/>
      <c r="PEQ98" s="522"/>
      <c r="PER98" s="522"/>
      <c r="PES98" s="522"/>
      <c r="PET98" s="522"/>
      <c r="PEU98" s="522"/>
      <c r="PEV98" s="522"/>
      <c r="PEW98" s="522"/>
      <c r="PEX98" s="522"/>
      <c r="PEY98" s="522"/>
      <c r="PEZ98" s="522"/>
      <c r="PFA98" s="522"/>
      <c r="PFB98" s="522"/>
      <c r="PFC98" s="522"/>
      <c r="PFD98" s="522"/>
      <c r="PFE98" s="522"/>
      <c r="PFF98" s="522"/>
      <c r="PFG98" s="522"/>
      <c r="PFH98" s="522"/>
      <c r="PFI98" s="522"/>
      <c r="PFJ98" s="522"/>
      <c r="PFK98" s="522"/>
      <c r="PFL98" s="522"/>
      <c r="PFM98" s="522"/>
      <c r="PFN98" s="522"/>
      <c r="PFO98" s="522"/>
      <c r="PFP98" s="522"/>
      <c r="PFQ98" s="522"/>
      <c r="PFR98" s="522"/>
      <c r="PFS98" s="522"/>
      <c r="PFT98" s="522"/>
      <c r="PFU98" s="522"/>
      <c r="PFV98" s="522"/>
      <c r="PFW98" s="522"/>
      <c r="PFX98" s="522"/>
      <c r="PFY98" s="522"/>
      <c r="PFZ98" s="522"/>
      <c r="PGA98" s="522"/>
      <c r="PGB98" s="522"/>
      <c r="PGC98" s="522"/>
      <c r="PGD98" s="522"/>
      <c r="PGE98" s="522"/>
      <c r="PGF98" s="522"/>
      <c r="PGG98" s="522"/>
      <c r="PGH98" s="522"/>
      <c r="PGI98" s="522"/>
      <c r="PGJ98" s="522"/>
      <c r="PGK98" s="522"/>
      <c r="PGL98" s="522"/>
      <c r="PGM98" s="522"/>
      <c r="PGN98" s="522"/>
      <c r="PGO98" s="522"/>
      <c r="PGP98" s="522"/>
      <c r="PGQ98" s="522"/>
      <c r="PGR98" s="522"/>
      <c r="PGS98" s="522"/>
      <c r="PGT98" s="522"/>
      <c r="PGU98" s="522"/>
      <c r="PGV98" s="522"/>
      <c r="PGW98" s="522"/>
      <c r="PGX98" s="522"/>
      <c r="PGY98" s="522"/>
      <c r="PGZ98" s="522"/>
      <c r="PHA98" s="522"/>
      <c r="PHB98" s="522"/>
      <c r="PHC98" s="522"/>
      <c r="PHD98" s="522"/>
      <c r="PHE98" s="522"/>
      <c r="PHF98" s="522"/>
      <c r="PHG98" s="522"/>
      <c r="PHH98" s="522"/>
      <c r="PHI98" s="522"/>
      <c r="PHJ98" s="522"/>
      <c r="PHK98" s="522"/>
      <c r="PHL98" s="522"/>
      <c r="PHM98" s="522"/>
      <c r="PHN98" s="522"/>
      <c r="PHO98" s="522"/>
      <c r="PHP98" s="522"/>
      <c r="PHQ98" s="522"/>
      <c r="PHR98" s="522"/>
      <c r="PHS98" s="522"/>
      <c r="PHT98" s="522"/>
      <c r="PHU98" s="522"/>
      <c r="PHV98" s="522"/>
      <c r="PHW98" s="522"/>
      <c r="PHX98" s="522"/>
      <c r="PHY98" s="522"/>
      <c r="PHZ98" s="522"/>
      <c r="PIA98" s="522"/>
      <c r="PIB98" s="522"/>
      <c r="PIC98" s="522"/>
      <c r="PID98" s="522"/>
      <c r="PIE98" s="522"/>
      <c r="PIF98" s="522"/>
      <c r="PIG98" s="522"/>
      <c r="PIH98" s="522"/>
      <c r="PII98" s="522"/>
      <c r="PIJ98" s="522"/>
      <c r="PIK98" s="522"/>
      <c r="PIL98" s="522"/>
      <c r="PIM98" s="522"/>
      <c r="PIN98" s="522"/>
      <c r="PIO98" s="522"/>
      <c r="PIP98" s="522"/>
      <c r="PIQ98" s="522"/>
      <c r="PIR98" s="522"/>
      <c r="PIS98" s="522"/>
      <c r="PIT98" s="522"/>
      <c r="PIU98" s="522"/>
      <c r="PIV98" s="522"/>
      <c r="PIW98" s="522"/>
      <c r="PIX98" s="522"/>
      <c r="PIY98" s="522"/>
      <c r="PIZ98" s="522"/>
      <c r="PJA98" s="522"/>
      <c r="PJB98" s="522"/>
      <c r="PJC98" s="522"/>
      <c r="PJD98" s="522"/>
      <c r="PJE98" s="522"/>
      <c r="PJF98" s="522"/>
      <c r="PJG98" s="522"/>
      <c r="PJH98" s="522"/>
      <c r="PJI98" s="522"/>
      <c r="PJJ98" s="522"/>
      <c r="PJK98" s="522"/>
      <c r="PJL98" s="522"/>
      <c r="PJM98" s="522"/>
      <c r="PJN98" s="522"/>
      <c r="PJO98" s="522"/>
      <c r="PJP98" s="522"/>
      <c r="PJQ98" s="522"/>
      <c r="PJR98" s="522"/>
      <c r="PJS98" s="522"/>
      <c r="PJT98" s="522"/>
      <c r="PJU98" s="522"/>
      <c r="PJV98" s="522"/>
      <c r="PJW98" s="522"/>
      <c r="PJX98" s="522"/>
      <c r="PJY98" s="522"/>
      <c r="PJZ98" s="522"/>
      <c r="PKA98" s="522"/>
      <c r="PKB98" s="522"/>
      <c r="PKC98" s="522"/>
      <c r="PKD98" s="522"/>
      <c r="PKE98" s="522"/>
      <c r="PKF98" s="522"/>
      <c r="PKG98" s="522"/>
      <c r="PKH98" s="522"/>
      <c r="PKI98" s="522"/>
      <c r="PKJ98" s="522"/>
      <c r="PKK98" s="522"/>
      <c r="PKL98" s="522"/>
      <c r="PKM98" s="522"/>
      <c r="PKN98" s="522"/>
      <c r="PKO98" s="522"/>
      <c r="PKP98" s="522"/>
      <c r="PKQ98" s="522"/>
      <c r="PKR98" s="522"/>
      <c r="PKS98" s="522"/>
      <c r="PKT98" s="522"/>
      <c r="PKU98" s="522"/>
      <c r="PKV98" s="522"/>
      <c r="PKW98" s="522"/>
      <c r="PKX98" s="522"/>
      <c r="PKY98" s="522"/>
      <c r="PKZ98" s="522"/>
      <c r="PLA98" s="522"/>
      <c r="PLB98" s="522"/>
      <c r="PLC98" s="522"/>
      <c r="PLD98" s="522"/>
      <c r="PLE98" s="522"/>
      <c r="PLF98" s="522"/>
      <c r="PLG98" s="522"/>
      <c r="PLH98" s="522"/>
      <c r="PLI98" s="522"/>
      <c r="PLJ98" s="522"/>
      <c r="PLK98" s="522"/>
      <c r="PLL98" s="522"/>
      <c r="PLM98" s="522"/>
      <c r="PLN98" s="522"/>
      <c r="PLO98" s="522"/>
      <c r="PLP98" s="522"/>
      <c r="PLQ98" s="522"/>
      <c r="PLR98" s="522"/>
      <c r="PLS98" s="522"/>
      <c r="PLT98" s="522"/>
      <c r="PLU98" s="522"/>
      <c r="PLV98" s="522"/>
      <c r="PLW98" s="522"/>
      <c r="PLX98" s="522"/>
      <c r="PLY98" s="522"/>
      <c r="PLZ98" s="522"/>
      <c r="PMA98" s="522"/>
      <c r="PMB98" s="522"/>
      <c r="PMC98" s="522"/>
      <c r="PMD98" s="522"/>
      <c r="PME98" s="522"/>
      <c r="PMF98" s="522"/>
      <c r="PMG98" s="522"/>
      <c r="PMH98" s="522"/>
      <c r="PMI98" s="522"/>
      <c r="PMJ98" s="522"/>
      <c r="PMK98" s="522"/>
      <c r="PML98" s="522"/>
      <c r="PMM98" s="522"/>
      <c r="PMN98" s="522"/>
      <c r="PMO98" s="522"/>
      <c r="PMP98" s="522"/>
      <c r="PMQ98" s="522"/>
      <c r="PMR98" s="522"/>
      <c r="PMS98" s="522"/>
      <c r="PMT98" s="522"/>
      <c r="PMU98" s="522"/>
      <c r="PMV98" s="522"/>
      <c r="PMW98" s="522"/>
      <c r="PMX98" s="522"/>
      <c r="PMY98" s="522"/>
      <c r="PMZ98" s="522"/>
      <c r="PNA98" s="522"/>
      <c r="PNB98" s="522"/>
      <c r="PNC98" s="522"/>
      <c r="PND98" s="522"/>
      <c r="PNE98" s="522"/>
      <c r="PNF98" s="522"/>
      <c r="PNG98" s="522"/>
      <c r="PNH98" s="522"/>
      <c r="PNI98" s="522"/>
      <c r="PNJ98" s="522"/>
      <c r="PNK98" s="522"/>
      <c r="PNL98" s="522"/>
      <c r="PNM98" s="522"/>
      <c r="PNN98" s="522"/>
      <c r="PNO98" s="522"/>
      <c r="PNP98" s="522"/>
      <c r="PNQ98" s="522"/>
      <c r="PNR98" s="522"/>
      <c r="PNS98" s="522"/>
      <c r="PNT98" s="522"/>
      <c r="PNU98" s="522"/>
      <c r="PNV98" s="522"/>
      <c r="PNW98" s="522"/>
      <c r="PNX98" s="522"/>
      <c r="PNY98" s="522"/>
      <c r="PNZ98" s="522"/>
      <c r="POA98" s="522"/>
      <c r="POB98" s="522"/>
      <c r="POC98" s="522"/>
      <c r="POD98" s="522"/>
      <c r="POE98" s="522"/>
      <c r="POF98" s="522"/>
      <c r="POG98" s="522"/>
      <c r="POH98" s="522"/>
      <c r="POI98" s="522"/>
      <c r="POJ98" s="522"/>
      <c r="POK98" s="522"/>
      <c r="POL98" s="522"/>
      <c r="POM98" s="522"/>
      <c r="PON98" s="522"/>
      <c r="POO98" s="522"/>
      <c r="POP98" s="522"/>
      <c r="POQ98" s="522"/>
      <c r="POR98" s="522"/>
      <c r="POS98" s="522"/>
      <c r="POT98" s="522"/>
      <c r="POU98" s="522"/>
      <c r="POV98" s="522"/>
      <c r="POW98" s="522"/>
      <c r="POX98" s="522"/>
      <c r="POY98" s="522"/>
      <c r="POZ98" s="522"/>
      <c r="PPA98" s="522"/>
      <c r="PPB98" s="522"/>
      <c r="PPC98" s="522"/>
      <c r="PPD98" s="522"/>
      <c r="PPE98" s="522"/>
      <c r="PPF98" s="522"/>
      <c r="PPG98" s="522"/>
      <c r="PPH98" s="522"/>
      <c r="PPI98" s="522"/>
      <c r="PPJ98" s="522"/>
      <c r="PPK98" s="522"/>
      <c r="PPL98" s="522"/>
      <c r="PPM98" s="522"/>
      <c r="PPN98" s="522"/>
      <c r="PPO98" s="522"/>
      <c r="PPP98" s="522"/>
      <c r="PPQ98" s="522"/>
      <c r="PPR98" s="522"/>
      <c r="PPS98" s="522"/>
      <c r="PPT98" s="522"/>
      <c r="PPU98" s="522"/>
      <c r="PPV98" s="522"/>
      <c r="PPW98" s="522"/>
      <c r="PPX98" s="522"/>
      <c r="PPY98" s="522"/>
      <c r="PPZ98" s="522"/>
      <c r="PQA98" s="522"/>
      <c r="PQB98" s="522"/>
      <c r="PQC98" s="522"/>
      <c r="PQD98" s="522"/>
      <c r="PQE98" s="522"/>
      <c r="PQF98" s="522"/>
      <c r="PQG98" s="522"/>
      <c r="PQH98" s="522"/>
      <c r="PQI98" s="522"/>
      <c r="PQJ98" s="522"/>
      <c r="PQK98" s="522"/>
      <c r="PQL98" s="522"/>
      <c r="PQM98" s="522"/>
      <c r="PQN98" s="522"/>
      <c r="PQO98" s="522"/>
      <c r="PQP98" s="522"/>
      <c r="PQQ98" s="522"/>
      <c r="PQR98" s="522"/>
      <c r="PQS98" s="522"/>
      <c r="PQT98" s="522"/>
      <c r="PQU98" s="522"/>
      <c r="PQV98" s="522"/>
      <c r="PQW98" s="522"/>
      <c r="PQX98" s="522"/>
      <c r="PQY98" s="522"/>
      <c r="PQZ98" s="522"/>
      <c r="PRA98" s="522"/>
      <c r="PRB98" s="522"/>
      <c r="PRC98" s="522"/>
      <c r="PRD98" s="522"/>
      <c r="PRE98" s="522"/>
      <c r="PRF98" s="522"/>
      <c r="PRG98" s="522"/>
      <c r="PRH98" s="522"/>
      <c r="PRI98" s="522"/>
      <c r="PRJ98" s="522"/>
      <c r="PRK98" s="522"/>
      <c r="PRL98" s="522"/>
      <c r="PRM98" s="522"/>
      <c r="PRN98" s="522"/>
      <c r="PRO98" s="522"/>
      <c r="PRP98" s="522"/>
      <c r="PRQ98" s="522"/>
      <c r="PRR98" s="522"/>
      <c r="PRS98" s="522"/>
      <c r="PRT98" s="522"/>
      <c r="PRU98" s="522"/>
      <c r="PRV98" s="522"/>
      <c r="PRW98" s="522"/>
      <c r="PRX98" s="522"/>
      <c r="PRY98" s="522"/>
      <c r="PRZ98" s="522"/>
      <c r="PSA98" s="522"/>
      <c r="PSB98" s="522"/>
      <c r="PSC98" s="522"/>
      <c r="PSD98" s="522"/>
      <c r="PSE98" s="522"/>
      <c r="PSF98" s="522"/>
      <c r="PSG98" s="522"/>
      <c r="PSH98" s="522"/>
      <c r="PSI98" s="522"/>
      <c r="PSJ98" s="522"/>
      <c r="PSK98" s="522"/>
      <c r="PSL98" s="522"/>
      <c r="PSM98" s="522"/>
      <c r="PSN98" s="522"/>
      <c r="PSO98" s="522"/>
      <c r="PSP98" s="522"/>
      <c r="PSQ98" s="522"/>
      <c r="PSR98" s="522"/>
      <c r="PSS98" s="522"/>
      <c r="PST98" s="522"/>
      <c r="PSU98" s="522"/>
      <c r="PSV98" s="522"/>
      <c r="PSW98" s="522"/>
      <c r="PSX98" s="522"/>
      <c r="PSY98" s="522"/>
      <c r="PSZ98" s="522"/>
      <c r="PTA98" s="522"/>
      <c r="PTB98" s="522"/>
      <c r="PTC98" s="522"/>
      <c r="PTD98" s="522"/>
      <c r="PTE98" s="522"/>
      <c r="PTF98" s="522"/>
      <c r="PTG98" s="522"/>
      <c r="PTH98" s="522"/>
      <c r="PTI98" s="522"/>
      <c r="PTJ98" s="522"/>
      <c r="PTK98" s="522"/>
      <c r="PTL98" s="522"/>
      <c r="PTM98" s="522"/>
      <c r="PTN98" s="522"/>
      <c r="PTO98" s="522"/>
      <c r="PTP98" s="522"/>
      <c r="PTQ98" s="522"/>
      <c r="PTR98" s="522"/>
      <c r="PTS98" s="522"/>
      <c r="PTT98" s="522"/>
      <c r="PTU98" s="522"/>
      <c r="PTV98" s="522"/>
      <c r="PTW98" s="522"/>
      <c r="PTX98" s="522"/>
      <c r="PTY98" s="522"/>
      <c r="PTZ98" s="522"/>
      <c r="PUA98" s="522"/>
      <c r="PUB98" s="522"/>
      <c r="PUC98" s="522"/>
      <c r="PUD98" s="522"/>
      <c r="PUE98" s="522"/>
      <c r="PUF98" s="522"/>
      <c r="PUG98" s="522"/>
      <c r="PUH98" s="522"/>
      <c r="PUI98" s="522"/>
      <c r="PUJ98" s="522"/>
      <c r="PUK98" s="522"/>
      <c r="PUL98" s="522"/>
      <c r="PUM98" s="522"/>
      <c r="PUN98" s="522"/>
      <c r="PUO98" s="522"/>
      <c r="PUP98" s="522"/>
      <c r="PUQ98" s="522"/>
      <c r="PUR98" s="522"/>
      <c r="PUS98" s="522"/>
      <c r="PUT98" s="522"/>
      <c r="PUU98" s="522"/>
      <c r="PUV98" s="522"/>
      <c r="PUW98" s="522"/>
      <c r="PUX98" s="522"/>
      <c r="PUY98" s="522"/>
      <c r="PUZ98" s="522"/>
      <c r="PVA98" s="522"/>
      <c r="PVB98" s="522"/>
      <c r="PVC98" s="522"/>
      <c r="PVD98" s="522"/>
      <c r="PVE98" s="522"/>
      <c r="PVF98" s="522"/>
      <c r="PVG98" s="522"/>
      <c r="PVH98" s="522"/>
      <c r="PVI98" s="522"/>
      <c r="PVJ98" s="522"/>
      <c r="PVK98" s="522"/>
      <c r="PVL98" s="522"/>
      <c r="PVM98" s="522"/>
      <c r="PVN98" s="522"/>
      <c r="PVO98" s="522"/>
      <c r="PVP98" s="522"/>
      <c r="PVQ98" s="522"/>
      <c r="PVR98" s="522"/>
      <c r="PVS98" s="522"/>
      <c r="PVT98" s="522"/>
      <c r="PVU98" s="522"/>
      <c r="PVV98" s="522"/>
      <c r="PVW98" s="522"/>
      <c r="PVX98" s="522"/>
      <c r="PVY98" s="522"/>
      <c r="PVZ98" s="522"/>
      <c r="PWA98" s="522"/>
      <c r="PWB98" s="522"/>
      <c r="PWC98" s="522"/>
      <c r="PWD98" s="522"/>
      <c r="PWE98" s="522"/>
      <c r="PWF98" s="522"/>
      <c r="PWG98" s="522"/>
      <c r="PWH98" s="522"/>
      <c r="PWI98" s="522"/>
      <c r="PWJ98" s="522"/>
      <c r="PWK98" s="522"/>
      <c r="PWL98" s="522"/>
      <c r="PWM98" s="522"/>
      <c r="PWN98" s="522"/>
      <c r="PWO98" s="522"/>
      <c r="PWP98" s="522"/>
      <c r="PWQ98" s="522"/>
      <c r="PWR98" s="522"/>
      <c r="PWS98" s="522"/>
      <c r="PWT98" s="522"/>
      <c r="PWU98" s="522"/>
      <c r="PWV98" s="522"/>
      <c r="PWW98" s="522"/>
      <c r="PWX98" s="522"/>
      <c r="PWY98" s="522"/>
      <c r="PWZ98" s="522"/>
      <c r="PXA98" s="522"/>
      <c r="PXB98" s="522"/>
      <c r="PXC98" s="522"/>
      <c r="PXD98" s="522"/>
      <c r="PXE98" s="522"/>
      <c r="PXF98" s="522"/>
      <c r="PXG98" s="522"/>
      <c r="PXH98" s="522"/>
      <c r="PXI98" s="522"/>
      <c r="PXJ98" s="522"/>
      <c r="PXK98" s="522"/>
      <c r="PXL98" s="522"/>
      <c r="PXM98" s="522"/>
      <c r="PXN98" s="522"/>
      <c r="PXO98" s="522"/>
      <c r="PXP98" s="522"/>
      <c r="PXQ98" s="522"/>
      <c r="PXR98" s="522"/>
      <c r="PXS98" s="522"/>
      <c r="PXT98" s="522"/>
      <c r="PXU98" s="522"/>
      <c r="PXV98" s="522"/>
      <c r="PXW98" s="522"/>
      <c r="PXX98" s="522"/>
      <c r="PXY98" s="522"/>
      <c r="PXZ98" s="522"/>
      <c r="PYA98" s="522"/>
      <c r="PYB98" s="522"/>
      <c r="PYC98" s="522"/>
      <c r="PYD98" s="522"/>
      <c r="PYE98" s="522"/>
      <c r="PYF98" s="522"/>
      <c r="PYG98" s="522"/>
      <c r="PYH98" s="522"/>
      <c r="PYI98" s="522"/>
      <c r="PYJ98" s="522"/>
      <c r="PYK98" s="522"/>
      <c r="PYL98" s="522"/>
      <c r="PYM98" s="522"/>
      <c r="PYN98" s="522"/>
      <c r="PYO98" s="522"/>
      <c r="PYP98" s="522"/>
      <c r="PYQ98" s="522"/>
      <c r="PYR98" s="522"/>
      <c r="PYS98" s="522"/>
      <c r="PYT98" s="522"/>
      <c r="PYU98" s="522"/>
      <c r="PYV98" s="522"/>
      <c r="PYW98" s="522"/>
      <c r="PYX98" s="522"/>
      <c r="PYY98" s="522"/>
      <c r="PYZ98" s="522"/>
      <c r="PZA98" s="522"/>
      <c r="PZB98" s="522"/>
      <c r="PZC98" s="522"/>
      <c r="PZD98" s="522"/>
      <c r="PZE98" s="522"/>
      <c r="PZF98" s="522"/>
      <c r="PZG98" s="522"/>
      <c r="PZH98" s="522"/>
      <c r="PZI98" s="522"/>
      <c r="PZJ98" s="522"/>
      <c r="PZK98" s="522"/>
      <c r="PZL98" s="522"/>
      <c r="PZM98" s="522"/>
      <c r="PZN98" s="522"/>
      <c r="PZO98" s="522"/>
      <c r="PZP98" s="522"/>
      <c r="PZQ98" s="522"/>
      <c r="PZR98" s="522"/>
      <c r="PZS98" s="522"/>
      <c r="PZT98" s="522"/>
      <c r="PZU98" s="522"/>
      <c r="PZV98" s="522"/>
      <c r="PZW98" s="522"/>
      <c r="PZX98" s="522"/>
      <c r="PZY98" s="522"/>
      <c r="PZZ98" s="522"/>
      <c r="QAA98" s="522"/>
      <c r="QAB98" s="522"/>
      <c r="QAC98" s="522"/>
      <c r="QAD98" s="522"/>
      <c r="QAE98" s="522"/>
      <c r="QAF98" s="522"/>
      <c r="QAG98" s="522"/>
      <c r="QAH98" s="522"/>
      <c r="QAI98" s="522"/>
      <c r="QAJ98" s="522"/>
      <c r="QAK98" s="522"/>
      <c r="QAL98" s="522"/>
      <c r="QAM98" s="522"/>
      <c r="QAN98" s="522"/>
      <c r="QAO98" s="522"/>
      <c r="QAP98" s="522"/>
      <c r="QAQ98" s="522"/>
      <c r="QAR98" s="522"/>
      <c r="QAS98" s="522"/>
      <c r="QAT98" s="522"/>
      <c r="QAU98" s="522"/>
      <c r="QAV98" s="522"/>
      <c r="QAW98" s="522"/>
      <c r="QAX98" s="522"/>
      <c r="QAY98" s="522"/>
      <c r="QAZ98" s="522"/>
      <c r="QBA98" s="522"/>
      <c r="QBB98" s="522"/>
      <c r="QBC98" s="522"/>
      <c r="QBD98" s="522"/>
      <c r="QBE98" s="522"/>
      <c r="QBF98" s="522"/>
      <c r="QBG98" s="522"/>
      <c r="QBH98" s="522"/>
      <c r="QBI98" s="522"/>
      <c r="QBJ98" s="522"/>
      <c r="QBK98" s="522"/>
      <c r="QBL98" s="522"/>
      <c r="QBM98" s="522"/>
      <c r="QBN98" s="522"/>
      <c r="QBO98" s="522"/>
      <c r="QBP98" s="522"/>
      <c r="QBQ98" s="522"/>
      <c r="QBR98" s="522"/>
      <c r="QBS98" s="522"/>
      <c r="QBT98" s="522"/>
      <c r="QBU98" s="522"/>
      <c r="QBV98" s="522"/>
      <c r="QBW98" s="522"/>
      <c r="QBX98" s="522"/>
      <c r="QBY98" s="522"/>
      <c r="QBZ98" s="522"/>
      <c r="QCA98" s="522"/>
      <c r="QCB98" s="522"/>
      <c r="QCC98" s="522"/>
      <c r="QCD98" s="522"/>
      <c r="QCE98" s="522"/>
      <c r="QCF98" s="522"/>
      <c r="QCG98" s="522"/>
      <c r="QCH98" s="522"/>
      <c r="QCI98" s="522"/>
      <c r="QCJ98" s="522"/>
      <c r="QCK98" s="522"/>
      <c r="QCL98" s="522"/>
      <c r="QCM98" s="522"/>
      <c r="QCN98" s="522"/>
      <c r="QCO98" s="522"/>
      <c r="QCP98" s="522"/>
      <c r="QCQ98" s="522"/>
      <c r="QCR98" s="522"/>
      <c r="QCS98" s="522"/>
      <c r="QCT98" s="522"/>
      <c r="QCU98" s="522"/>
      <c r="QCV98" s="522"/>
      <c r="QCW98" s="522"/>
      <c r="QCX98" s="522"/>
      <c r="QCY98" s="522"/>
      <c r="QCZ98" s="522"/>
      <c r="QDA98" s="522"/>
      <c r="QDB98" s="522"/>
      <c r="QDC98" s="522"/>
      <c r="QDD98" s="522"/>
      <c r="QDE98" s="522"/>
      <c r="QDF98" s="522"/>
      <c r="QDG98" s="522"/>
      <c r="QDH98" s="522"/>
      <c r="QDI98" s="522"/>
      <c r="QDJ98" s="522"/>
      <c r="QDK98" s="522"/>
      <c r="QDL98" s="522"/>
      <c r="QDM98" s="522"/>
      <c r="QDN98" s="522"/>
      <c r="QDO98" s="522"/>
      <c r="QDP98" s="522"/>
      <c r="QDQ98" s="522"/>
      <c r="QDR98" s="522"/>
      <c r="QDS98" s="522"/>
      <c r="QDT98" s="522"/>
      <c r="QDU98" s="522"/>
      <c r="QDV98" s="522"/>
      <c r="QDW98" s="522"/>
      <c r="QDX98" s="522"/>
      <c r="QDY98" s="522"/>
      <c r="QDZ98" s="522"/>
      <c r="QEA98" s="522"/>
      <c r="QEB98" s="522"/>
      <c r="QEC98" s="522"/>
      <c r="QED98" s="522"/>
      <c r="QEE98" s="522"/>
      <c r="QEF98" s="522"/>
      <c r="QEG98" s="522"/>
      <c r="QEH98" s="522"/>
      <c r="QEI98" s="522"/>
      <c r="QEJ98" s="522"/>
      <c r="QEK98" s="522"/>
      <c r="QEL98" s="522"/>
      <c r="QEM98" s="522"/>
      <c r="QEN98" s="522"/>
      <c r="QEO98" s="522"/>
      <c r="QEP98" s="522"/>
      <c r="QEQ98" s="522"/>
      <c r="QER98" s="522"/>
      <c r="QES98" s="522"/>
      <c r="QET98" s="522"/>
      <c r="QEU98" s="522"/>
      <c r="QEV98" s="522"/>
      <c r="QEW98" s="522"/>
      <c r="QEX98" s="522"/>
      <c r="QEY98" s="522"/>
      <c r="QEZ98" s="522"/>
      <c r="QFA98" s="522"/>
      <c r="QFB98" s="522"/>
      <c r="QFC98" s="522"/>
      <c r="QFD98" s="522"/>
      <c r="QFE98" s="522"/>
      <c r="QFF98" s="522"/>
      <c r="QFG98" s="522"/>
      <c r="QFH98" s="522"/>
      <c r="QFI98" s="522"/>
      <c r="QFJ98" s="522"/>
      <c r="QFK98" s="522"/>
      <c r="QFL98" s="522"/>
      <c r="QFM98" s="522"/>
      <c r="QFN98" s="522"/>
      <c r="QFO98" s="522"/>
      <c r="QFP98" s="522"/>
      <c r="QFQ98" s="522"/>
      <c r="QFR98" s="522"/>
      <c r="QFS98" s="522"/>
      <c r="QFT98" s="522"/>
      <c r="QFU98" s="522"/>
      <c r="QFV98" s="522"/>
      <c r="QFW98" s="522"/>
      <c r="QFX98" s="522"/>
      <c r="QFY98" s="522"/>
      <c r="QFZ98" s="522"/>
      <c r="QGA98" s="522"/>
      <c r="QGB98" s="522"/>
      <c r="QGC98" s="522"/>
      <c r="QGD98" s="522"/>
      <c r="QGE98" s="522"/>
      <c r="QGF98" s="522"/>
      <c r="QGG98" s="522"/>
      <c r="QGH98" s="522"/>
      <c r="QGI98" s="522"/>
      <c r="QGJ98" s="522"/>
      <c r="QGK98" s="522"/>
      <c r="QGL98" s="522"/>
      <c r="QGM98" s="522"/>
      <c r="QGN98" s="522"/>
      <c r="QGO98" s="522"/>
      <c r="QGP98" s="522"/>
      <c r="QGQ98" s="522"/>
      <c r="QGR98" s="522"/>
      <c r="QGS98" s="522"/>
      <c r="QGT98" s="522"/>
      <c r="QGU98" s="522"/>
      <c r="QGV98" s="522"/>
      <c r="QGW98" s="522"/>
      <c r="QGX98" s="522"/>
      <c r="QGY98" s="522"/>
      <c r="QGZ98" s="522"/>
      <c r="QHA98" s="522"/>
      <c r="QHB98" s="522"/>
      <c r="QHC98" s="522"/>
      <c r="QHD98" s="522"/>
      <c r="QHE98" s="522"/>
      <c r="QHF98" s="522"/>
      <c r="QHG98" s="522"/>
      <c r="QHH98" s="522"/>
      <c r="QHI98" s="522"/>
      <c r="QHJ98" s="522"/>
      <c r="QHK98" s="522"/>
      <c r="QHL98" s="522"/>
      <c r="QHM98" s="522"/>
      <c r="QHN98" s="522"/>
      <c r="QHO98" s="522"/>
      <c r="QHP98" s="522"/>
      <c r="QHQ98" s="522"/>
      <c r="QHR98" s="522"/>
      <c r="QHS98" s="522"/>
      <c r="QHT98" s="522"/>
      <c r="QHU98" s="522"/>
      <c r="QHV98" s="522"/>
      <c r="QHW98" s="522"/>
      <c r="QHX98" s="522"/>
      <c r="QHY98" s="522"/>
      <c r="QHZ98" s="522"/>
      <c r="QIA98" s="522"/>
      <c r="QIB98" s="522"/>
      <c r="QIC98" s="522"/>
      <c r="QID98" s="522"/>
      <c r="QIE98" s="522"/>
      <c r="QIF98" s="522"/>
      <c r="QIG98" s="522"/>
      <c r="QIH98" s="522"/>
      <c r="QII98" s="522"/>
      <c r="QIJ98" s="522"/>
      <c r="QIK98" s="522"/>
      <c r="QIL98" s="522"/>
      <c r="QIM98" s="522"/>
      <c r="QIN98" s="522"/>
      <c r="QIO98" s="522"/>
      <c r="QIP98" s="522"/>
      <c r="QIQ98" s="522"/>
      <c r="QIR98" s="522"/>
      <c r="QIS98" s="522"/>
      <c r="QIT98" s="522"/>
      <c r="QIU98" s="522"/>
      <c r="QIV98" s="522"/>
      <c r="QIW98" s="522"/>
      <c r="QIX98" s="522"/>
      <c r="QIY98" s="522"/>
      <c r="QIZ98" s="522"/>
      <c r="QJA98" s="522"/>
      <c r="QJB98" s="522"/>
      <c r="QJC98" s="522"/>
      <c r="QJD98" s="522"/>
      <c r="QJE98" s="522"/>
      <c r="QJF98" s="522"/>
      <c r="QJG98" s="522"/>
      <c r="QJH98" s="522"/>
      <c r="QJI98" s="522"/>
      <c r="QJJ98" s="522"/>
      <c r="QJK98" s="522"/>
      <c r="QJL98" s="522"/>
      <c r="QJM98" s="522"/>
      <c r="QJN98" s="522"/>
      <c r="QJO98" s="522"/>
      <c r="QJP98" s="522"/>
      <c r="QJQ98" s="522"/>
      <c r="QJR98" s="522"/>
      <c r="QJS98" s="522"/>
      <c r="QJT98" s="522"/>
      <c r="QJU98" s="522"/>
      <c r="QJV98" s="522"/>
      <c r="QJW98" s="522"/>
      <c r="QJX98" s="522"/>
      <c r="QJY98" s="522"/>
      <c r="QJZ98" s="522"/>
      <c r="QKA98" s="522"/>
      <c r="QKB98" s="522"/>
      <c r="QKC98" s="522"/>
      <c r="QKD98" s="522"/>
      <c r="QKE98" s="522"/>
      <c r="QKF98" s="522"/>
      <c r="QKG98" s="522"/>
      <c r="QKH98" s="522"/>
      <c r="QKI98" s="522"/>
      <c r="QKJ98" s="522"/>
      <c r="QKK98" s="522"/>
      <c r="QKL98" s="522"/>
      <c r="QKM98" s="522"/>
      <c r="QKN98" s="522"/>
      <c r="QKO98" s="522"/>
      <c r="QKP98" s="522"/>
      <c r="QKQ98" s="522"/>
      <c r="QKR98" s="522"/>
      <c r="QKS98" s="522"/>
      <c r="QKT98" s="522"/>
      <c r="QKU98" s="522"/>
      <c r="QKV98" s="522"/>
      <c r="QKW98" s="522"/>
      <c r="QKX98" s="522"/>
      <c r="QKY98" s="522"/>
      <c r="QKZ98" s="522"/>
      <c r="QLA98" s="522"/>
      <c r="QLB98" s="522"/>
      <c r="QLC98" s="522"/>
      <c r="QLD98" s="522"/>
      <c r="QLE98" s="522"/>
      <c r="QLF98" s="522"/>
      <c r="QLG98" s="522"/>
      <c r="QLH98" s="522"/>
      <c r="QLI98" s="522"/>
      <c r="QLJ98" s="522"/>
      <c r="QLK98" s="522"/>
      <c r="QLL98" s="522"/>
      <c r="QLM98" s="522"/>
      <c r="QLN98" s="522"/>
      <c r="QLO98" s="522"/>
      <c r="QLP98" s="522"/>
      <c r="QLQ98" s="522"/>
      <c r="QLR98" s="522"/>
      <c r="QLS98" s="522"/>
      <c r="QLT98" s="522"/>
      <c r="QLU98" s="522"/>
      <c r="QLV98" s="522"/>
      <c r="QLW98" s="522"/>
      <c r="QLX98" s="522"/>
      <c r="QLY98" s="522"/>
      <c r="QLZ98" s="522"/>
      <c r="QMA98" s="522"/>
      <c r="QMB98" s="522"/>
      <c r="QMC98" s="522"/>
      <c r="QMD98" s="522"/>
      <c r="QME98" s="522"/>
      <c r="QMF98" s="522"/>
      <c r="QMG98" s="522"/>
      <c r="QMH98" s="522"/>
      <c r="QMI98" s="522"/>
      <c r="QMJ98" s="522"/>
      <c r="QMK98" s="522"/>
      <c r="QML98" s="522"/>
      <c r="QMM98" s="522"/>
      <c r="QMN98" s="522"/>
      <c r="QMO98" s="522"/>
      <c r="QMP98" s="522"/>
      <c r="QMQ98" s="522"/>
      <c r="QMR98" s="522"/>
      <c r="QMS98" s="522"/>
      <c r="QMT98" s="522"/>
      <c r="QMU98" s="522"/>
      <c r="QMV98" s="522"/>
      <c r="QMW98" s="522"/>
      <c r="QMX98" s="522"/>
      <c r="QMY98" s="522"/>
      <c r="QMZ98" s="522"/>
      <c r="QNA98" s="522"/>
      <c r="QNB98" s="522"/>
      <c r="QNC98" s="522"/>
      <c r="QND98" s="522"/>
      <c r="QNE98" s="522"/>
      <c r="QNF98" s="522"/>
      <c r="QNG98" s="522"/>
      <c r="QNH98" s="522"/>
      <c r="QNI98" s="522"/>
      <c r="QNJ98" s="522"/>
      <c r="QNK98" s="522"/>
      <c r="QNL98" s="522"/>
      <c r="QNM98" s="522"/>
      <c r="QNN98" s="522"/>
      <c r="QNO98" s="522"/>
      <c r="QNP98" s="522"/>
      <c r="QNQ98" s="522"/>
      <c r="QNR98" s="522"/>
      <c r="QNS98" s="522"/>
      <c r="QNT98" s="522"/>
      <c r="QNU98" s="522"/>
      <c r="QNV98" s="522"/>
      <c r="QNW98" s="522"/>
      <c r="QNX98" s="522"/>
      <c r="QNY98" s="522"/>
      <c r="QNZ98" s="522"/>
      <c r="QOA98" s="522"/>
      <c r="QOB98" s="522"/>
      <c r="QOC98" s="522"/>
      <c r="QOD98" s="522"/>
      <c r="QOE98" s="522"/>
      <c r="QOF98" s="522"/>
      <c r="QOG98" s="522"/>
      <c r="QOH98" s="522"/>
      <c r="QOI98" s="522"/>
      <c r="QOJ98" s="522"/>
      <c r="QOK98" s="522"/>
      <c r="QOL98" s="522"/>
      <c r="QOM98" s="522"/>
      <c r="QON98" s="522"/>
      <c r="QOO98" s="522"/>
      <c r="QOP98" s="522"/>
      <c r="QOQ98" s="522"/>
      <c r="QOR98" s="522"/>
      <c r="QOS98" s="522"/>
      <c r="QOT98" s="522"/>
      <c r="QOU98" s="522"/>
      <c r="QOV98" s="522"/>
      <c r="QOW98" s="522"/>
      <c r="QOX98" s="522"/>
      <c r="QOY98" s="522"/>
      <c r="QOZ98" s="522"/>
      <c r="QPA98" s="522"/>
      <c r="QPB98" s="522"/>
      <c r="QPC98" s="522"/>
      <c r="QPD98" s="522"/>
      <c r="QPE98" s="522"/>
      <c r="QPF98" s="522"/>
      <c r="QPG98" s="522"/>
      <c r="QPH98" s="522"/>
      <c r="QPI98" s="522"/>
      <c r="QPJ98" s="522"/>
      <c r="QPK98" s="522"/>
      <c r="QPL98" s="522"/>
      <c r="QPM98" s="522"/>
      <c r="QPN98" s="522"/>
      <c r="QPO98" s="522"/>
      <c r="QPP98" s="522"/>
      <c r="QPQ98" s="522"/>
      <c r="QPR98" s="522"/>
      <c r="QPS98" s="522"/>
      <c r="QPT98" s="522"/>
      <c r="QPU98" s="522"/>
      <c r="QPV98" s="522"/>
      <c r="QPW98" s="522"/>
      <c r="QPX98" s="522"/>
      <c r="QPY98" s="522"/>
      <c r="QPZ98" s="522"/>
      <c r="QQA98" s="522"/>
      <c r="QQB98" s="522"/>
      <c r="QQC98" s="522"/>
      <c r="QQD98" s="522"/>
      <c r="QQE98" s="522"/>
      <c r="QQF98" s="522"/>
      <c r="QQG98" s="522"/>
      <c r="QQH98" s="522"/>
      <c r="QQI98" s="522"/>
      <c r="QQJ98" s="522"/>
      <c r="QQK98" s="522"/>
      <c r="QQL98" s="522"/>
      <c r="QQM98" s="522"/>
      <c r="QQN98" s="522"/>
      <c r="QQO98" s="522"/>
      <c r="QQP98" s="522"/>
      <c r="QQQ98" s="522"/>
      <c r="QQR98" s="522"/>
      <c r="QQS98" s="522"/>
      <c r="QQT98" s="522"/>
      <c r="QQU98" s="522"/>
      <c r="QQV98" s="522"/>
      <c r="QQW98" s="522"/>
      <c r="QQX98" s="522"/>
      <c r="QQY98" s="522"/>
      <c r="QQZ98" s="522"/>
      <c r="QRA98" s="522"/>
      <c r="QRB98" s="522"/>
      <c r="QRC98" s="522"/>
      <c r="QRD98" s="522"/>
      <c r="QRE98" s="522"/>
      <c r="QRF98" s="522"/>
      <c r="QRG98" s="522"/>
      <c r="QRH98" s="522"/>
      <c r="QRI98" s="522"/>
      <c r="QRJ98" s="522"/>
      <c r="QRK98" s="522"/>
      <c r="QRL98" s="522"/>
      <c r="QRM98" s="522"/>
      <c r="QRN98" s="522"/>
      <c r="QRO98" s="522"/>
      <c r="QRP98" s="522"/>
      <c r="QRQ98" s="522"/>
      <c r="QRR98" s="522"/>
      <c r="QRS98" s="522"/>
      <c r="QRT98" s="522"/>
      <c r="QRU98" s="522"/>
      <c r="QRV98" s="522"/>
      <c r="QRW98" s="522"/>
      <c r="QRX98" s="522"/>
      <c r="QRY98" s="522"/>
      <c r="QRZ98" s="522"/>
      <c r="QSA98" s="522"/>
      <c r="QSB98" s="522"/>
      <c r="QSC98" s="522"/>
      <c r="QSD98" s="522"/>
      <c r="QSE98" s="522"/>
      <c r="QSF98" s="522"/>
      <c r="QSG98" s="522"/>
      <c r="QSH98" s="522"/>
      <c r="QSI98" s="522"/>
      <c r="QSJ98" s="522"/>
      <c r="QSK98" s="522"/>
      <c r="QSL98" s="522"/>
      <c r="QSM98" s="522"/>
      <c r="QSN98" s="522"/>
      <c r="QSO98" s="522"/>
      <c r="QSP98" s="522"/>
      <c r="QSQ98" s="522"/>
      <c r="QSR98" s="522"/>
      <c r="QSS98" s="522"/>
      <c r="QST98" s="522"/>
      <c r="QSU98" s="522"/>
      <c r="QSV98" s="522"/>
      <c r="QSW98" s="522"/>
      <c r="QSX98" s="522"/>
      <c r="QSY98" s="522"/>
      <c r="QSZ98" s="522"/>
      <c r="QTA98" s="522"/>
      <c r="QTB98" s="522"/>
      <c r="QTC98" s="522"/>
      <c r="QTD98" s="522"/>
      <c r="QTE98" s="522"/>
      <c r="QTF98" s="522"/>
      <c r="QTG98" s="522"/>
      <c r="QTH98" s="522"/>
      <c r="QTI98" s="522"/>
      <c r="QTJ98" s="522"/>
      <c r="QTK98" s="522"/>
      <c r="QTL98" s="522"/>
      <c r="QTM98" s="522"/>
      <c r="QTN98" s="522"/>
      <c r="QTO98" s="522"/>
      <c r="QTP98" s="522"/>
      <c r="QTQ98" s="522"/>
      <c r="QTR98" s="522"/>
      <c r="QTS98" s="522"/>
      <c r="QTT98" s="522"/>
      <c r="QTU98" s="522"/>
      <c r="QTV98" s="522"/>
      <c r="QTW98" s="522"/>
      <c r="QTX98" s="522"/>
      <c r="QTY98" s="522"/>
      <c r="QTZ98" s="522"/>
      <c r="QUA98" s="522"/>
      <c r="QUB98" s="522"/>
      <c r="QUC98" s="522"/>
      <c r="QUD98" s="522"/>
      <c r="QUE98" s="522"/>
      <c r="QUF98" s="522"/>
      <c r="QUG98" s="522"/>
      <c r="QUH98" s="522"/>
      <c r="QUI98" s="522"/>
      <c r="QUJ98" s="522"/>
      <c r="QUK98" s="522"/>
      <c r="QUL98" s="522"/>
      <c r="QUM98" s="522"/>
      <c r="QUN98" s="522"/>
      <c r="QUO98" s="522"/>
      <c r="QUP98" s="522"/>
      <c r="QUQ98" s="522"/>
      <c r="QUR98" s="522"/>
      <c r="QUS98" s="522"/>
      <c r="QUT98" s="522"/>
      <c r="QUU98" s="522"/>
      <c r="QUV98" s="522"/>
      <c r="QUW98" s="522"/>
      <c r="QUX98" s="522"/>
      <c r="QUY98" s="522"/>
      <c r="QUZ98" s="522"/>
      <c r="QVA98" s="522"/>
      <c r="QVB98" s="522"/>
      <c r="QVC98" s="522"/>
      <c r="QVD98" s="522"/>
      <c r="QVE98" s="522"/>
      <c r="QVF98" s="522"/>
      <c r="QVG98" s="522"/>
      <c r="QVH98" s="522"/>
      <c r="QVI98" s="522"/>
      <c r="QVJ98" s="522"/>
      <c r="QVK98" s="522"/>
      <c r="QVL98" s="522"/>
      <c r="QVM98" s="522"/>
      <c r="QVN98" s="522"/>
      <c r="QVO98" s="522"/>
      <c r="QVP98" s="522"/>
      <c r="QVQ98" s="522"/>
      <c r="QVR98" s="522"/>
      <c r="QVS98" s="522"/>
      <c r="QVT98" s="522"/>
      <c r="QVU98" s="522"/>
      <c r="QVV98" s="522"/>
      <c r="QVW98" s="522"/>
      <c r="QVX98" s="522"/>
      <c r="QVY98" s="522"/>
      <c r="QVZ98" s="522"/>
      <c r="QWA98" s="522"/>
      <c r="QWB98" s="522"/>
      <c r="QWC98" s="522"/>
      <c r="QWD98" s="522"/>
      <c r="QWE98" s="522"/>
      <c r="QWF98" s="522"/>
      <c r="QWG98" s="522"/>
      <c r="QWH98" s="522"/>
      <c r="QWI98" s="522"/>
      <c r="QWJ98" s="522"/>
      <c r="QWK98" s="522"/>
      <c r="QWL98" s="522"/>
      <c r="QWM98" s="522"/>
      <c r="QWN98" s="522"/>
      <c r="QWO98" s="522"/>
      <c r="QWP98" s="522"/>
      <c r="QWQ98" s="522"/>
      <c r="QWR98" s="522"/>
      <c r="QWS98" s="522"/>
      <c r="QWT98" s="522"/>
      <c r="QWU98" s="522"/>
      <c r="QWV98" s="522"/>
      <c r="QWW98" s="522"/>
      <c r="QWX98" s="522"/>
      <c r="QWY98" s="522"/>
      <c r="QWZ98" s="522"/>
      <c r="QXA98" s="522"/>
      <c r="QXB98" s="522"/>
      <c r="QXC98" s="522"/>
      <c r="QXD98" s="522"/>
      <c r="QXE98" s="522"/>
      <c r="QXF98" s="522"/>
      <c r="QXG98" s="522"/>
      <c r="QXH98" s="522"/>
      <c r="QXI98" s="522"/>
      <c r="QXJ98" s="522"/>
      <c r="QXK98" s="522"/>
      <c r="QXL98" s="522"/>
      <c r="QXM98" s="522"/>
      <c r="QXN98" s="522"/>
      <c r="QXO98" s="522"/>
      <c r="QXP98" s="522"/>
      <c r="QXQ98" s="522"/>
      <c r="QXR98" s="522"/>
      <c r="QXS98" s="522"/>
      <c r="QXT98" s="522"/>
      <c r="QXU98" s="522"/>
      <c r="QXV98" s="522"/>
      <c r="QXW98" s="522"/>
      <c r="QXX98" s="522"/>
      <c r="QXY98" s="522"/>
      <c r="QXZ98" s="522"/>
      <c r="QYA98" s="522"/>
      <c r="QYB98" s="522"/>
      <c r="QYC98" s="522"/>
      <c r="QYD98" s="522"/>
      <c r="QYE98" s="522"/>
      <c r="QYF98" s="522"/>
      <c r="QYG98" s="522"/>
      <c r="QYH98" s="522"/>
      <c r="QYI98" s="522"/>
      <c r="QYJ98" s="522"/>
      <c r="QYK98" s="522"/>
      <c r="QYL98" s="522"/>
      <c r="QYM98" s="522"/>
      <c r="QYN98" s="522"/>
      <c r="QYO98" s="522"/>
      <c r="QYP98" s="522"/>
      <c r="QYQ98" s="522"/>
      <c r="QYR98" s="522"/>
      <c r="QYS98" s="522"/>
      <c r="QYT98" s="522"/>
      <c r="QYU98" s="522"/>
      <c r="QYV98" s="522"/>
      <c r="QYW98" s="522"/>
      <c r="QYX98" s="522"/>
      <c r="QYY98" s="522"/>
      <c r="QYZ98" s="522"/>
      <c r="QZA98" s="522"/>
      <c r="QZB98" s="522"/>
      <c r="QZC98" s="522"/>
      <c r="QZD98" s="522"/>
      <c r="QZE98" s="522"/>
      <c r="QZF98" s="522"/>
      <c r="QZG98" s="522"/>
      <c r="QZH98" s="522"/>
      <c r="QZI98" s="522"/>
      <c r="QZJ98" s="522"/>
      <c r="QZK98" s="522"/>
      <c r="QZL98" s="522"/>
      <c r="QZM98" s="522"/>
      <c r="QZN98" s="522"/>
      <c r="QZO98" s="522"/>
      <c r="QZP98" s="522"/>
      <c r="QZQ98" s="522"/>
      <c r="QZR98" s="522"/>
      <c r="QZS98" s="522"/>
      <c r="QZT98" s="522"/>
      <c r="QZU98" s="522"/>
      <c r="QZV98" s="522"/>
      <c r="QZW98" s="522"/>
      <c r="QZX98" s="522"/>
      <c r="QZY98" s="522"/>
      <c r="QZZ98" s="522"/>
      <c r="RAA98" s="522"/>
      <c r="RAB98" s="522"/>
      <c r="RAC98" s="522"/>
      <c r="RAD98" s="522"/>
      <c r="RAE98" s="522"/>
      <c r="RAF98" s="522"/>
      <c r="RAG98" s="522"/>
      <c r="RAH98" s="522"/>
      <c r="RAI98" s="522"/>
      <c r="RAJ98" s="522"/>
      <c r="RAK98" s="522"/>
      <c r="RAL98" s="522"/>
      <c r="RAM98" s="522"/>
      <c r="RAN98" s="522"/>
      <c r="RAO98" s="522"/>
      <c r="RAP98" s="522"/>
      <c r="RAQ98" s="522"/>
      <c r="RAR98" s="522"/>
      <c r="RAS98" s="522"/>
      <c r="RAT98" s="522"/>
      <c r="RAU98" s="522"/>
      <c r="RAV98" s="522"/>
      <c r="RAW98" s="522"/>
      <c r="RAX98" s="522"/>
      <c r="RAY98" s="522"/>
      <c r="RAZ98" s="522"/>
      <c r="RBA98" s="522"/>
      <c r="RBB98" s="522"/>
      <c r="RBC98" s="522"/>
      <c r="RBD98" s="522"/>
      <c r="RBE98" s="522"/>
      <c r="RBF98" s="522"/>
      <c r="RBG98" s="522"/>
      <c r="RBH98" s="522"/>
      <c r="RBI98" s="522"/>
      <c r="RBJ98" s="522"/>
      <c r="RBK98" s="522"/>
      <c r="RBL98" s="522"/>
      <c r="RBM98" s="522"/>
      <c r="RBN98" s="522"/>
      <c r="RBO98" s="522"/>
      <c r="RBP98" s="522"/>
      <c r="RBQ98" s="522"/>
      <c r="RBR98" s="522"/>
      <c r="RBS98" s="522"/>
      <c r="RBT98" s="522"/>
      <c r="RBU98" s="522"/>
      <c r="RBV98" s="522"/>
      <c r="RBW98" s="522"/>
      <c r="RBX98" s="522"/>
      <c r="RBY98" s="522"/>
      <c r="RBZ98" s="522"/>
      <c r="RCA98" s="522"/>
      <c r="RCB98" s="522"/>
      <c r="RCC98" s="522"/>
      <c r="RCD98" s="522"/>
      <c r="RCE98" s="522"/>
      <c r="RCF98" s="522"/>
      <c r="RCG98" s="522"/>
      <c r="RCH98" s="522"/>
      <c r="RCI98" s="522"/>
      <c r="RCJ98" s="522"/>
      <c r="RCK98" s="522"/>
      <c r="RCL98" s="522"/>
      <c r="RCM98" s="522"/>
      <c r="RCN98" s="522"/>
      <c r="RCO98" s="522"/>
      <c r="RCP98" s="522"/>
      <c r="RCQ98" s="522"/>
      <c r="RCR98" s="522"/>
      <c r="RCS98" s="522"/>
      <c r="RCT98" s="522"/>
      <c r="RCU98" s="522"/>
      <c r="RCV98" s="522"/>
      <c r="RCW98" s="522"/>
      <c r="RCX98" s="522"/>
      <c r="RCY98" s="522"/>
      <c r="RCZ98" s="522"/>
      <c r="RDA98" s="522"/>
      <c r="RDB98" s="522"/>
      <c r="RDC98" s="522"/>
      <c r="RDD98" s="522"/>
      <c r="RDE98" s="522"/>
      <c r="RDF98" s="522"/>
      <c r="RDG98" s="522"/>
      <c r="RDH98" s="522"/>
      <c r="RDI98" s="522"/>
      <c r="RDJ98" s="522"/>
      <c r="RDK98" s="522"/>
      <c r="RDL98" s="522"/>
      <c r="RDM98" s="522"/>
      <c r="RDN98" s="522"/>
      <c r="RDO98" s="522"/>
      <c r="RDP98" s="522"/>
      <c r="RDQ98" s="522"/>
      <c r="RDR98" s="522"/>
      <c r="RDS98" s="522"/>
      <c r="RDT98" s="522"/>
      <c r="RDU98" s="522"/>
      <c r="RDV98" s="522"/>
      <c r="RDW98" s="522"/>
      <c r="RDX98" s="522"/>
      <c r="RDY98" s="522"/>
      <c r="RDZ98" s="522"/>
      <c r="REA98" s="522"/>
      <c r="REB98" s="522"/>
      <c r="REC98" s="522"/>
      <c r="RED98" s="522"/>
      <c r="REE98" s="522"/>
      <c r="REF98" s="522"/>
      <c r="REG98" s="522"/>
      <c r="REH98" s="522"/>
      <c r="REI98" s="522"/>
      <c r="REJ98" s="522"/>
      <c r="REK98" s="522"/>
      <c r="REL98" s="522"/>
      <c r="REM98" s="522"/>
      <c r="REN98" s="522"/>
      <c r="REO98" s="522"/>
      <c r="REP98" s="522"/>
      <c r="REQ98" s="522"/>
      <c r="RER98" s="522"/>
      <c r="RES98" s="522"/>
      <c r="RET98" s="522"/>
      <c r="REU98" s="522"/>
      <c r="REV98" s="522"/>
      <c r="REW98" s="522"/>
      <c r="REX98" s="522"/>
      <c r="REY98" s="522"/>
      <c r="REZ98" s="522"/>
      <c r="RFA98" s="522"/>
      <c r="RFB98" s="522"/>
      <c r="RFC98" s="522"/>
      <c r="RFD98" s="522"/>
      <c r="RFE98" s="522"/>
      <c r="RFF98" s="522"/>
      <c r="RFG98" s="522"/>
      <c r="RFH98" s="522"/>
      <c r="RFI98" s="522"/>
      <c r="RFJ98" s="522"/>
      <c r="RFK98" s="522"/>
      <c r="RFL98" s="522"/>
      <c r="RFM98" s="522"/>
      <c r="RFN98" s="522"/>
      <c r="RFO98" s="522"/>
      <c r="RFP98" s="522"/>
      <c r="RFQ98" s="522"/>
      <c r="RFR98" s="522"/>
      <c r="RFS98" s="522"/>
      <c r="RFT98" s="522"/>
      <c r="RFU98" s="522"/>
      <c r="RFV98" s="522"/>
      <c r="RFW98" s="522"/>
      <c r="RFX98" s="522"/>
      <c r="RFY98" s="522"/>
      <c r="RFZ98" s="522"/>
      <c r="RGA98" s="522"/>
      <c r="RGB98" s="522"/>
      <c r="RGC98" s="522"/>
      <c r="RGD98" s="522"/>
      <c r="RGE98" s="522"/>
      <c r="RGF98" s="522"/>
      <c r="RGG98" s="522"/>
      <c r="RGH98" s="522"/>
      <c r="RGI98" s="522"/>
      <c r="RGJ98" s="522"/>
      <c r="RGK98" s="522"/>
      <c r="RGL98" s="522"/>
      <c r="RGM98" s="522"/>
      <c r="RGN98" s="522"/>
      <c r="RGO98" s="522"/>
      <c r="RGP98" s="522"/>
      <c r="RGQ98" s="522"/>
      <c r="RGR98" s="522"/>
      <c r="RGS98" s="522"/>
      <c r="RGT98" s="522"/>
      <c r="RGU98" s="522"/>
      <c r="RGV98" s="522"/>
      <c r="RGW98" s="522"/>
      <c r="RGX98" s="522"/>
      <c r="RGY98" s="522"/>
      <c r="RGZ98" s="522"/>
      <c r="RHA98" s="522"/>
      <c r="RHB98" s="522"/>
      <c r="RHC98" s="522"/>
      <c r="RHD98" s="522"/>
      <c r="RHE98" s="522"/>
      <c r="RHF98" s="522"/>
      <c r="RHG98" s="522"/>
      <c r="RHH98" s="522"/>
      <c r="RHI98" s="522"/>
      <c r="RHJ98" s="522"/>
      <c r="RHK98" s="522"/>
      <c r="RHL98" s="522"/>
      <c r="RHM98" s="522"/>
      <c r="RHN98" s="522"/>
      <c r="RHO98" s="522"/>
      <c r="RHP98" s="522"/>
      <c r="RHQ98" s="522"/>
      <c r="RHR98" s="522"/>
      <c r="RHS98" s="522"/>
      <c r="RHT98" s="522"/>
      <c r="RHU98" s="522"/>
      <c r="RHV98" s="522"/>
      <c r="RHW98" s="522"/>
      <c r="RHX98" s="522"/>
      <c r="RHY98" s="522"/>
      <c r="RHZ98" s="522"/>
      <c r="RIA98" s="522"/>
      <c r="RIB98" s="522"/>
      <c r="RIC98" s="522"/>
      <c r="RID98" s="522"/>
      <c r="RIE98" s="522"/>
      <c r="RIF98" s="522"/>
      <c r="RIG98" s="522"/>
      <c r="RIH98" s="522"/>
      <c r="RII98" s="522"/>
      <c r="RIJ98" s="522"/>
      <c r="RIK98" s="522"/>
      <c r="RIL98" s="522"/>
      <c r="RIM98" s="522"/>
      <c r="RIN98" s="522"/>
      <c r="RIO98" s="522"/>
      <c r="RIP98" s="522"/>
      <c r="RIQ98" s="522"/>
      <c r="RIR98" s="522"/>
      <c r="RIS98" s="522"/>
      <c r="RIT98" s="522"/>
      <c r="RIU98" s="522"/>
      <c r="RIV98" s="522"/>
      <c r="RIW98" s="522"/>
      <c r="RIX98" s="522"/>
      <c r="RIY98" s="522"/>
      <c r="RIZ98" s="522"/>
      <c r="RJA98" s="522"/>
      <c r="RJB98" s="522"/>
      <c r="RJC98" s="522"/>
      <c r="RJD98" s="522"/>
      <c r="RJE98" s="522"/>
      <c r="RJF98" s="522"/>
      <c r="RJG98" s="522"/>
      <c r="RJH98" s="522"/>
      <c r="RJI98" s="522"/>
      <c r="RJJ98" s="522"/>
      <c r="RJK98" s="522"/>
      <c r="RJL98" s="522"/>
      <c r="RJM98" s="522"/>
      <c r="RJN98" s="522"/>
      <c r="RJO98" s="522"/>
      <c r="RJP98" s="522"/>
      <c r="RJQ98" s="522"/>
      <c r="RJR98" s="522"/>
      <c r="RJS98" s="522"/>
      <c r="RJT98" s="522"/>
      <c r="RJU98" s="522"/>
      <c r="RJV98" s="522"/>
      <c r="RJW98" s="522"/>
      <c r="RJX98" s="522"/>
      <c r="RJY98" s="522"/>
      <c r="RJZ98" s="522"/>
      <c r="RKA98" s="522"/>
      <c r="RKB98" s="522"/>
      <c r="RKC98" s="522"/>
      <c r="RKD98" s="522"/>
      <c r="RKE98" s="522"/>
      <c r="RKF98" s="522"/>
      <c r="RKG98" s="522"/>
      <c r="RKH98" s="522"/>
      <c r="RKI98" s="522"/>
      <c r="RKJ98" s="522"/>
      <c r="RKK98" s="522"/>
      <c r="RKL98" s="522"/>
      <c r="RKM98" s="522"/>
      <c r="RKN98" s="522"/>
      <c r="RKO98" s="522"/>
      <c r="RKP98" s="522"/>
      <c r="RKQ98" s="522"/>
      <c r="RKR98" s="522"/>
      <c r="RKS98" s="522"/>
      <c r="RKT98" s="522"/>
      <c r="RKU98" s="522"/>
      <c r="RKV98" s="522"/>
      <c r="RKW98" s="522"/>
      <c r="RKX98" s="522"/>
      <c r="RKY98" s="522"/>
      <c r="RKZ98" s="522"/>
      <c r="RLA98" s="522"/>
      <c r="RLB98" s="522"/>
      <c r="RLC98" s="522"/>
      <c r="RLD98" s="522"/>
      <c r="RLE98" s="522"/>
      <c r="RLF98" s="522"/>
      <c r="RLG98" s="522"/>
      <c r="RLH98" s="522"/>
      <c r="RLI98" s="522"/>
      <c r="RLJ98" s="522"/>
      <c r="RLK98" s="522"/>
      <c r="RLL98" s="522"/>
      <c r="RLM98" s="522"/>
      <c r="RLN98" s="522"/>
      <c r="RLO98" s="522"/>
      <c r="RLP98" s="522"/>
      <c r="RLQ98" s="522"/>
      <c r="RLR98" s="522"/>
      <c r="RLS98" s="522"/>
      <c r="RLT98" s="522"/>
      <c r="RLU98" s="522"/>
      <c r="RLV98" s="522"/>
      <c r="RLW98" s="522"/>
      <c r="RLX98" s="522"/>
      <c r="RLY98" s="522"/>
      <c r="RLZ98" s="522"/>
      <c r="RMA98" s="522"/>
      <c r="RMB98" s="522"/>
      <c r="RMC98" s="522"/>
      <c r="RMD98" s="522"/>
      <c r="RME98" s="522"/>
      <c r="RMF98" s="522"/>
      <c r="RMG98" s="522"/>
      <c r="RMH98" s="522"/>
      <c r="RMI98" s="522"/>
      <c r="RMJ98" s="522"/>
      <c r="RMK98" s="522"/>
      <c r="RML98" s="522"/>
      <c r="RMM98" s="522"/>
      <c r="RMN98" s="522"/>
      <c r="RMO98" s="522"/>
      <c r="RMP98" s="522"/>
      <c r="RMQ98" s="522"/>
      <c r="RMR98" s="522"/>
      <c r="RMS98" s="522"/>
      <c r="RMT98" s="522"/>
      <c r="RMU98" s="522"/>
      <c r="RMV98" s="522"/>
      <c r="RMW98" s="522"/>
      <c r="RMX98" s="522"/>
      <c r="RMY98" s="522"/>
      <c r="RMZ98" s="522"/>
      <c r="RNA98" s="522"/>
      <c r="RNB98" s="522"/>
      <c r="RNC98" s="522"/>
      <c r="RND98" s="522"/>
      <c r="RNE98" s="522"/>
      <c r="RNF98" s="522"/>
      <c r="RNG98" s="522"/>
      <c r="RNH98" s="522"/>
      <c r="RNI98" s="522"/>
      <c r="RNJ98" s="522"/>
      <c r="RNK98" s="522"/>
      <c r="RNL98" s="522"/>
      <c r="RNM98" s="522"/>
      <c r="RNN98" s="522"/>
      <c r="RNO98" s="522"/>
      <c r="RNP98" s="522"/>
      <c r="RNQ98" s="522"/>
      <c r="RNR98" s="522"/>
      <c r="RNS98" s="522"/>
      <c r="RNT98" s="522"/>
      <c r="RNU98" s="522"/>
      <c r="RNV98" s="522"/>
      <c r="RNW98" s="522"/>
      <c r="RNX98" s="522"/>
      <c r="RNY98" s="522"/>
      <c r="RNZ98" s="522"/>
      <c r="ROA98" s="522"/>
      <c r="ROB98" s="522"/>
      <c r="ROC98" s="522"/>
      <c r="ROD98" s="522"/>
      <c r="ROE98" s="522"/>
      <c r="ROF98" s="522"/>
      <c r="ROG98" s="522"/>
      <c r="ROH98" s="522"/>
      <c r="ROI98" s="522"/>
      <c r="ROJ98" s="522"/>
      <c r="ROK98" s="522"/>
      <c r="ROL98" s="522"/>
      <c r="ROM98" s="522"/>
      <c r="RON98" s="522"/>
      <c r="ROO98" s="522"/>
      <c r="ROP98" s="522"/>
      <c r="ROQ98" s="522"/>
      <c r="ROR98" s="522"/>
      <c r="ROS98" s="522"/>
      <c r="ROT98" s="522"/>
      <c r="ROU98" s="522"/>
      <c r="ROV98" s="522"/>
      <c r="ROW98" s="522"/>
      <c r="ROX98" s="522"/>
      <c r="ROY98" s="522"/>
      <c r="ROZ98" s="522"/>
      <c r="RPA98" s="522"/>
      <c r="RPB98" s="522"/>
      <c r="RPC98" s="522"/>
      <c r="RPD98" s="522"/>
      <c r="RPE98" s="522"/>
      <c r="RPF98" s="522"/>
      <c r="RPG98" s="522"/>
      <c r="RPH98" s="522"/>
      <c r="RPI98" s="522"/>
      <c r="RPJ98" s="522"/>
      <c r="RPK98" s="522"/>
      <c r="RPL98" s="522"/>
      <c r="RPM98" s="522"/>
      <c r="RPN98" s="522"/>
      <c r="RPO98" s="522"/>
      <c r="RPP98" s="522"/>
      <c r="RPQ98" s="522"/>
      <c r="RPR98" s="522"/>
      <c r="RPS98" s="522"/>
      <c r="RPT98" s="522"/>
      <c r="RPU98" s="522"/>
      <c r="RPV98" s="522"/>
      <c r="RPW98" s="522"/>
      <c r="RPX98" s="522"/>
      <c r="RPY98" s="522"/>
      <c r="RPZ98" s="522"/>
      <c r="RQA98" s="522"/>
      <c r="RQB98" s="522"/>
      <c r="RQC98" s="522"/>
      <c r="RQD98" s="522"/>
      <c r="RQE98" s="522"/>
      <c r="RQF98" s="522"/>
      <c r="RQG98" s="522"/>
      <c r="RQH98" s="522"/>
      <c r="RQI98" s="522"/>
      <c r="RQJ98" s="522"/>
      <c r="RQK98" s="522"/>
      <c r="RQL98" s="522"/>
      <c r="RQM98" s="522"/>
      <c r="RQN98" s="522"/>
      <c r="RQO98" s="522"/>
      <c r="RQP98" s="522"/>
      <c r="RQQ98" s="522"/>
      <c r="RQR98" s="522"/>
      <c r="RQS98" s="522"/>
      <c r="RQT98" s="522"/>
      <c r="RQU98" s="522"/>
      <c r="RQV98" s="522"/>
      <c r="RQW98" s="522"/>
      <c r="RQX98" s="522"/>
      <c r="RQY98" s="522"/>
      <c r="RQZ98" s="522"/>
      <c r="RRA98" s="522"/>
      <c r="RRB98" s="522"/>
      <c r="RRC98" s="522"/>
      <c r="RRD98" s="522"/>
      <c r="RRE98" s="522"/>
      <c r="RRF98" s="522"/>
      <c r="RRG98" s="522"/>
      <c r="RRH98" s="522"/>
      <c r="RRI98" s="522"/>
      <c r="RRJ98" s="522"/>
      <c r="RRK98" s="522"/>
      <c r="RRL98" s="522"/>
      <c r="RRM98" s="522"/>
      <c r="RRN98" s="522"/>
      <c r="RRO98" s="522"/>
      <c r="RRP98" s="522"/>
      <c r="RRQ98" s="522"/>
      <c r="RRR98" s="522"/>
      <c r="RRS98" s="522"/>
      <c r="RRT98" s="522"/>
      <c r="RRU98" s="522"/>
      <c r="RRV98" s="522"/>
      <c r="RRW98" s="522"/>
      <c r="RRX98" s="522"/>
      <c r="RRY98" s="522"/>
      <c r="RRZ98" s="522"/>
      <c r="RSA98" s="522"/>
      <c r="RSB98" s="522"/>
      <c r="RSC98" s="522"/>
      <c r="RSD98" s="522"/>
      <c r="RSE98" s="522"/>
      <c r="RSF98" s="522"/>
      <c r="RSG98" s="522"/>
      <c r="RSH98" s="522"/>
      <c r="RSI98" s="522"/>
      <c r="RSJ98" s="522"/>
      <c r="RSK98" s="522"/>
      <c r="RSL98" s="522"/>
      <c r="RSM98" s="522"/>
      <c r="RSN98" s="522"/>
      <c r="RSO98" s="522"/>
      <c r="RSP98" s="522"/>
      <c r="RSQ98" s="522"/>
      <c r="RSR98" s="522"/>
      <c r="RSS98" s="522"/>
      <c r="RST98" s="522"/>
      <c r="RSU98" s="522"/>
      <c r="RSV98" s="522"/>
      <c r="RSW98" s="522"/>
      <c r="RSX98" s="522"/>
      <c r="RSY98" s="522"/>
      <c r="RSZ98" s="522"/>
      <c r="RTA98" s="522"/>
      <c r="RTB98" s="522"/>
      <c r="RTC98" s="522"/>
      <c r="RTD98" s="522"/>
      <c r="RTE98" s="522"/>
      <c r="RTF98" s="522"/>
      <c r="RTG98" s="522"/>
      <c r="RTH98" s="522"/>
      <c r="RTI98" s="522"/>
      <c r="RTJ98" s="522"/>
      <c r="RTK98" s="522"/>
      <c r="RTL98" s="522"/>
      <c r="RTM98" s="522"/>
      <c r="RTN98" s="522"/>
      <c r="RTO98" s="522"/>
      <c r="RTP98" s="522"/>
      <c r="RTQ98" s="522"/>
      <c r="RTR98" s="522"/>
      <c r="RTS98" s="522"/>
      <c r="RTT98" s="522"/>
      <c r="RTU98" s="522"/>
      <c r="RTV98" s="522"/>
      <c r="RTW98" s="522"/>
      <c r="RTX98" s="522"/>
      <c r="RTY98" s="522"/>
      <c r="RTZ98" s="522"/>
      <c r="RUA98" s="522"/>
      <c r="RUB98" s="522"/>
      <c r="RUC98" s="522"/>
      <c r="RUD98" s="522"/>
      <c r="RUE98" s="522"/>
      <c r="RUF98" s="522"/>
      <c r="RUG98" s="522"/>
      <c r="RUH98" s="522"/>
      <c r="RUI98" s="522"/>
      <c r="RUJ98" s="522"/>
      <c r="RUK98" s="522"/>
      <c r="RUL98" s="522"/>
      <c r="RUM98" s="522"/>
      <c r="RUN98" s="522"/>
      <c r="RUO98" s="522"/>
      <c r="RUP98" s="522"/>
      <c r="RUQ98" s="522"/>
      <c r="RUR98" s="522"/>
      <c r="RUS98" s="522"/>
      <c r="RUT98" s="522"/>
      <c r="RUU98" s="522"/>
      <c r="RUV98" s="522"/>
      <c r="RUW98" s="522"/>
      <c r="RUX98" s="522"/>
      <c r="RUY98" s="522"/>
      <c r="RUZ98" s="522"/>
      <c r="RVA98" s="522"/>
      <c r="RVB98" s="522"/>
      <c r="RVC98" s="522"/>
      <c r="RVD98" s="522"/>
      <c r="RVE98" s="522"/>
      <c r="RVF98" s="522"/>
      <c r="RVG98" s="522"/>
      <c r="RVH98" s="522"/>
      <c r="RVI98" s="522"/>
      <c r="RVJ98" s="522"/>
      <c r="RVK98" s="522"/>
      <c r="RVL98" s="522"/>
      <c r="RVM98" s="522"/>
      <c r="RVN98" s="522"/>
      <c r="RVO98" s="522"/>
      <c r="RVP98" s="522"/>
      <c r="RVQ98" s="522"/>
      <c r="RVR98" s="522"/>
      <c r="RVS98" s="522"/>
      <c r="RVT98" s="522"/>
      <c r="RVU98" s="522"/>
      <c r="RVV98" s="522"/>
      <c r="RVW98" s="522"/>
      <c r="RVX98" s="522"/>
      <c r="RVY98" s="522"/>
      <c r="RVZ98" s="522"/>
      <c r="RWA98" s="522"/>
      <c r="RWB98" s="522"/>
      <c r="RWC98" s="522"/>
      <c r="RWD98" s="522"/>
      <c r="RWE98" s="522"/>
      <c r="RWF98" s="522"/>
      <c r="RWG98" s="522"/>
      <c r="RWH98" s="522"/>
      <c r="RWI98" s="522"/>
      <c r="RWJ98" s="522"/>
      <c r="RWK98" s="522"/>
      <c r="RWL98" s="522"/>
      <c r="RWM98" s="522"/>
      <c r="RWN98" s="522"/>
      <c r="RWO98" s="522"/>
      <c r="RWP98" s="522"/>
      <c r="RWQ98" s="522"/>
      <c r="RWR98" s="522"/>
      <c r="RWS98" s="522"/>
      <c r="RWT98" s="522"/>
      <c r="RWU98" s="522"/>
      <c r="RWV98" s="522"/>
      <c r="RWW98" s="522"/>
      <c r="RWX98" s="522"/>
      <c r="RWY98" s="522"/>
      <c r="RWZ98" s="522"/>
      <c r="RXA98" s="522"/>
      <c r="RXB98" s="522"/>
      <c r="RXC98" s="522"/>
      <c r="RXD98" s="522"/>
      <c r="RXE98" s="522"/>
      <c r="RXF98" s="522"/>
      <c r="RXG98" s="522"/>
      <c r="RXH98" s="522"/>
      <c r="RXI98" s="522"/>
      <c r="RXJ98" s="522"/>
      <c r="RXK98" s="522"/>
      <c r="RXL98" s="522"/>
      <c r="RXM98" s="522"/>
      <c r="RXN98" s="522"/>
      <c r="RXO98" s="522"/>
      <c r="RXP98" s="522"/>
      <c r="RXQ98" s="522"/>
      <c r="RXR98" s="522"/>
      <c r="RXS98" s="522"/>
      <c r="RXT98" s="522"/>
      <c r="RXU98" s="522"/>
      <c r="RXV98" s="522"/>
      <c r="RXW98" s="522"/>
      <c r="RXX98" s="522"/>
      <c r="RXY98" s="522"/>
      <c r="RXZ98" s="522"/>
      <c r="RYA98" s="522"/>
      <c r="RYB98" s="522"/>
      <c r="RYC98" s="522"/>
      <c r="RYD98" s="522"/>
      <c r="RYE98" s="522"/>
      <c r="RYF98" s="522"/>
      <c r="RYG98" s="522"/>
      <c r="RYH98" s="522"/>
      <c r="RYI98" s="522"/>
      <c r="RYJ98" s="522"/>
      <c r="RYK98" s="522"/>
      <c r="RYL98" s="522"/>
      <c r="RYM98" s="522"/>
      <c r="RYN98" s="522"/>
      <c r="RYO98" s="522"/>
      <c r="RYP98" s="522"/>
      <c r="RYQ98" s="522"/>
      <c r="RYR98" s="522"/>
      <c r="RYS98" s="522"/>
      <c r="RYT98" s="522"/>
      <c r="RYU98" s="522"/>
      <c r="RYV98" s="522"/>
      <c r="RYW98" s="522"/>
      <c r="RYX98" s="522"/>
      <c r="RYY98" s="522"/>
      <c r="RYZ98" s="522"/>
      <c r="RZA98" s="522"/>
      <c r="RZB98" s="522"/>
      <c r="RZC98" s="522"/>
      <c r="RZD98" s="522"/>
      <c r="RZE98" s="522"/>
      <c r="RZF98" s="522"/>
      <c r="RZG98" s="522"/>
      <c r="RZH98" s="522"/>
      <c r="RZI98" s="522"/>
      <c r="RZJ98" s="522"/>
      <c r="RZK98" s="522"/>
      <c r="RZL98" s="522"/>
      <c r="RZM98" s="522"/>
      <c r="RZN98" s="522"/>
      <c r="RZO98" s="522"/>
      <c r="RZP98" s="522"/>
      <c r="RZQ98" s="522"/>
      <c r="RZR98" s="522"/>
      <c r="RZS98" s="522"/>
      <c r="RZT98" s="522"/>
      <c r="RZU98" s="522"/>
      <c r="RZV98" s="522"/>
      <c r="RZW98" s="522"/>
      <c r="RZX98" s="522"/>
      <c r="RZY98" s="522"/>
      <c r="RZZ98" s="522"/>
      <c r="SAA98" s="522"/>
      <c r="SAB98" s="522"/>
      <c r="SAC98" s="522"/>
      <c r="SAD98" s="522"/>
      <c r="SAE98" s="522"/>
      <c r="SAF98" s="522"/>
      <c r="SAG98" s="522"/>
      <c r="SAH98" s="522"/>
      <c r="SAI98" s="522"/>
      <c r="SAJ98" s="522"/>
      <c r="SAK98" s="522"/>
      <c r="SAL98" s="522"/>
      <c r="SAM98" s="522"/>
      <c r="SAN98" s="522"/>
      <c r="SAO98" s="522"/>
      <c r="SAP98" s="522"/>
      <c r="SAQ98" s="522"/>
      <c r="SAR98" s="522"/>
      <c r="SAS98" s="522"/>
      <c r="SAT98" s="522"/>
      <c r="SAU98" s="522"/>
      <c r="SAV98" s="522"/>
      <c r="SAW98" s="522"/>
      <c r="SAX98" s="522"/>
      <c r="SAY98" s="522"/>
      <c r="SAZ98" s="522"/>
      <c r="SBA98" s="522"/>
      <c r="SBB98" s="522"/>
      <c r="SBC98" s="522"/>
      <c r="SBD98" s="522"/>
      <c r="SBE98" s="522"/>
      <c r="SBF98" s="522"/>
      <c r="SBG98" s="522"/>
      <c r="SBH98" s="522"/>
      <c r="SBI98" s="522"/>
      <c r="SBJ98" s="522"/>
      <c r="SBK98" s="522"/>
      <c r="SBL98" s="522"/>
      <c r="SBM98" s="522"/>
      <c r="SBN98" s="522"/>
      <c r="SBO98" s="522"/>
      <c r="SBP98" s="522"/>
      <c r="SBQ98" s="522"/>
      <c r="SBR98" s="522"/>
      <c r="SBS98" s="522"/>
      <c r="SBT98" s="522"/>
      <c r="SBU98" s="522"/>
      <c r="SBV98" s="522"/>
      <c r="SBW98" s="522"/>
      <c r="SBX98" s="522"/>
      <c r="SBY98" s="522"/>
      <c r="SBZ98" s="522"/>
      <c r="SCA98" s="522"/>
      <c r="SCB98" s="522"/>
      <c r="SCC98" s="522"/>
      <c r="SCD98" s="522"/>
      <c r="SCE98" s="522"/>
      <c r="SCF98" s="522"/>
      <c r="SCG98" s="522"/>
      <c r="SCH98" s="522"/>
      <c r="SCI98" s="522"/>
      <c r="SCJ98" s="522"/>
      <c r="SCK98" s="522"/>
      <c r="SCL98" s="522"/>
      <c r="SCM98" s="522"/>
      <c r="SCN98" s="522"/>
      <c r="SCO98" s="522"/>
      <c r="SCP98" s="522"/>
      <c r="SCQ98" s="522"/>
      <c r="SCR98" s="522"/>
      <c r="SCS98" s="522"/>
      <c r="SCT98" s="522"/>
      <c r="SCU98" s="522"/>
      <c r="SCV98" s="522"/>
      <c r="SCW98" s="522"/>
      <c r="SCX98" s="522"/>
      <c r="SCY98" s="522"/>
      <c r="SCZ98" s="522"/>
      <c r="SDA98" s="522"/>
      <c r="SDB98" s="522"/>
      <c r="SDC98" s="522"/>
      <c r="SDD98" s="522"/>
      <c r="SDE98" s="522"/>
      <c r="SDF98" s="522"/>
      <c r="SDG98" s="522"/>
      <c r="SDH98" s="522"/>
      <c r="SDI98" s="522"/>
      <c r="SDJ98" s="522"/>
      <c r="SDK98" s="522"/>
      <c r="SDL98" s="522"/>
      <c r="SDM98" s="522"/>
      <c r="SDN98" s="522"/>
      <c r="SDO98" s="522"/>
      <c r="SDP98" s="522"/>
      <c r="SDQ98" s="522"/>
      <c r="SDR98" s="522"/>
      <c r="SDS98" s="522"/>
      <c r="SDT98" s="522"/>
      <c r="SDU98" s="522"/>
      <c r="SDV98" s="522"/>
      <c r="SDW98" s="522"/>
      <c r="SDX98" s="522"/>
      <c r="SDY98" s="522"/>
      <c r="SDZ98" s="522"/>
      <c r="SEA98" s="522"/>
      <c r="SEB98" s="522"/>
      <c r="SEC98" s="522"/>
      <c r="SED98" s="522"/>
      <c r="SEE98" s="522"/>
      <c r="SEF98" s="522"/>
      <c r="SEG98" s="522"/>
      <c r="SEH98" s="522"/>
      <c r="SEI98" s="522"/>
      <c r="SEJ98" s="522"/>
      <c r="SEK98" s="522"/>
      <c r="SEL98" s="522"/>
      <c r="SEM98" s="522"/>
      <c r="SEN98" s="522"/>
      <c r="SEO98" s="522"/>
      <c r="SEP98" s="522"/>
      <c r="SEQ98" s="522"/>
      <c r="SER98" s="522"/>
      <c r="SES98" s="522"/>
      <c r="SET98" s="522"/>
      <c r="SEU98" s="522"/>
      <c r="SEV98" s="522"/>
      <c r="SEW98" s="522"/>
      <c r="SEX98" s="522"/>
      <c r="SEY98" s="522"/>
      <c r="SEZ98" s="522"/>
      <c r="SFA98" s="522"/>
      <c r="SFB98" s="522"/>
      <c r="SFC98" s="522"/>
      <c r="SFD98" s="522"/>
      <c r="SFE98" s="522"/>
      <c r="SFF98" s="522"/>
      <c r="SFG98" s="522"/>
      <c r="SFH98" s="522"/>
      <c r="SFI98" s="522"/>
      <c r="SFJ98" s="522"/>
      <c r="SFK98" s="522"/>
      <c r="SFL98" s="522"/>
      <c r="SFM98" s="522"/>
      <c r="SFN98" s="522"/>
      <c r="SFO98" s="522"/>
      <c r="SFP98" s="522"/>
      <c r="SFQ98" s="522"/>
      <c r="SFR98" s="522"/>
      <c r="SFS98" s="522"/>
      <c r="SFT98" s="522"/>
      <c r="SFU98" s="522"/>
      <c r="SFV98" s="522"/>
      <c r="SFW98" s="522"/>
      <c r="SFX98" s="522"/>
      <c r="SFY98" s="522"/>
      <c r="SFZ98" s="522"/>
      <c r="SGA98" s="522"/>
      <c r="SGB98" s="522"/>
      <c r="SGC98" s="522"/>
      <c r="SGD98" s="522"/>
      <c r="SGE98" s="522"/>
      <c r="SGF98" s="522"/>
      <c r="SGG98" s="522"/>
      <c r="SGH98" s="522"/>
      <c r="SGI98" s="522"/>
      <c r="SGJ98" s="522"/>
      <c r="SGK98" s="522"/>
      <c r="SGL98" s="522"/>
      <c r="SGM98" s="522"/>
      <c r="SGN98" s="522"/>
      <c r="SGO98" s="522"/>
      <c r="SGP98" s="522"/>
      <c r="SGQ98" s="522"/>
      <c r="SGR98" s="522"/>
      <c r="SGS98" s="522"/>
      <c r="SGT98" s="522"/>
      <c r="SGU98" s="522"/>
      <c r="SGV98" s="522"/>
      <c r="SGW98" s="522"/>
      <c r="SGX98" s="522"/>
      <c r="SGY98" s="522"/>
      <c r="SGZ98" s="522"/>
      <c r="SHA98" s="522"/>
      <c r="SHB98" s="522"/>
      <c r="SHC98" s="522"/>
      <c r="SHD98" s="522"/>
      <c r="SHE98" s="522"/>
      <c r="SHF98" s="522"/>
      <c r="SHG98" s="522"/>
      <c r="SHH98" s="522"/>
      <c r="SHI98" s="522"/>
      <c r="SHJ98" s="522"/>
      <c r="SHK98" s="522"/>
      <c r="SHL98" s="522"/>
      <c r="SHM98" s="522"/>
      <c r="SHN98" s="522"/>
      <c r="SHO98" s="522"/>
      <c r="SHP98" s="522"/>
      <c r="SHQ98" s="522"/>
      <c r="SHR98" s="522"/>
      <c r="SHS98" s="522"/>
      <c r="SHT98" s="522"/>
      <c r="SHU98" s="522"/>
      <c r="SHV98" s="522"/>
      <c r="SHW98" s="522"/>
      <c r="SHX98" s="522"/>
      <c r="SHY98" s="522"/>
      <c r="SHZ98" s="522"/>
      <c r="SIA98" s="522"/>
      <c r="SIB98" s="522"/>
      <c r="SIC98" s="522"/>
      <c r="SID98" s="522"/>
      <c r="SIE98" s="522"/>
      <c r="SIF98" s="522"/>
      <c r="SIG98" s="522"/>
      <c r="SIH98" s="522"/>
      <c r="SII98" s="522"/>
      <c r="SIJ98" s="522"/>
      <c r="SIK98" s="522"/>
      <c r="SIL98" s="522"/>
      <c r="SIM98" s="522"/>
      <c r="SIN98" s="522"/>
      <c r="SIO98" s="522"/>
      <c r="SIP98" s="522"/>
      <c r="SIQ98" s="522"/>
      <c r="SIR98" s="522"/>
      <c r="SIS98" s="522"/>
      <c r="SIT98" s="522"/>
      <c r="SIU98" s="522"/>
      <c r="SIV98" s="522"/>
      <c r="SIW98" s="522"/>
      <c r="SIX98" s="522"/>
      <c r="SIY98" s="522"/>
      <c r="SIZ98" s="522"/>
      <c r="SJA98" s="522"/>
      <c r="SJB98" s="522"/>
      <c r="SJC98" s="522"/>
      <c r="SJD98" s="522"/>
      <c r="SJE98" s="522"/>
      <c r="SJF98" s="522"/>
      <c r="SJG98" s="522"/>
      <c r="SJH98" s="522"/>
      <c r="SJI98" s="522"/>
      <c r="SJJ98" s="522"/>
      <c r="SJK98" s="522"/>
      <c r="SJL98" s="522"/>
      <c r="SJM98" s="522"/>
      <c r="SJN98" s="522"/>
      <c r="SJO98" s="522"/>
      <c r="SJP98" s="522"/>
      <c r="SJQ98" s="522"/>
      <c r="SJR98" s="522"/>
      <c r="SJS98" s="522"/>
      <c r="SJT98" s="522"/>
      <c r="SJU98" s="522"/>
      <c r="SJV98" s="522"/>
      <c r="SJW98" s="522"/>
      <c r="SJX98" s="522"/>
      <c r="SJY98" s="522"/>
      <c r="SJZ98" s="522"/>
      <c r="SKA98" s="522"/>
      <c r="SKB98" s="522"/>
      <c r="SKC98" s="522"/>
      <c r="SKD98" s="522"/>
      <c r="SKE98" s="522"/>
      <c r="SKF98" s="522"/>
      <c r="SKG98" s="522"/>
      <c r="SKH98" s="522"/>
      <c r="SKI98" s="522"/>
      <c r="SKJ98" s="522"/>
      <c r="SKK98" s="522"/>
      <c r="SKL98" s="522"/>
      <c r="SKM98" s="522"/>
      <c r="SKN98" s="522"/>
      <c r="SKO98" s="522"/>
      <c r="SKP98" s="522"/>
      <c r="SKQ98" s="522"/>
      <c r="SKR98" s="522"/>
      <c r="SKS98" s="522"/>
      <c r="SKT98" s="522"/>
      <c r="SKU98" s="522"/>
      <c r="SKV98" s="522"/>
      <c r="SKW98" s="522"/>
      <c r="SKX98" s="522"/>
      <c r="SKY98" s="522"/>
      <c r="SKZ98" s="522"/>
      <c r="SLA98" s="522"/>
      <c r="SLB98" s="522"/>
      <c r="SLC98" s="522"/>
      <c r="SLD98" s="522"/>
      <c r="SLE98" s="522"/>
      <c r="SLF98" s="522"/>
      <c r="SLG98" s="522"/>
      <c r="SLH98" s="522"/>
      <c r="SLI98" s="522"/>
      <c r="SLJ98" s="522"/>
      <c r="SLK98" s="522"/>
      <c r="SLL98" s="522"/>
      <c r="SLM98" s="522"/>
      <c r="SLN98" s="522"/>
      <c r="SLO98" s="522"/>
      <c r="SLP98" s="522"/>
      <c r="SLQ98" s="522"/>
      <c r="SLR98" s="522"/>
      <c r="SLS98" s="522"/>
      <c r="SLT98" s="522"/>
      <c r="SLU98" s="522"/>
      <c r="SLV98" s="522"/>
      <c r="SLW98" s="522"/>
      <c r="SLX98" s="522"/>
      <c r="SLY98" s="522"/>
      <c r="SLZ98" s="522"/>
      <c r="SMA98" s="522"/>
      <c r="SMB98" s="522"/>
      <c r="SMC98" s="522"/>
      <c r="SMD98" s="522"/>
      <c r="SME98" s="522"/>
      <c r="SMF98" s="522"/>
      <c r="SMG98" s="522"/>
      <c r="SMH98" s="522"/>
      <c r="SMI98" s="522"/>
      <c r="SMJ98" s="522"/>
      <c r="SMK98" s="522"/>
      <c r="SML98" s="522"/>
      <c r="SMM98" s="522"/>
      <c r="SMN98" s="522"/>
      <c r="SMO98" s="522"/>
      <c r="SMP98" s="522"/>
      <c r="SMQ98" s="522"/>
      <c r="SMR98" s="522"/>
      <c r="SMS98" s="522"/>
      <c r="SMT98" s="522"/>
      <c r="SMU98" s="522"/>
      <c r="SMV98" s="522"/>
      <c r="SMW98" s="522"/>
      <c r="SMX98" s="522"/>
      <c r="SMY98" s="522"/>
      <c r="SMZ98" s="522"/>
      <c r="SNA98" s="522"/>
      <c r="SNB98" s="522"/>
      <c r="SNC98" s="522"/>
      <c r="SND98" s="522"/>
      <c r="SNE98" s="522"/>
      <c r="SNF98" s="522"/>
      <c r="SNG98" s="522"/>
      <c r="SNH98" s="522"/>
      <c r="SNI98" s="522"/>
      <c r="SNJ98" s="522"/>
      <c r="SNK98" s="522"/>
      <c r="SNL98" s="522"/>
      <c r="SNM98" s="522"/>
      <c r="SNN98" s="522"/>
      <c r="SNO98" s="522"/>
      <c r="SNP98" s="522"/>
      <c r="SNQ98" s="522"/>
      <c r="SNR98" s="522"/>
      <c r="SNS98" s="522"/>
      <c r="SNT98" s="522"/>
      <c r="SNU98" s="522"/>
      <c r="SNV98" s="522"/>
      <c r="SNW98" s="522"/>
      <c r="SNX98" s="522"/>
      <c r="SNY98" s="522"/>
      <c r="SNZ98" s="522"/>
      <c r="SOA98" s="522"/>
      <c r="SOB98" s="522"/>
      <c r="SOC98" s="522"/>
      <c r="SOD98" s="522"/>
      <c r="SOE98" s="522"/>
      <c r="SOF98" s="522"/>
      <c r="SOG98" s="522"/>
      <c r="SOH98" s="522"/>
      <c r="SOI98" s="522"/>
      <c r="SOJ98" s="522"/>
      <c r="SOK98" s="522"/>
      <c r="SOL98" s="522"/>
      <c r="SOM98" s="522"/>
      <c r="SON98" s="522"/>
      <c r="SOO98" s="522"/>
      <c r="SOP98" s="522"/>
      <c r="SOQ98" s="522"/>
      <c r="SOR98" s="522"/>
      <c r="SOS98" s="522"/>
      <c r="SOT98" s="522"/>
      <c r="SOU98" s="522"/>
      <c r="SOV98" s="522"/>
      <c r="SOW98" s="522"/>
      <c r="SOX98" s="522"/>
      <c r="SOY98" s="522"/>
      <c r="SOZ98" s="522"/>
      <c r="SPA98" s="522"/>
      <c r="SPB98" s="522"/>
      <c r="SPC98" s="522"/>
      <c r="SPD98" s="522"/>
      <c r="SPE98" s="522"/>
      <c r="SPF98" s="522"/>
      <c r="SPG98" s="522"/>
      <c r="SPH98" s="522"/>
      <c r="SPI98" s="522"/>
      <c r="SPJ98" s="522"/>
      <c r="SPK98" s="522"/>
      <c r="SPL98" s="522"/>
      <c r="SPM98" s="522"/>
      <c r="SPN98" s="522"/>
      <c r="SPO98" s="522"/>
      <c r="SPP98" s="522"/>
      <c r="SPQ98" s="522"/>
      <c r="SPR98" s="522"/>
      <c r="SPS98" s="522"/>
      <c r="SPT98" s="522"/>
      <c r="SPU98" s="522"/>
      <c r="SPV98" s="522"/>
      <c r="SPW98" s="522"/>
      <c r="SPX98" s="522"/>
      <c r="SPY98" s="522"/>
      <c r="SPZ98" s="522"/>
      <c r="SQA98" s="522"/>
      <c r="SQB98" s="522"/>
      <c r="SQC98" s="522"/>
      <c r="SQD98" s="522"/>
      <c r="SQE98" s="522"/>
      <c r="SQF98" s="522"/>
      <c r="SQG98" s="522"/>
      <c r="SQH98" s="522"/>
      <c r="SQI98" s="522"/>
      <c r="SQJ98" s="522"/>
      <c r="SQK98" s="522"/>
      <c r="SQL98" s="522"/>
      <c r="SQM98" s="522"/>
      <c r="SQN98" s="522"/>
      <c r="SQO98" s="522"/>
      <c r="SQP98" s="522"/>
      <c r="SQQ98" s="522"/>
      <c r="SQR98" s="522"/>
      <c r="SQS98" s="522"/>
      <c r="SQT98" s="522"/>
      <c r="SQU98" s="522"/>
      <c r="SQV98" s="522"/>
      <c r="SQW98" s="522"/>
      <c r="SQX98" s="522"/>
      <c r="SQY98" s="522"/>
      <c r="SQZ98" s="522"/>
      <c r="SRA98" s="522"/>
      <c r="SRB98" s="522"/>
      <c r="SRC98" s="522"/>
      <c r="SRD98" s="522"/>
      <c r="SRE98" s="522"/>
      <c r="SRF98" s="522"/>
      <c r="SRG98" s="522"/>
      <c r="SRH98" s="522"/>
      <c r="SRI98" s="522"/>
      <c r="SRJ98" s="522"/>
      <c r="SRK98" s="522"/>
      <c r="SRL98" s="522"/>
      <c r="SRM98" s="522"/>
      <c r="SRN98" s="522"/>
      <c r="SRO98" s="522"/>
      <c r="SRP98" s="522"/>
      <c r="SRQ98" s="522"/>
      <c r="SRR98" s="522"/>
      <c r="SRS98" s="522"/>
      <c r="SRT98" s="522"/>
      <c r="SRU98" s="522"/>
      <c r="SRV98" s="522"/>
      <c r="SRW98" s="522"/>
      <c r="SRX98" s="522"/>
      <c r="SRY98" s="522"/>
      <c r="SRZ98" s="522"/>
      <c r="SSA98" s="522"/>
      <c r="SSB98" s="522"/>
      <c r="SSC98" s="522"/>
      <c r="SSD98" s="522"/>
      <c r="SSE98" s="522"/>
      <c r="SSF98" s="522"/>
      <c r="SSG98" s="522"/>
      <c r="SSH98" s="522"/>
      <c r="SSI98" s="522"/>
      <c r="SSJ98" s="522"/>
      <c r="SSK98" s="522"/>
      <c r="SSL98" s="522"/>
      <c r="SSM98" s="522"/>
      <c r="SSN98" s="522"/>
      <c r="SSO98" s="522"/>
      <c r="SSP98" s="522"/>
      <c r="SSQ98" s="522"/>
      <c r="SSR98" s="522"/>
      <c r="SSS98" s="522"/>
      <c r="SST98" s="522"/>
      <c r="SSU98" s="522"/>
      <c r="SSV98" s="522"/>
      <c r="SSW98" s="522"/>
      <c r="SSX98" s="522"/>
      <c r="SSY98" s="522"/>
      <c r="SSZ98" s="522"/>
      <c r="STA98" s="522"/>
      <c r="STB98" s="522"/>
      <c r="STC98" s="522"/>
      <c r="STD98" s="522"/>
      <c r="STE98" s="522"/>
      <c r="STF98" s="522"/>
      <c r="STG98" s="522"/>
      <c r="STH98" s="522"/>
      <c r="STI98" s="522"/>
      <c r="STJ98" s="522"/>
      <c r="STK98" s="522"/>
      <c r="STL98" s="522"/>
      <c r="STM98" s="522"/>
      <c r="STN98" s="522"/>
      <c r="STO98" s="522"/>
      <c r="STP98" s="522"/>
      <c r="STQ98" s="522"/>
      <c r="STR98" s="522"/>
      <c r="STS98" s="522"/>
      <c r="STT98" s="522"/>
      <c r="STU98" s="522"/>
      <c r="STV98" s="522"/>
      <c r="STW98" s="522"/>
      <c r="STX98" s="522"/>
      <c r="STY98" s="522"/>
      <c r="STZ98" s="522"/>
      <c r="SUA98" s="522"/>
      <c r="SUB98" s="522"/>
      <c r="SUC98" s="522"/>
      <c r="SUD98" s="522"/>
      <c r="SUE98" s="522"/>
      <c r="SUF98" s="522"/>
      <c r="SUG98" s="522"/>
      <c r="SUH98" s="522"/>
      <c r="SUI98" s="522"/>
      <c r="SUJ98" s="522"/>
      <c r="SUK98" s="522"/>
      <c r="SUL98" s="522"/>
      <c r="SUM98" s="522"/>
      <c r="SUN98" s="522"/>
      <c r="SUO98" s="522"/>
      <c r="SUP98" s="522"/>
      <c r="SUQ98" s="522"/>
      <c r="SUR98" s="522"/>
      <c r="SUS98" s="522"/>
      <c r="SUT98" s="522"/>
      <c r="SUU98" s="522"/>
      <c r="SUV98" s="522"/>
      <c r="SUW98" s="522"/>
      <c r="SUX98" s="522"/>
      <c r="SUY98" s="522"/>
      <c r="SUZ98" s="522"/>
      <c r="SVA98" s="522"/>
      <c r="SVB98" s="522"/>
      <c r="SVC98" s="522"/>
      <c r="SVD98" s="522"/>
      <c r="SVE98" s="522"/>
      <c r="SVF98" s="522"/>
      <c r="SVG98" s="522"/>
      <c r="SVH98" s="522"/>
      <c r="SVI98" s="522"/>
      <c r="SVJ98" s="522"/>
      <c r="SVK98" s="522"/>
      <c r="SVL98" s="522"/>
      <c r="SVM98" s="522"/>
      <c r="SVN98" s="522"/>
      <c r="SVO98" s="522"/>
      <c r="SVP98" s="522"/>
      <c r="SVQ98" s="522"/>
      <c r="SVR98" s="522"/>
      <c r="SVS98" s="522"/>
      <c r="SVT98" s="522"/>
      <c r="SVU98" s="522"/>
      <c r="SVV98" s="522"/>
      <c r="SVW98" s="522"/>
      <c r="SVX98" s="522"/>
      <c r="SVY98" s="522"/>
      <c r="SVZ98" s="522"/>
      <c r="SWA98" s="522"/>
      <c r="SWB98" s="522"/>
      <c r="SWC98" s="522"/>
      <c r="SWD98" s="522"/>
      <c r="SWE98" s="522"/>
      <c r="SWF98" s="522"/>
      <c r="SWG98" s="522"/>
      <c r="SWH98" s="522"/>
      <c r="SWI98" s="522"/>
      <c r="SWJ98" s="522"/>
      <c r="SWK98" s="522"/>
      <c r="SWL98" s="522"/>
      <c r="SWM98" s="522"/>
      <c r="SWN98" s="522"/>
      <c r="SWO98" s="522"/>
      <c r="SWP98" s="522"/>
      <c r="SWQ98" s="522"/>
      <c r="SWR98" s="522"/>
      <c r="SWS98" s="522"/>
      <c r="SWT98" s="522"/>
      <c r="SWU98" s="522"/>
      <c r="SWV98" s="522"/>
      <c r="SWW98" s="522"/>
      <c r="SWX98" s="522"/>
      <c r="SWY98" s="522"/>
      <c r="SWZ98" s="522"/>
      <c r="SXA98" s="522"/>
      <c r="SXB98" s="522"/>
      <c r="SXC98" s="522"/>
      <c r="SXD98" s="522"/>
      <c r="SXE98" s="522"/>
      <c r="SXF98" s="522"/>
      <c r="SXG98" s="522"/>
      <c r="SXH98" s="522"/>
      <c r="SXI98" s="522"/>
      <c r="SXJ98" s="522"/>
      <c r="SXK98" s="522"/>
      <c r="SXL98" s="522"/>
      <c r="SXM98" s="522"/>
      <c r="SXN98" s="522"/>
      <c r="SXO98" s="522"/>
      <c r="SXP98" s="522"/>
      <c r="SXQ98" s="522"/>
      <c r="SXR98" s="522"/>
      <c r="SXS98" s="522"/>
      <c r="SXT98" s="522"/>
      <c r="SXU98" s="522"/>
      <c r="SXV98" s="522"/>
      <c r="SXW98" s="522"/>
      <c r="SXX98" s="522"/>
      <c r="SXY98" s="522"/>
      <c r="SXZ98" s="522"/>
      <c r="SYA98" s="522"/>
      <c r="SYB98" s="522"/>
      <c r="SYC98" s="522"/>
      <c r="SYD98" s="522"/>
      <c r="SYE98" s="522"/>
      <c r="SYF98" s="522"/>
      <c r="SYG98" s="522"/>
      <c r="SYH98" s="522"/>
      <c r="SYI98" s="522"/>
      <c r="SYJ98" s="522"/>
      <c r="SYK98" s="522"/>
      <c r="SYL98" s="522"/>
      <c r="SYM98" s="522"/>
      <c r="SYN98" s="522"/>
      <c r="SYO98" s="522"/>
      <c r="SYP98" s="522"/>
      <c r="SYQ98" s="522"/>
      <c r="SYR98" s="522"/>
      <c r="SYS98" s="522"/>
      <c r="SYT98" s="522"/>
      <c r="SYU98" s="522"/>
      <c r="SYV98" s="522"/>
      <c r="SYW98" s="522"/>
      <c r="SYX98" s="522"/>
      <c r="SYY98" s="522"/>
      <c r="SYZ98" s="522"/>
      <c r="SZA98" s="522"/>
      <c r="SZB98" s="522"/>
      <c r="SZC98" s="522"/>
      <c r="SZD98" s="522"/>
      <c r="SZE98" s="522"/>
      <c r="SZF98" s="522"/>
      <c r="SZG98" s="522"/>
      <c r="SZH98" s="522"/>
      <c r="SZI98" s="522"/>
      <c r="SZJ98" s="522"/>
      <c r="SZK98" s="522"/>
      <c r="SZL98" s="522"/>
      <c r="SZM98" s="522"/>
      <c r="SZN98" s="522"/>
      <c r="SZO98" s="522"/>
      <c r="SZP98" s="522"/>
      <c r="SZQ98" s="522"/>
      <c r="SZR98" s="522"/>
      <c r="SZS98" s="522"/>
      <c r="SZT98" s="522"/>
      <c r="SZU98" s="522"/>
      <c r="SZV98" s="522"/>
      <c r="SZW98" s="522"/>
      <c r="SZX98" s="522"/>
      <c r="SZY98" s="522"/>
      <c r="SZZ98" s="522"/>
      <c r="TAA98" s="522"/>
      <c r="TAB98" s="522"/>
      <c r="TAC98" s="522"/>
      <c r="TAD98" s="522"/>
      <c r="TAE98" s="522"/>
      <c r="TAF98" s="522"/>
      <c r="TAG98" s="522"/>
      <c r="TAH98" s="522"/>
      <c r="TAI98" s="522"/>
      <c r="TAJ98" s="522"/>
      <c r="TAK98" s="522"/>
      <c r="TAL98" s="522"/>
      <c r="TAM98" s="522"/>
      <c r="TAN98" s="522"/>
      <c r="TAO98" s="522"/>
      <c r="TAP98" s="522"/>
      <c r="TAQ98" s="522"/>
      <c r="TAR98" s="522"/>
      <c r="TAS98" s="522"/>
      <c r="TAT98" s="522"/>
      <c r="TAU98" s="522"/>
      <c r="TAV98" s="522"/>
      <c r="TAW98" s="522"/>
      <c r="TAX98" s="522"/>
      <c r="TAY98" s="522"/>
      <c r="TAZ98" s="522"/>
      <c r="TBA98" s="522"/>
      <c r="TBB98" s="522"/>
      <c r="TBC98" s="522"/>
      <c r="TBD98" s="522"/>
      <c r="TBE98" s="522"/>
      <c r="TBF98" s="522"/>
      <c r="TBG98" s="522"/>
      <c r="TBH98" s="522"/>
      <c r="TBI98" s="522"/>
      <c r="TBJ98" s="522"/>
      <c r="TBK98" s="522"/>
      <c r="TBL98" s="522"/>
      <c r="TBM98" s="522"/>
      <c r="TBN98" s="522"/>
      <c r="TBO98" s="522"/>
      <c r="TBP98" s="522"/>
      <c r="TBQ98" s="522"/>
      <c r="TBR98" s="522"/>
      <c r="TBS98" s="522"/>
      <c r="TBT98" s="522"/>
      <c r="TBU98" s="522"/>
      <c r="TBV98" s="522"/>
      <c r="TBW98" s="522"/>
      <c r="TBX98" s="522"/>
      <c r="TBY98" s="522"/>
      <c r="TBZ98" s="522"/>
      <c r="TCA98" s="522"/>
      <c r="TCB98" s="522"/>
      <c r="TCC98" s="522"/>
      <c r="TCD98" s="522"/>
      <c r="TCE98" s="522"/>
      <c r="TCF98" s="522"/>
      <c r="TCG98" s="522"/>
      <c r="TCH98" s="522"/>
      <c r="TCI98" s="522"/>
      <c r="TCJ98" s="522"/>
      <c r="TCK98" s="522"/>
      <c r="TCL98" s="522"/>
      <c r="TCM98" s="522"/>
      <c r="TCN98" s="522"/>
      <c r="TCO98" s="522"/>
      <c r="TCP98" s="522"/>
      <c r="TCQ98" s="522"/>
      <c r="TCR98" s="522"/>
      <c r="TCS98" s="522"/>
      <c r="TCT98" s="522"/>
      <c r="TCU98" s="522"/>
      <c r="TCV98" s="522"/>
      <c r="TCW98" s="522"/>
      <c r="TCX98" s="522"/>
      <c r="TCY98" s="522"/>
      <c r="TCZ98" s="522"/>
      <c r="TDA98" s="522"/>
      <c r="TDB98" s="522"/>
      <c r="TDC98" s="522"/>
      <c r="TDD98" s="522"/>
      <c r="TDE98" s="522"/>
      <c r="TDF98" s="522"/>
      <c r="TDG98" s="522"/>
      <c r="TDH98" s="522"/>
      <c r="TDI98" s="522"/>
      <c r="TDJ98" s="522"/>
      <c r="TDK98" s="522"/>
      <c r="TDL98" s="522"/>
      <c r="TDM98" s="522"/>
      <c r="TDN98" s="522"/>
      <c r="TDO98" s="522"/>
      <c r="TDP98" s="522"/>
      <c r="TDQ98" s="522"/>
      <c r="TDR98" s="522"/>
      <c r="TDS98" s="522"/>
      <c r="TDT98" s="522"/>
      <c r="TDU98" s="522"/>
      <c r="TDV98" s="522"/>
      <c r="TDW98" s="522"/>
      <c r="TDX98" s="522"/>
      <c r="TDY98" s="522"/>
      <c r="TDZ98" s="522"/>
      <c r="TEA98" s="522"/>
      <c r="TEB98" s="522"/>
      <c r="TEC98" s="522"/>
      <c r="TED98" s="522"/>
      <c r="TEE98" s="522"/>
      <c r="TEF98" s="522"/>
      <c r="TEG98" s="522"/>
      <c r="TEH98" s="522"/>
      <c r="TEI98" s="522"/>
      <c r="TEJ98" s="522"/>
      <c r="TEK98" s="522"/>
      <c r="TEL98" s="522"/>
      <c r="TEM98" s="522"/>
      <c r="TEN98" s="522"/>
      <c r="TEO98" s="522"/>
      <c r="TEP98" s="522"/>
      <c r="TEQ98" s="522"/>
      <c r="TER98" s="522"/>
      <c r="TES98" s="522"/>
      <c r="TET98" s="522"/>
      <c r="TEU98" s="522"/>
      <c r="TEV98" s="522"/>
      <c r="TEW98" s="522"/>
      <c r="TEX98" s="522"/>
      <c r="TEY98" s="522"/>
      <c r="TEZ98" s="522"/>
      <c r="TFA98" s="522"/>
      <c r="TFB98" s="522"/>
      <c r="TFC98" s="522"/>
      <c r="TFD98" s="522"/>
      <c r="TFE98" s="522"/>
      <c r="TFF98" s="522"/>
      <c r="TFG98" s="522"/>
      <c r="TFH98" s="522"/>
      <c r="TFI98" s="522"/>
      <c r="TFJ98" s="522"/>
      <c r="TFK98" s="522"/>
      <c r="TFL98" s="522"/>
      <c r="TFM98" s="522"/>
      <c r="TFN98" s="522"/>
      <c r="TFO98" s="522"/>
      <c r="TFP98" s="522"/>
      <c r="TFQ98" s="522"/>
      <c r="TFR98" s="522"/>
      <c r="TFS98" s="522"/>
      <c r="TFT98" s="522"/>
      <c r="TFU98" s="522"/>
      <c r="TFV98" s="522"/>
      <c r="TFW98" s="522"/>
      <c r="TFX98" s="522"/>
      <c r="TFY98" s="522"/>
      <c r="TFZ98" s="522"/>
      <c r="TGA98" s="522"/>
      <c r="TGB98" s="522"/>
      <c r="TGC98" s="522"/>
      <c r="TGD98" s="522"/>
      <c r="TGE98" s="522"/>
      <c r="TGF98" s="522"/>
      <c r="TGG98" s="522"/>
      <c r="TGH98" s="522"/>
      <c r="TGI98" s="522"/>
      <c r="TGJ98" s="522"/>
      <c r="TGK98" s="522"/>
      <c r="TGL98" s="522"/>
      <c r="TGM98" s="522"/>
      <c r="TGN98" s="522"/>
      <c r="TGO98" s="522"/>
      <c r="TGP98" s="522"/>
      <c r="TGQ98" s="522"/>
      <c r="TGR98" s="522"/>
      <c r="TGS98" s="522"/>
      <c r="TGT98" s="522"/>
      <c r="TGU98" s="522"/>
      <c r="TGV98" s="522"/>
      <c r="TGW98" s="522"/>
      <c r="TGX98" s="522"/>
      <c r="TGY98" s="522"/>
      <c r="TGZ98" s="522"/>
      <c r="THA98" s="522"/>
      <c r="THB98" s="522"/>
      <c r="THC98" s="522"/>
      <c r="THD98" s="522"/>
      <c r="THE98" s="522"/>
      <c r="THF98" s="522"/>
      <c r="THG98" s="522"/>
      <c r="THH98" s="522"/>
      <c r="THI98" s="522"/>
      <c r="THJ98" s="522"/>
      <c r="THK98" s="522"/>
      <c r="THL98" s="522"/>
      <c r="THM98" s="522"/>
      <c r="THN98" s="522"/>
      <c r="THO98" s="522"/>
      <c r="THP98" s="522"/>
      <c r="THQ98" s="522"/>
      <c r="THR98" s="522"/>
      <c r="THS98" s="522"/>
      <c r="THT98" s="522"/>
      <c r="THU98" s="522"/>
      <c r="THV98" s="522"/>
      <c r="THW98" s="522"/>
      <c r="THX98" s="522"/>
      <c r="THY98" s="522"/>
      <c r="THZ98" s="522"/>
      <c r="TIA98" s="522"/>
      <c r="TIB98" s="522"/>
      <c r="TIC98" s="522"/>
      <c r="TID98" s="522"/>
      <c r="TIE98" s="522"/>
      <c r="TIF98" s="522"/>
      <c r="TIG98" s="522"/>
      <c r="TIH98" s="522"/>
      <c r="TII98" s="522"/>
      <c r="TIJ98" s="522"/>
      <c r="TIK98" s="522"/>
      <c r="TIL98" s="522"/>
      <c r="TIM98" s="522"/>
      <c r="TIN98" s="522"/>
      <c r="TIO98" s="522"/>
      <c r="TIP98" s="522"/>
      <c r="TIQ98" s="522"/>
      <c r="TIR98" s="522"/>
      <c r="TIS98" s="522"/>
      <c r="TIT98" s="522"/>
      <c r="TIU98" s="522"/>
      <c r="TIV98" s="522"/>
      <c r="TIW98" s="522"/>
      <c r="TIX98" s="522"/>
      <c r="TIY98" s="522"/>
      <c r="TIZ98" s="522"/>
      <c r="TJA98" s="522"/>
      <c r="TJB98" s="522"/>
      <c r="TJC98" s="522"/>
      <c r="TJD98" s="522"/>
      <c r="TJE98" s="522"/>
      <c r="TJF98" s="522"/>
      <c r="TJG98" s="522"/>
      <c r="TJH98" s="522"/>
      <c r="TJI98" s="522"/>
      <c r="TJJ98" s="522"/>
      <c r="TJK98" s="522"/>
      <c r="TJL98" s="522"/>
      <c r="TJM98" s="522"/>
      <c r="TJN98" s="522"/>
      <c r="TJO98" s="522"/>
      <c r="TJP98" s="522"/>
      <c r="TJQ98" s="522"/>
      <c r="TJR98" s="522"/>
      <c r="TJS98" s="522"/>
      <c r="TJT98" s="522"/>
      <c r="TJU98" s="522"/>
      <c r="TJV98" s="522"/>
      <c r="TJW98" s="522"/>
      <c r="TJX98" s="522"/>
      <c r="TJY98" s="522"/>
      <c r="TJZ98" s="522"/>
      <c r="TKA98" s="522"/>
      <c r="TKB98" s="522"/>
      <c r="TKC98" s="522"/>
      <c r="TKD98" s="522"/>
      <c r="TKE98" s="522"/>
      <c r="TKF98" s="522"/>
      <c r="TKG98" s="522"/>
      <c r="TKH98" s="522"/>
      <c r="TKI98" s="522"/>
      <c r="TKJ98" s="522"/>
      <c r="TKK98" s="522"/>
      <c r="TKL98" s="522"/>
      <c r="TKM98" s="522"/>
      <c r="TKN98" s="522"/>
      <c r="TKO98" s="522"/>
      <c r="TKP98" s="522"/>
      <c r="TKQ98" s="522"/>
      <c r="TKR98" s="522"/>
      <c r="TKS98" s="522"/>
      <c r="TKT98" s="522"/>
      <c r="TKU98" s="522"/>
      <c r="TKV98" s="522"/>
      <c r="TKW98" s="522"/>
      <c r="TKX98" s="522"/>
      <c r="TKY98" s="522"/>
      <c r="TKZ98" s="522"/>
      <c r="TLA98" s="522"/>
      <c r="TLB98" s="522"/>
      <c r="TLC98" s="522"/>
      <c r="TLD98" s="522"/>
      <c r="TLE98" s="522"/>
      <c r="TLF98" s="522"/>
      <c r="TLG98" s="522"/>
      <c r="TLH98" s="522"/>
      <c r="TLI98" s="522"/>
      <c r="TLJ98" s="522"/>
      <c r="TLK98" s="522"/>
      <c r="TLL98" s="522"/>
      <c r="TLM98" s="522"/>
      <c r="TLN98" s="522"/>
      <c r="TLO98" s="522"/>
      <c r="TLP98" s="522"/>
      <c r="TLQ98" s="522"/>
      <c r="TLR98" s="522"/>
      <c r="TLS98" s="522"/>
      <c r="TLT98" s="522"/>
      <c r="TLU98" s="522"/>
      <c r="TLV98" s="522"/>
      <c r="TLW98" s="522"/>
      <c r="TLX98" s="522"/>
      <c r="TLY98" s="522"/>
      <c r="TLZ98" s="522"/>
      <c r="TMA98" s="522"/>
      <c r="TMB98" s="522"/>
      <c r="TMC98" s="522"/>
      <c r="TMD98" s="522"/>
      <c r="TME98" s="522"/>
      <c r="TMF98" s="522"/>
      <c r="TMG98" s="522"/>
      <c r="TMH98" s="522"/>
      <c r="TMI98" s="522"/>
      <c r="TMJ98" s="522"/>
      <c r="TMK98" s="522"/>
      <c r="TML98" s="522"/>
      <c r="TMM98" s="522"/>
      <c r="TMN98" s="522"/>
      <c r="TMO98" s="522"/>
      <c r="TMP98" s="522"/>
      <c r="TMQ98" s="522"/>
      <c r="TMR98" s="522"/>
      <c r="TMS98" s="522"/>
      <c r="TMT98" s="522"/>
      <c r="TMU98" s="522"/>
      <c r="TMV98" s="522"/>
      <c r="TMW98" s="522"/>
      <c r="TMX98" s="522"/>
      <c r="TMY98" s="522"/>
      <c r="TMZ98" s="522"/>
      <c r="TNA98" s="522"/>
      <c r="TNB98" s="522"/>
      <c r="TNC98" s="522"/>
      <c r="TND98" s="522"/>
      <c r="TNE98" s="522"/>
      <c r="TNF98" s="522"/>
      <c r="TNG98" s="522"/>
      <c r="TNH98" s="522"/>
      <c r="TNI98" s="522"/>
      <c r="TNJ98" s="522"/>
      <c r="TNK98" s="522"/>
      <c r="TNL98" s="522"/>
      <c r="TNM98" s="522"/>
      <c r="TNN98" s="522"/>
      <c r="TNO98" s="522"/>
      <c r="TNP98" s="522"/>
      <c r="TNQ98" s="522"/>
      <c r="TNR98" s="522"/>
      <c r="TNS98" s="522"/>
      <c r="TNT98" s="522"/>
      <c r="TNU98" s="522"/>
      <c r="TNV98" s="522"/>
      <c r="TNW98" s="522"/>
      <c r="TNX98" s="522"/>
      <c r="TNY98" s="522"/>
      <c r="TNZ98" s="522"/>
      <c r="TOA98" s="522"/>
      <c r="TOB98" s="522"/>
      <c r="TOC98" s="522"/>
      <c r="TOD98" s="522"/>
      <c r="TOE98" s="522"/>
      <c r="TOF98" s="522"/>
      <c r="TOG98" s="522"/>
      <c r="TOH98" s="522"/>
      <c r="TOI98" s="522"/>
      <c r="TOJ98" s="522"/>
      <c r="TOK98" s="522"/>
      <c r="TOL98" s="522"/>
      <c r="TOM98" s="522"/>
      <c r="TON98" s="522"/>
      <c r="TOO98" s="522"/>
      <c r="TOP98" s="522"/>
      <c r="TOQ98" s="522"/>
      <c r="TOR98" s="522"/>
      <c r="TOS98" s="522"/>
      <c r="TOT98" s="522"/>
      <c r="TOU98" s="522"/>
      <c r="TOV98" s="522"/>
      <c r="TOW98" s="522"/>
      <c r="TOX98" s="522"/>
      <c r="TOY98" s="522"/>
      <c r="TOZ98" s="522"/>
      <c r="TPA98" s="522"/>
      <c r="TPB98" s="522"/>
      <c r="TPC98" s="522"/>
      <c r="TPD98" s="522"/>
      <c r="TPE98" s="522"/>
      <c r="TPF98" s="522"/>
      <c r="TPG98" s="522"/>
      <c r="TPH98" s="522"/>
      <c r="TPI98" s="522"/>
      <c r="TPJ98" s="522"/>
      <c r="TPK98" s="522"/>
      <c r="TPL98" s="522"/>
      <c r="TPM98" s="522"/>
      <c r="TPN98" s="522"/>
      <c r="TPO98" s="522"/>
      <c r="TPP98" s="522"/>
      <c r="TPQ98" s="522"/>
      <c r="TPR98" s="522"/>
      <c r="TPS98" s="522"/>
      <c r="TPT98" s="522"/>
      <c r="TPU98" s="522"/>
      <c r="TPV98" s="522"/>
      <c r="TPW98" s="522"/>
      <c r="TPX98" s="522"/>
      <c r="TPY98" s="522"/>
      <c r="TPZ98" s="522"/>
      <c r="TQA98" s="522"/>
      <c r="TQB98" s="522"/>
      <c r="TQC98" s="522"/>
      <c r="TQD98" s="522"/>
      <c r="TQE98" s="522"/>
      <c r="TQF98" s="522"/>
      <c r="TQG98" s="522"/>
      <c r="TQH98" s="522"/>
      <c r="TQI98" s="522"/>
      <c r="TQJ98" s="522"/>
      <c r="TQK98" s="522"/>
      <c r="TQL98" s="522"/>
      <c r="TQM98" s="522"/>
      <c r="TQN98" s="522"/>
      <c r="TQO98" s="522"/>
      <c r="TQP98" s="522"/>
      <c r="TQQ98" s="522"/>
      <c r="TQR98" s="522"/>
      <c r="TQS98" s="522"/>
      <c r="TQT98" s="522"/>
      <c r="TQU98" s="522"/>
      <c r="TQV98" s="522"/>
      <c r="TQW98" s="522"/>
      <c r="TQX98" s="522"/>
      <c r="TQY98" s="522"/>
      <c r="TQZ98" s="522"/>
      <c r="TRA98" s="522"/>
      <c r="TRB98" s="522"/>
      <c r="TRC98" s="522"/>
      <c r="TRD98" s="522"/>
      <c r="TRE98" s="522"/>
      <c r="TRF98" s="522"/>
      <c r="TRG98" s="522"/>
      <c r="TRH98" s="522"/>
      <c r="TRI98" s="522"/>
      <c r="TRJ98" s="522"/>
      <c r="TRK98" s="522"/>
      <c r="TRL98" s="522"/>
      <c r="TRM98" s="522"/>
      <c r="TRN98" s="522"/>
      <c r="TRO98" s="522"/>
      <c r="TRP98" s="522"/>
      <c r="TRQ98" s="522"/>
      <c r="TRR98" s="522"/>
      <c r="TRS98" s="522"/>
      <c r="TRT98" s="522"/>
      <c r="TRU98" s="522"/>
      <c r="TRV98" s="522"/>
      <c r="TRW98" s="522"/>
      <c r="TRX98" s="522"/>
      <c r="TRY98" s="522"/>
      <c r="TRZ98" s="522"/>
      <c r="TSA98" s="522"/>
      <c r="TSB98" s="522"/>
      <c r="TSC98" s="522"/>
      <c r="TSD98" s="522"/>
      <c r="TSE98" s="522"/>
      <c r="TSF98" s="522"/>
      <c r="TSG98" s="522"/>
      <c r="TSH98" s="522"/>
      <c r="TSI98" s="522"/>
      <c r="TSJ98" s="522"/>
      <c r="TSK98" s="522"/>
      <c r="TSL98" s="522"/>
      <c r="TSM98" s="522"/>
      <c r="TSN98" s="522"/>
      <c r="TSO98" s="522"/>
      <c r="TSP98" s="522"/>
      <c r="TSQ98" s="522"/>
      <c r="TSR98" s="522"/>
      <c r="TSS98" s="522"/>
      <c r="TST98" s="522"/>
      <c r="TSU98" s="522"/>
      <c r="TSV98" s="522"/>
      <c r="TSW98" s="522"/>
      <c r="TSX98" s="522"/>
      <c r="TSY98" s="522"/>
      <c r="TSZ98" s="522"/>
      <c r="TTA98" s="522"/>
      <c r="TTB98" s="522"/>
      <c r="TTC98" s="522"/>
      <c r="TTD98" s="522"/>
      <c r="TTE98" s="522"/>
      <c r="TTF98" s="522"/>
      <c r="TTG98" s="522"/>
      <c r="TTH98" s="522"/>
      <c r="TTI98" s="522"/>
      <c r="TTJ98" s="522"/>
      <c r="TTK98" s="522"/>
      <c r="TTL98" s="522"/>
      <c r="TTM98" s="522"/>
      <c r="TTN98" s="522"/>
      <c r="TTO98" s="522"/>
      <c r="TTP98" s="522"/>
      <c r="TTQ98" s="522"/>
      <c r="TTR98" s="522"/>
      <c r="TTS98" s="522"/>
      <c r="TTT98" s="522"/>
      <c r="TTU98" s="522"/>
      <c r="TTV98" s="522"/>
      <c r="TTW98" s="522"/>
      <c r="TTX98" s="522"/>
      <c r="TTY98" s="522"/>
      <c r="TTZ98" s="522"/>
      <c r="TUA98" s="522"/>
      <c r="TUB98" s="522"/>
      <c r="TUC98" s="522"/>
      <c r="TUD98" s="522"/>
      <c r="TUE98" s="522"/>
      <c r="TUF98" s="522"/>
      <c r="TUG98" s="522"/>
      <c r="TUH98" s="522"/>
      <c r="TUI98" s="522"/>
      <c r="TUJ98" s="522"/>
      <c r="TUK98" s="522"/>
      <c r="TUL98" s="522"/>
      <c r="TUM98" s="522"/>
      <c r="TUN98" s="522"/>
      <c r="TUO98" s="522"/>
      <c r="TUP98" s="522"/>
      <c r="TUQ98" s="522"/>
      <c r="TUR98" s="522"/>
      <c r="TUS98" s="522"/>
      <c r="TUT98" s="522"/>
      <c r="TUU98" s="522"/>
      <c r="TUV98" s="522"/>
      <c r="TUW98" s="522"/>
      <c r="TUX98" s="522"/>
      <c r="TUY98" s="522"/>
      <c r="TUZ98" s="522"/>
      <c r="TVA98" s="522"/>
      <c r="TVB98" s="522"/>
      <c r="TVC98" s="522"/>
      <c r="TVD98" s="522"/>
      <c r="TVE98" s="522"/>
      <c r="TVF98" s="522"/>
      <c r="TVG98" s="522"/>
      <c r="TVH98" s="522"/>
      <c r="TVI98" s="522"/>
      <c r="TVJ98" s="522"/>
      <c r="TVK98" s="522"/>
      <c r="TVL98" s="522"/>
      <c r="TVM98" s="522"/>
      <c r="TVN98" s="522"/>
      <c r="TVO98" s="522"/>
      <c r="TVP98" s="522"/>
      <c r="TVQ98" s="522"/>
      <c r="TVR98" s="522"/>
      <c r="TVS98" s="522"/>
      <c r="TVT98" s="522"/>
      <c r="TVU98" s="522"/>
      <c r="TVV98" s="522"/>
      <c r="TVW98" s="522"/>
      <c r="TVX98" s="522"/>
      <c r="TVY98" s="522"/>
      <c r="TVZ98" s="522"/>
      <c r="TWA98" s="522"/>
      <c r="TWB98" s="522"/>
      <c r="TWC98" s="522"/>
      <c r="TWD98" s="522"/>
      <c r="TWE98" s="522"/>
      <c r="TWF98" s="522"/>
      <c r="TWG98" s="522"/>
      <c r="TWH98" s="522"/>
      <c r="TWI98" s="522"/>
      <c r="TWJ98" s="522"/>
      <c r="TWK98" s="522"/>
      <c r="TWL98" s="522"/>
      <c r="TWM98" s="522"/>
      <c r="TWN98" s="522"/>
      <c r="TWO98" s="522"/>
      <c r="TWP98" s="522"/>
      <c r="TWQ98" s="522"/>
      <c r="TWR98" s="522"/>
      <c r="TWS98" s="522"/>
      <c r="TWT98" s="522"/>
      <c r="TWU98" s="522"/>
      <c r="TWV98" s="522"/>
      <c r="TWW98" s="522"/>
      <c r="TWX98" s="522"/>
      <c r="TWY98" s="522"/>
      <c r="TWZ98" s="522"/>
      <c r="TXA98" s="522"/>
      <c r="TXB98" s="522"/>
      <c r="TXC98" s="522"/>
      <c r="TXD98" s="522"/>
      <c r="TXE98" s="522"/>
      <c r="TXF98" s="522"/>
      <c r="TXG98" s="522"/>
      <c r="TXH98" s="522"/>
      <c r="TXI98" s="522"/>
      <c r="TXJ98" s="522"/>
      <c r="TXK98" s="522"/>
      <c r="TXL98" s="522"/>
      <c r="TXM98" s="522"/>
      <c r="TXN98" s="522"/>
      <c r="TXO98" s="522"/>
      <c r="TXP98" s="522"/>
      <c r="TXQ98" s="522"/>
      <c r="TXR98" s="522"/>
      <c r="TXS98" s="522"/>
      <c r="TXT98" s="522"/>
      <c r="TXU98" s="522"/>
      <c r="TXV98" s="522"/>
      <c r="TXW98" s="522"/>
      <c r="TXX98" s="522"/>
      <c r="TXY98" s="522"/>
      <c r="TXZ98" s="522"/>
      <c r="TYA98" s="522"/>
      <c r="TYB98" s="522"/>
      <c r="TYC98" s="522"/>
      <c r="TYD98" s="522"/>
      <c r="TYE98" s="522"/>
      <c r="TYF98" s="522"/>
      <c r="TYG98" s="522"/>
      <c r="TYH98" s="522"/>
      <c r="TYI98" s="522"/>
      <c r="TYJ98" s="522"/>
      <c r="TYK98" s="522"/>
      <c r="TYL98" s="522"/>
      <c r="TYM98" s="522"/>
      <c r="TYN98" s="522"/>
      <c r="TYO98" s="522"/>
      <c r="TYP98" s="522"/>
      <c r="TYQ98" s="522"/>
      <c r="TYR98" s="522"/>
      <c r="TYS98" s="522"/>
      <c r="TYT98" s="522"/>
      <c r="TYU98" s="522"/>
      <c r="TYV98" s="522"/>
      <c r="TYW98" s="522"/>
      <c r="TYX98" s="522"/>
      <c r="TYY98" s="522"/>
      <c r="TYZ98" s="522"/>
      <c r="TZA98" s="522"/>
      <c r="TZB98" s="522"/>
      <c r="TZC98" s="522"/>
      <c r="TZD98" s="522"/>
      <c r="TZE98" s="522"/>
      <c r="TZF98" s="522"/>
      <c r="TZG98" s="522"/>
      <c r="TZH98" s="522"/>
      <c r="TZI98" s="522"/>
      <c r="TZJ98" s="522"/>
      <c r="TZK98" s="522"/>
      <c r="TZL98" s="522"/>
      <c r="TZM98" s="522"/>
      <c r="TZN98" s="522"/>
      <c r="TZO98" s="522"/>
      <c r="TZP98" s="522"/>
      <c r="TZQ98" s="522"/>
      <c r="TZR98" s="522"/>
      <c r="TZS98" s="522"/>
      <c r="TZT98" s="522"/>
      <c r="TZU98" s="522"/>
      <c r="TZV98" s="522"/>
      <c r="TZW98" s="522"/>
      <c r="TZX98" s="522"/>
      <c r="TZY98" s="522"/>
      <c r="TZZ98" s="522"/>
      <c r="UAA98" s="522"/>
      <c r="UAB98" s="522"/>
      <c r="UAC98" s="522"/>
      <c r="UAD98" s="522"/>
      <c r="UAE98" s="522"/>
      <c r="UAF98" s="522"/>
      <c r="UAG98" s="522"/>
      <c r="UAH98" s="522"/>
      <c r="UAI98" s="522"/>
      <c r="UAJ98" s="522"/>
      <c r="UAK98" s="522"/>
      <c r="UAL98" s="522"/>
      <c r="UAM98" s="522"/>
      <c r="UAN98" s="522"/>
      <c r="UAO98" s="522"/>
      <c r="UAP98" s="522"/>
      <c r="UAQ98" s="522"/>
      <c r="UAR98" s="522"/>
      <c r="UAS98" s="522"/>
      <c r="UAT98" s="522"/>
      <c r="UAU98" s="522"/>
      <c r="UAV98" s="522"/>
      <c r="UAW98" s="522"/>
      <c r="UAX98" s="522"/>
      <c r="UAY98" s="522"/>
      <c r="UAZ98" s="522"/>
      <c r="UBA98" s="522"/>
      <c r="UBB98" s="522"/>
      <c r="UBC98" s="522"/>
      <c r="UBD98" s="522"/>
      <c r="UBE98" s="522"/>
      <c r="UBF98" s="522"/>
      <c r="UBG98" s="522"/>
      <c r="UBH98" s="522"/>
      <c r="UBI98" s="522"/>
      <c r="UBJ98" s="522"/>
      <c r="UBK98" s="522"/>
      <c r="UBL98" s="522"/>
      <c r="UBM98" s="522"/>
      <c r="UBN98" s="522"/>
      <c r="UBO98" s="522"/>
      <c r="UBP98" s="522"/>
      <c r="UBQ98" s="522"/>
      <c r="UBR98" s="522"/>
      <c r="UBS98" s="522"/>
      <c r="UBT98" s="522"/>
      <c r="UBU98" s="522"/>
      <c r="UBV98" s="522"/>
      <c r="UBW98" s="522"/>
      <c r="UBX98" s="522"/>
      <c r="UBY98" s="522"/>
      <c r="UBZ98" s="522"/>
      <c r="UCA98" s="522"/>
      <c r="UCB98" s="522"/>
      <c r="UCC98" s="522"/>
      <c r="UCD98" s="522"/>
      <c r="UCE98" s="522"/>
      <c r="UCF98" s="522"/>
      <c r="UCG98" s="522"/>
      <c r="UCH98" s="522"/>
      <c r="UCI98" s="522"/>
      <c r="UCJ98" s="522"/>
      <c r="UCK98" s="522"/>
      <c r="UCL98" s="522"/>
      <c r="UCM98" s="522"/>
      <c r="UCN98" s="522"/>
      <c r="UCO98" s="522"/>
      <c r="UCP98" s="522"/>
      <c r="UCQ98" s="522"/>
      <c r="UCR98" s="522"/>
      <c r="UCS98" s="522"/>
      <c r="UCT98" s="522"/>
      <c r="UCU98" s="522"/>
      <c r="UCV98" s="522"/>
      <c r="UCW98" s="522"/>
      <c r="UCX98" s="522"/>
      <c r="UCY98" s="522"/>
      <c r="UCZ98" s="522"/>
      <c r="UDA98" s="522"/>
      <c r="UDB98" s="522"/>
      <c r="UDC98" s="522"/>
      <c r="UDD98" s="522"/>
      <c r="UDE98" s="522"/>
      <c r="UDF98" s="522"/>
      <c r="UDG98" s="522"/>
      <c r="UDH98" s="522"/>
      <c r="UDI98" s="522"/>
      <c r="UDJ98" s="522"/>
      <c r="UDK98" s="522"/>
      <c r="UDL98" s="522"/>
      <c r="UDM98" s="522"/>
      <c r="UDN98" s="522"/>
      <c r="UDO98" s="522"/>
      <c r="UDP98" s="522"/>
      <c r="UDQ98" s="522"/>
      <c r="UDR98" s="522"/>
      <c r="UDS98" s="522"/>
      <c r="UDT98" s="522"/>
      <c r="UDU98" s="522"/>
      <c r="UDV98" s="522"/>
      <c r="UDW98" s="522"/>
      <c r="UDX98" s="522"/>
      <c r="UDY98" s="522"/>
      <c r="UDZ98" s="522"/>
      <c r="UEA98" s="522"/>
      <c r="UEB98" s="522"/>
      <c r="UEC98" s="522"/>
      <c r="UED98" s="522"/>
      <c r="UEE98" s="522"/>
      <c r="UEF98" s="522"/>
      <c r="UEG98" s="522"/>
      <c r="UEH98" s="522"/>
      <c r="UEI98" s="522"/>
      <c r="UEJ98" s="522"/>
      <c r="UEK98" s="522"/>
      <c r="UEL98" s="522"/>
      <c r="UEM98" s="522"/>
      <c r="UEN98" s="522"/>
      <c r="UEO98" s="522"/>
      <c r="UEP98" s="522"/>
      <c r="UEQ98" s="522"/>
      <c r="UER98" s="522"/>
      <c r="UES98" s="522"/>
      <c r="UET98" s="522"/>
      <c r="UEU98" s="522"/>
      <c r="UEV98" s="522"/>
      <c r="UEW98" s="522"/>
      <c r="UEX98" s="522"/>
      <c r="UEY98" s="522"/>
      <c r="UEZ98" s="522"/>
      <c r="UFA98" s="522"/>
      <c r="UFB98" s="522"/>
      <c r="UFC98" s="522"/>
      <c r="UFD98" s="522"/>
      <c r="UFE98" s="522"/>
      <c r="UFF98" s="522"/>
      <c r="UFG98" s="522"/>
      <c r="UFH98" s="522"/>
      <c r="UFI98" s="522"/>
      <c r="UFJ98" s="522"/>
      <c r="UFK98" s="522"/>
      <c r="UFL98" s="522"/>
      <c r="UFM98" s="522"/>
      <c r="UFN98" s="522"/>
      <c r="UFO98" s="522"/>
      <c r="UFP98" s="522"/>
      <c r="UFQ98" s="522"/>
      <c r="UFR98" s="522"/>
      <c r="UFS98" s="522"/>
      <c r="UFT98" s="522"/>
      <c r="UFU98" s="522"/>
      <c r="UFV98" s="522"/>
      <c r="UFW98" s="522"/>
      <c r="UFX98" s="522"/>
      <c r="UFY98" s="522"/>
      <c r="UFZ98" s="522"/>
      <c r="UGA98" s="522"/>
      <c r="UGB98" s="522"/>
      <c r="UGC98" s="522"/>
      <c r="UGD98" s="522"/>
      <c r="UGE98" s="522"/>
      <c r="UGF98" s="522"/>
      <c r="UGG98" s="522"/>
      <c r="UGH98" s="522"/>
      <c r="UGI98" s="522"/>
      <c r="UGJ98" s="522"/>
      <c r="UGK98" s="522"/>
      <c r="UGL98" s="522"/>
      <c r="UGM98" s="522"/>
      <c r="UGN98" s="522"/>
      <c r="UGO98" s="522"/>
      <c r="UGP98" s="522"/>
      <c r="UGQ98" s="522"/>
      <c r="UGR98" s="522"/>
      <c r="UGS98" s="522"/>
      <c r="UGT98" s="522"/>
      <c r="UGU98" s="522"/>
      <c r="UGV98" s="522"/>
      <c r="UGW98" s="522"/>
      <c r="UGX98" s="522"/>
      <c r="UGY98" s="522"/>
      <c r="UGZ98" s="522"/>
      <c r="UHA98" s="522"/>
      <c r="UHB98" s="522"/>
      <c r="UHC98" s="522"/>
      <c r="UHD98" s="522"/>
      <c r="UHE98" s="522"/>
      <c r="UHF98" s="522"/>
      <c r="UHG98" s="522"/>
      <c r="UHH98" s="522"/>
      <c r="UHI98" s="522"/>
      <c r="UHJ98" s="522"/>
      <c r="UHK98" s="522"/>
      <c r="UHL98" s="522"/>
      <c r="UHM98" s="522"/>
      <c r="UHN98" s="522"/>
      <c r="UHO98" s="522"/>
      <c r="UHP98" s="522"/>
      <c r="UHQ98" s="522"/>
      <c r="UHR98" s="522"/>
      <c r="UHS98" s="522"/>
      <c r="UHT98" s="522"/>
      <c r="UHU98" s="522"/>
      <c r="UHV98" s="522"/>
      <c r="UHW98" s="522"/>
      <c r="UHX98" s="522"/>
      <c r="UHY98" s="522"/>
      <c r="UHZ98" s="522"/>
      <c r="UIA98" s="522"/>
      <c r="UIB98" s="522"/>
      <c r="UIC98" s="522"/>
      <c r="UID98" s="522"/>
      <c r="UIE98" s="522"/>
      <c r="UIF98" s="522"/>
      <c r="UIG98" s="522"/>
      <c r="UIH98" s="522"/>
      <c r="UII98" s="522"/>
      <c r="UIJ98" s="522"/>
      <c r="UIK98" s="522"/>
      <c r="UIL98" s="522"/>
      <c r="UIM98" s="522"/>
      <c r="UIN98" s="522"/>
      <c r="UIO98" s="522"/>
      <c r="UIP98" s="522"/>
      <c r="UIQ98" s="522"/>
      <c r="UIR98" s="522"/>
      <c r="UIS98" s="522"/>
      <c r="UIT98" s="522"/>
      <c r="UIU98" s="522"/>
      <c r="UIV98" s="522"/>
      <c r="UIW98" s="522"/>
      <c r="UIX98" s="522"/>
      <c r="UIY98" s="522"/>
      <c r="UIZ98" s="522"/>
      <c r="UJA98" s="522"/>
      <c r="UJB98" s="522"/>
      <c r="UJC98" s="522"/>
      <c r="UJD98" s="522"/>
      <c r="UJE98" s="522"/>
      <c r="UJF98" s="522"/>
      <c r="UJG98" s="522"/>
      <c r="UJH98" s="522"/>
      <c r="UJI98" s="522"/>
      <c r="UJJ98" s="522"/>
      <c r="UJK98" s="522"/>
      <c r="UJL98" s="522"/>
      <c r="UJM98" s="522"/>
      <c r="UJN98" s="522"/>
      <c r="UJO98" s="522"/>
      <c r="UJP98" s="522"/>
      <c r="UJQ98" s="522"/>
      <c r="UJR98" s="522"/>
      <c r="UJS98" s="522"/>
      <c r="UJT98" s="522"/>
      <c r="UJU98" s="522"/>
      <c r="UJV98" s="522"/>
      <c r="UJW98" s="522"/>
      <c r="UJX98" s="522"/>
      <c r="UJY98" s="522"/>
      <c r="UJZ98" s="522"/>
      <c r="UKA98" s="522"/>
      <c r="UKB98" s="522"/>
      <c r="UKC98" s="522"/>
      <c r="UKD98" s="522"/>
      <c r="UKE98" s="522"/>
      <c r="UKF98" s="522"/>
      <c r="UKG98" s="522"/>
      <c r="UKH98" s="522"/>
      <c r="UKI98" s="522"/>
      <c r="UKJ98" s="522"/>
      <c r="UKK98" s="522"/>
      <c r="UKL98" s="522"/>
      <c r="UKM98" s="522"/>
      <c r="UKN98" s="522"/>
      <c r="UKO98" s="522"/>
      <c r="UKP98" s="522"/>
      <c r="UKQ98" s="522"/>
      <c r="UKR98" s="522"/>
      <c r="UKS98" s="522"/>
      <c r="UKT98" s="522"/>
      <c r="UKU98" s="522"/>
      <c r="UKV98" s="522"/>
      <c r="UKW98" s="522"/>
      <c r="UKX98" s="522"/>
      <c r="UKY98" s="522"/>
      <c r="UKZ98" s="522"/>
      <c r="ULA98" s="522"/>
      <c r="ULB98" s="522"/>
      <c r="ULC98" s="522"/>
      <c r="ULD98" s="522"/>
      <c r="ULE98" s="522"/>
      <c r="ULF98" s="522"/>
      <c r="ULG98" s="522"/>
      <c r="ULH98" s="522"/>
      <c r="ULI98" s="522"/>
      <c r="ULJ98" s="522"/>
      <c r="ULK98" s="522"/>
      <c r="ULL98" s="522"/>
      <c r="ULM98" s="522"/>
      <c r="ULN98" s="522"/>
      <c r="ULO98" s="522"/>
      <c r="ULP98" s="522"/>
      <c r="ULQ98" s="522"/>
      <c r="ULR98" s="522"/>
      <c r="ULS98" s="522"/>
      <c r="ULT98" s="522"/>
      <c r="ULU98" s="522"/>
      <c r="ULV98" s="522"/>
      <c r="ULW98" s="522"/>
      <c r="ULX98" s="522"/>
      <c r="ULY98" s="522"/>
      <c r="ULZ98" s="522"/>
      <c r="UMA98" s="522"/>
      <c r="UMB98" s="522"/>
      <c r="UMC98" s="522"/>
      <c r="UMD98" s="522"/>
      <c r="UME98" s="522"/>
      <c r="UMF98" s="522"/>
      <c r="UMG98" s="522"/>
      <c r="UMH98" s="522"/>
      <c r="UMI98" s="522"/>
      <c r="UMJ98" s="522"/>
      <c r="UMK98" s="522"/>
      <c r="UML98" s="522"/>
      <c r="UMM98" s="522"/>
      <c r="UMN98" s="522"/>
      <c r="UMO98" s="522"/>
      <c r="UMP98" s="522"/>
      <c r="UMQ98" s="522"/>
      <c r="UMR98" s="522"/>
      <c r="UMS98" s="522"/>
      <c r="UMT98" s="522"/>
      <c r="UMU98" s="522"/>
      <c r="UMV98" s="522"/>
      <c r="UMW98" s="522"/>
      <c r="UMX98" s="522"/>
      <c r="UMY98" s="522"/>
      <c r="UMZ98" s="522"/>
      <c r="UNA98" s="522"/>
      <c r="UNB98" s="522"/>
      <c r="UNC98" s="522"/>
      <c r="UND98" s="522"/>
      <c r="UNE98" s="522"/>
      <c r="UNF98" s="522"/>
      <c r="UNG98" s="522"/>
      <c r="UNH98" s="522"/>
      <c r="UNI98" s="522"/>
      <c r="UNJ98" s="522"/>
      <c r="UNK98" s="522"/>
      <c r="UNL98" s="522"/>
      <c r="UNM98" s="522"/>
      <c r="UNN98" s="522"/>
      <c r="UNO98" s="522"/>
      <c r="UNP98" s="522"/>
      <c r="UNQ98" s="522"/>
      <c r="UNR98" s="522"/>
      <c r="UNS98" s="522"/>
      <c r="UNT98" s="522"/>
      <c r="UNU98" s="522"/>
      <c r="UNV98" s="522"/>
      <c r="UNW98" s="522"/>
      <c r="UNX98" s="522"/>
      <c r="UNY98" s="522"/>
      <c r="UNZ98" s="522"/>
      <c r="UOA98" s="522"/>
      <c r="UOB98" s="522"/>
      <c r="UOC98" s="522"/>
      <c r="UOD98" s="522"/>
      <c r="UOE98" s="522"/>
      <c r="UOF98" s="522"/>
      <c r="UOG98" s="522"/>
      <c r="UOH98" s="522"/>
      <c r="UOI98" s="522"/>
      <c r="UOJ98" s="522"/>
      <c r="UOK98" s="522"/>
      <c r="UOL98" s="522"/>
      <c r="UOM98" s="522"/>
      <c r="UON98" s="522"/>
      <c r="UOO98" s="522"/>
      <c r="UOP98" s="522"/>
      <c r="UOQ98" s="522"/>
      <c r="UOR98" s="522"/>
      <c r="UOS98" s="522"/>
      <c r="UOT98" s="522"/>
      <c r="UOU98" s="522"/>
      <c r="UOV98" s="522"/>
      <c r="UOW98" s="522"/>
      <c r="UOX98" s="522"/>
      <c r="UOY98" s="522"/>
      <c r="UOZ98" s="522"/>
      <c r="UPA98" s="522"/>
      <c r="UPB98" s="522"/>
      <c r="UPC98" s="522"/>
      <c r="UPD98" s="522"/>
      <c r="UPE98" s="522"/>
      <c r="UPF98" s="522"/>
      <c r="UPG98" s="522"/>
      <c r="UPH98" s="522"/>
      <c r="UPI98" s="522"/>
      <c r="UPJ98" s="522"/>
      <c r="UPK98" s="522"/>
      <c r="UPL98" s="522"/>
      <c r="UPM98" s="522"/>
      <c r="UPN98" s="522"/>
      <c r="UPO98" s="522"/>
      <c r="UPP98" s="522"/>
      <c r="UPQ98" s="522"/>
      <c r="UPR98" s="522"/>
      <c r="UPS98" s="522"/>
      <c r="UPT98" s="522"/>
      <c r="UPU98" s="522"/>
      <c r="UPV98" s="522"/>
      <c r="UPW98" s="522"/>
      <c r="UPX98" s="522"/>
      <c r="UPY98" s="522"/>
      <c r="UPZ98" s="522"/>
      <c r="UQA98" s="522"/>
      <c r="UQB98" s="522"/>
      <c r="UQC98" s="522"/>
      <c r="UQD98" s="522"/>
      <c r="UQE98" s="522"/>
      <c r="UQF98" s="522"/>
      <c r="UQG98" s="522"/>
      <c r="UQH98" s="522"/>
      <c r="UQI98" s="522"/>
      <c r="UQJ98" s="522"/>
      <c r="UQK98" s="522"/>
      <c r="UQL98" s="522"/>
      <c r="UQM98" s="522"/>
      <c r="UQN98" s="522"/>
      <c r="UQO98" s="522"/>
      <c r="UQP98" s="522"/>
      <c r="UQQ98" s="522"/>
      <c r="UQR98" s="522"/>
      <c r="UQS98" s="522"/>
      <c r="UQT98" s="522"/>
      <c r="UQU98" s="522"/>
      <c r="UQV98" s="522"/>
      <c r="UQW98" s="522"/>
      <c r="UQX98" s="522"/>
      <c r="UQY98" s="522"/>
      <c r="UQZ98" s="522"/>
      <c r="URA98" s="522"/>
      <c r="URB98" s="522"/>
      <c r="URC98" s="522"/>
      <c r="URD98" s="522"/>
      <c r="URE98" s="522"/>
      <c r="URF98" s="522"/>
      <c r="URG98" s="522"/>
      <c r="URH98" s="522"/>
      <c r="URI98" s="522"/>
      <c r="URJ98" s="522"/>
      <c r="URK98" s="522"/>
      <c r="URL98" s="522"/>
      <c r="URM98" s="522"/>
      <c r="URN98" s="522"/>
      <c r="URO98" s="522"/>
      <c r="URP98" s="522"/>
      <c r="URQ98" s="522"/>
      <c r="URR98" s="522"/>
      <c r="URS98" s="522"/>
      <c r="URT98" s="522"/>
      <c r="URU98" s="522"/>
      <c r="URV98" s="522"/>
      <c r="URW98" s="522"/>
      <c r="URX98" s="522"/>
      <c r="URY98" s="522"/>
      <c r="URZ98" s="522"/>
      <c r="USA98" s="522"/>
      <c r="USB98" s="522"/>
      <c r="USC98" s="522"/>
      <c r="USD98" s="522"/>
      <c r="USE98" s="522"/>
      <c r="USF98" s="522"/>
      <c r="USG98" s="522"/>
      <c r="USH98" s="522"/>
      <c r="USI98" s="522"/>
      <c r="USJ98" s="522"/>
      <c r="USK98" s="522"/>
      <c r="USL98" s="522"/>
      <c r="USM98" s="522"/>
      <c r="USN98" s="522"/>
      <c r="USO98" s="522"/>
      <c r="USP98" s="522"/>
      <c r="USQ98" s="522"/>
      <c r="USR98" s="522"/>
      <c r="USS98" s="522"/>
      <c r="UST98" s="522"/>
      <c r="USU98" s="522"/>
      <c r="USV98" s="522"/>
      <c r="USW98" s="522"/>
      <c r="USX98" s="522"/>
      <c r="USY98" s="522"/>
      <c r="USZ98" s="522"/>
      <c r="UTA98" s="522"/>
      <c r="UTB98" s="522"/>
      <c r="UTC98" s="522"/>
      <c r="UTD98" s="522"/>
      <c r="UTE98" s="522"/>
      <c r="UTF98" s="522"/>
      <c r="UTG98" s="522"/>
      <c r="UTH98" s="522"/>
      <c r="UTI98" s="522"/>
      <c r="UTJ98" s="522"/>
      <c r="UTK98" s="522"/>
      <c r="UTL98" s="522"/>
      <c r="UTM98" s="522"/>
      <c r="UTN98" s="522"/>
      <c r="UTO98" s="522"/>
      <c r="UTP98" s="522"/>
      <c r="UTQ98" s="522"/>
      <c r="UTR98" s="522"/>
      <c r="UTS98" s="522"/>
      <c r="UTT98" s="522"/>
      <c r="UTU98" s="522"/>
      <c r="UTV98" s="522"/>
      <c r="UTW98" s="522"/>
      <c r="UTX98" s="522"/>
      <c r="UTY98" s="522"/>
      <c r="UTZ98" s="522"/>
      <c r="UUA98" s="522"/>
      <c r="UUB98" s="522"/>
      <c r="UUC98" s="522"/>
      <c r="UUD98" s="522"/>
      <c r="UUE98" s="522"/>
      <c r="UUF98" s="522"/>
      <c r="UUG98" s="522"/>
      <c r="UUH98" s="522"/>
      <c r="UUI98" s="522"/>
      <c r="UUJ98" s="522"/>
      <c r="UUK98" s="522"/>
      <c r="UUL98" s="522"/>
      <c r="UUM98" s="522"/>
      <c r="UUN98" s="522"/>
      <c r="UUO98" s="522"/>
      <c r="UUP98" s="522"/>
      <c r="UUQ98" s="522"/>
      <c r="UUR98" s="522"/>
      <c r="UUS98" s="522"/>
      <c r="UUT98" s="522"/>
      <c r="UUU98" s="522"/>
      <c r="UUV98" s="522"/>
      <c r="UUW98" s="522"/>
      <c r="UUX98" s="522"/>
      <c r="UUY98" s="522"/>
      <c r="UUZ98" s="522"/>
      <c r="UVA98" s="522"/>
      <c r="UVB98" s="522"/>
      <c r="UVC98" s="522"/>
      <c r="UVD98" s="522"/>
      <c r="UVE98" s="522"/>
      <c r="UVF98" s="522"/>
      <c r="UVG98" s="522"/>
      <c r="UVH98" s="522"/>
      <c r="UVI98" s="522"/>
      <c r="UVJ98" s="522"/>
      <c r="UVK98" s="522"/>
      <c r="UVL98" s="522"/>
      <c r="UVM98" s="522"/>
      <c r="UVN98" s="522"/>
      <c r="UVO98" s="522"/>
      <c r="UVP98" s="522"/>
      <c r="UVQ98" s="522"/>
      <c r="UVR98" s="522"/>
      <c r="UVS98" s="522"/>
      <c r="UVT98" s="522"/>
      <c r="UVU98" s="522"/>
      <c r="UVV98" s="522"/>
      <c r="UVW98" s="522"/>
      <c r="UVX98" s="522"/>
      <c r="UVY98" s="522"/>
      <c r="UVZ98" s="522"/>
      <c r="UWA98" s="522"/>
      <c r="UWB98" s="522"/>
      <c r="UWC98" s="522"/>
      <c r="UWD98" s="522"/>
      <c r="UWE98" s="522"/>
      <c r="UWF98" s="522"/>
      <c r="UWG98" s="522"/>
      <c r="UWH98" s="522"/>
      <c r="UWI98" s="522"/>
      <c r="UWJ98" s="522"/>
      <c r="UWK98" s="522"/>
      <c r="UWL98" s="522"/>
      <c r="UWM98" s="522"/>
      <c r="UWN98" s="522"/>
      <c r="UWO98" s="522"/>
      <c r="UWP98" s="522"/>
      <c r="UWQ98" s="522"/>
      <c r="UWR98" s="522"/>
      <c r="UWS98" s="522"/>
      <c r="UWT98" s="522"/>
      <c r="UWU98" s="522"/>
      <c r="UWV98" s="522"/>
      <c r="UWW98" s="522"/>
      <c r="UWX98" s="522"/>
      <c r="UWY98" s="522"/>
      <c r="UWZ98" s="522"/>
      <c r="UXA98" s="522"/>
      <c r="UXB98" s="522"/>
      <c r="UXC98" s="522"/>
      <c r="UXD98" s="522"/>
      <c r="UXE98" s="522"/>
      <c r="UXF98" s="522"/>
      <c r="UXG98" s="522"/>
      <c r="UXH98" s="522"/>
      <c r="UXI98" s="522"/>
      <c r="UXJ98" s="522"/>
      <c r="UXK98" s="522"/>
      <c r="UXL98" s="522"/>
      <c r="UXM98" s="522"/>
      <c r="UXN98" s="522"/>
      <c r="UXO98" s="522"/>
      <c r="UXP98" s="522"/>
      <c r="UXQ98" s="522"/>
      <c r="UXR98" s="522"/>
      <c r="UXS98" s="522"/>
      <c r="UXT98" s="522"/>
      <c r="UXU98" s="522"/>
      <c r="UXV98" s="522"/>
      <c r="UXW98" s="522"/>
      <c r="UXX98" s="522"/>
      <c r="UXY98" s="522"/>
      <c r="UXZ98" s="522"/>
      <c r="UYA98" s="522"/>
      <c r="UYB98" s="522"/>
      <c r="UYC98" s="522"/>
      <c r="UYD98" s="522"/>
      <c r="UYE98" s="522"/>
      <c r="UYF98" s="522"/>
      <c r="UYG98" s="522"/>
      <c r="UYH98" s="522"/>
      <c r="UYI98" s="522"/>
      <c r="UYJ98" s="522"/>
      <c r="UYK98" s="522"/>
      <c r="UYL98" s="522"/>
      <c r="UYM98" s="522"/>
      <c r="UYN98" s="522"/>
      <c r="UYO98" s="522"/>
      <c r="UYP98" s="522"/>
      <c r="UYQ98" s="522"/>
      <c r="UYR98" s="522"/>
      <c r="UYS98" s="522"/>
      <c r="UYT98" s="522"/>
      <c r="UYU98" s="522"/>
      <c r="UYV98" s="522"/>
      <c r="UYW98" s="522"/>
      <c r="UYX98" s="522"/>
      <c r="UYY98" s="522"/>
      <c r="UYZ98" s="522"/>
      <c r="UZA98" s="522"/>
      <c r="UZB98" s="522"/>
      <c r="UZC98" s="522"/>
      <c r="UZD98" s="522"/>
      <c r="UZE98" s="522"/>
      <c r="UZF98" s="522"/>
      <c r="UZG98" s="522"/>
      <c r="UZH98" s="522"/>
      <c r="UZI98" s="522"/>
      <c r="UZJ98" s="522"/>
      <c r="UZK98" s="522"/>
      <c r="UZL98" s="522"/>
      <c r="UZM98" s="522"/>
      <c r="UZN98" s="522"/>
      <c r="UZO98" s="522"/>
      <c r="UZP98" s="522"/>
      <c r="UZQ98" s="522"/>
      <c r="UZR98" s="522"/>
      <c r="UZS98" s="522"/>
      <c r="UZT98" s="522"/>
      <c r="UZU98" s="522"/>
      <c r="UZV98" s="522"/>
      <c r="UZW98" s="522"/>
      <c r="UZX98" s="522"/>
      <c r="UZY98" s="522"/>
      <c r="UZZ98" s="522"/>
      <c r="VAA98" s="522"/>
      <c r="VAB98" s="522"/>
      <c r="VAC98" s="522"/>
      <c r="VAD98" s="522"/>
      <c r="VAE98" s="522"/>
      <c r="VAF98" s="522"/>
      <c r="VAG98" s="522"/>
      <c r="VAH98" s="522"/>
      <c r="VAI98" s="522"/>
      <c r="VAJ98" s="522"/>
      <c r="VAK98" s="522"/>
      <c r="VAL98" s="522"/>
      <c r="VAM98" s="522"/>
      <c r="VAN98" s="522"/>
      <c r="VAO98" s="522"/>
      <c r="VAP98" s="522"/>
      <c r="VAQ98" s="522"/>
      <c r="VAR98" s="522"/>
      <c r="VAS98" s="522"/>
      <c r="VAT98" s="522"/>
      <c r="VAU98" s="522"/>
      <c r="VAV98" s="522"/>
      <c r="VAW98" s="522"/>
      <c r="VAX98" s="522"/>
      <c r="VAY98" s="522"/>
      <c r="VAZ98" s="522"/>
      <c r="VBA98" s="522"/>
      <c r="VBB98" s="522"/>
      <c r="VBC98" s="522"/>
      <c r="VBD98" s="522"/>
      <c r="VBE98" s="522"/>
      <c r="VBF98" s="522"/>
      <c r="VBG98" s="522"/>
      <c r="VBH98" s="522"/>
      <c r="VBI98" s="522"/>
      <c r="VBJ98" s="522"/>
      <c r="VBK98" s="522"/>
      <c r="VBL98" s="522"/>
      <c r="VBM98" s="522"/>
      <c r="VBN98" s="522"/>
      <c r="VBO98" s="522"/>
      <c r="VBP98" s="522"/>
      <c r="VBQ98" s="522"/>
      <c r="VBR98" s="522"/>
      <c r="VBS98" s="522"/>
      <c r="VBT98" s="522"/>
      <c r="VBU98" s="522"/>
      <c r="VBV98" s="522"/>
      <c r="VBW98" s="522"/>
      <c r="VBX98" s="522"/>
      <c r="VBY98" s="522"/>
      <c r="VBZ98" s="522"/>
      <c r="VCA98" s="522"/>
      <c r="VCB98" s="522"/>
      <c r="VCC98" s="522"/>
      <c r="VCD98" s="522"/>
      <c r="VCE98" s="522"/>
      <c r="VCF98" s="522"/>
      <c r="VCG98" s="522"/>
      <c r="VCH98" s="522"/>
      <c r="VCI98" s="522"/>
      <c r="VCJ98" s="522"/>
      <c r="VCK98" s="522"/>
      <c r="VCL98" s="522"/>
      <c r="VCM98" s="522"/>
      <c r="VCN98" s="522"/>
      <c r="VCO98" s="522"/>
      <c r="VCP98" s="522"/>
      <c r="VCQ98" s="522"/>
      <c r="VCR98" s="522"/>
      <c r="VCS98" s="522"/>
      <c r="VCT98" s="522"/>
      <c r="VCU98" s="522"/>
      <c r="VCV98" s="522"/>
      <c r="VCW98" s="522"/>
      <c r="VCX98" s="522"/>
      <c r="VCY98" s="522"/>
      <c r="VCZ98" s="522"/>
      <c r="VDA98" s="522"/>
      <c r="VDB98" s="522"/>
      <c r="VDC98" s="522"/>
      <c r="VDD98" s="522"/>
      <c r="VDE98" s="522"/>
      <c r="VDF98" s="522"/>
      <c r="VDG98" s="522"/>
      <c r="VDH98" s="522"/>
      <c r="VDI98" s="522"/>
      <c r="VDJ98" s="522"/>
      <c r="VDK98" s="522"/>
      <c r="VDL98" s="522"/>
      <c r="VDM98" s="522"/>
      <c r="VDN98" s="522"/>
      <c r="VDO98" s="522"/>
      <c r="VDP98" s="522"/>
      <c r="VDQ98" s="522"/>
      <c r="VDR98" s="522"/>
      <c r="VDS98" s="522"/>
      <c r="VDT98" s="522"/>
      <c r="VDU98" s="522"/>
      <c r="VDV98" s="522"/>
      <c r="VDW98" s="522"/>
      <c r="VDX98" s="522"/>
      <c r="VDY98" s="522"/>
      <c r="VDZ98" s="522"/>
      <c r="VEA98" s="522"/>
      <c r="VEB98" s="522"/>
      <c r="VEC98" s="522"/>
      <c r="VED98" s="522"/>
      <c r="VEE98" s="522"/>
      <c r="VEF98" s="522"/>
      <c r="VEG98" s="522"/>
      <c r="VEH98" s="522"/>
      <c r="VEI98" s="522"/>
      <c r="VEJ98" s="522"/>
      <c r="VEK98" s="522"/>
      <c r="VEL98" s="522"/>
      <c r="VEM98" s="522"/>
      <c r="VEN98" s="522"/>
      <c r="VEO98" s="522"/>
      <c r="VEP98" s="522"/>
      <c r="VEQ98" s="522"/>
      <c r="VER98" s="522"/>
      <c r="VES98" s="522"/>
      <c r="VET98" s="522"/>
      <c r="VEU98" s="522"/>
      <c r="VEV98" s="522"/>
      <c r="VEW98" s="522"/>
      <c r="VEX98" s="522"/>
      <c r="VEY98" s="522"/>
      <c r="VEZ98" s="522"/>
      <c r="VFA98" s="522"/>
      <c r="VFB98" s="522"/>
      <c r="VFC98" s="522"/>
      <c r="VFD98" s="522"/>
      <c r="VFE98" s="522"/>
      <c r="VFF98" s="522"/>
      <c r="VFG98" s="522"/>
      <c r="VFH98" s="522"/>
      <c r="VFI98" s="522"/>
      <c r="VFJ98" s="522"/>
      <c r="VFK98" s="522"/>
      <c r="VFL98" s="522"/>
      <c r="VFM98" s="522"/>
      <c r="VFN98" s="522"/>
      <c r="VFO98" s="522"/>
      <c r="VFP98" s="522"/>
      <c r="VFQ98" s="522"/>
      <c r="VFR98" s="522"/>
      <c r="VFS98" s="522"/>
      <c r="VFT98" s="522"/>
      <c r="VFU98" s="522"/>
      <c r="VFV98" s="522"/>
      <c r="VFW98" s="522"/>
      <c r="VFX98" s="522"/>
      <c r="VFY98" s="522"/>
      <c r="VFZ98" s="522"/>
      <c r="VGA98" s="522"/>
      <c r="VGB98" s="522"/>
      <c r="VGC98" s="522"/>
      <c r="VGD98" s="522"/>
      <c r="VGE98" s="522"/>
      <c r="VGF98" s="522"/>
      <c r="VGG98" s="522"/>
      <c r="VGH98" s="522"/>
      <c r="VGI98" s="522"/>
      <c r="VGJ98" s="522"/>
      <c r="VGK98" s="522"/>
      <c r="VGL98" s="522"/>
      <c r="VGM98" s="522"/>
      <c r="VGN98" s="522"/>
      <c r="VGO98" s="522"/>
      <c r="VGP98" s="522"/>
      <c r="VGQ98" s="522"/>
      <c r="VGR98" s="522"/>
      <c r="VGS98" s="522"/>
      <c r="VGT98" s="522"/>
      <c r="VGU98" s="522"/>
      <c r="VGV98" s="522"/>
      <c r="VGW98" s="522"/>
      <c r="VGX98" s="522"/>
      <c r="VGY98" s="522"/>
      <c r="VGZ98" s="522"/>
      <c r="VHA98" s="522"/>
      <c r="VHB98" s="522"/>
      <c r="VHC98" s="522"/>
      <c r="VHD98" s="522"/>
      <c r="VHE98" s="522"/>
      <c r="VHF98" s="522"/>
      <c r="VHG98" s="522"/>
      <c r="VHH98" s="522"/>
      <c r="VHI98" s="522"/>
      <c r="VHJ98" s="522"/>
      <c r="VHK98" s="522"/>
      <c r="VHL98" s="522"/>
      <c r="VHM98" s="522"/>
      <c r="VHN98" s="522"/>
      <c r="VHO98" s="522"/>
      <c r="VHP98" s="522"/>
      <c r="VHQ98" s="522"/>
      <c r="VHR98" s="522"/>
      <c r="VHS98" s="522"/>
      <c r="VHT98" s="522"/>
      <c r="VHU98" s="522"/>
      <c r="VHV98" s="522"/>
      <c r="VHW98" s="522"/>
      <c r="VHX98" s="522"/>
      <c r="VHY98" s="522"/>
      <c r="VHZ98" s="522"/>
      <c r="VIA98" s="522"/>
      <c r="VIB98" s="522"/>
      <c r="VIC98" s="522"/>
      <c r="VID98" s="522"/>
      <c r="VIE98" s="522"/>
      <c r="VIF98" s="522"/>
      <c r="VIG98" s="522"/>
      <c r="VIH98" s="522"/>
      <c r="VII98" s="522"/>
      <c r="VIJ98" s="522"/>
      <c r="VIK98" s="522"/>
      <c r="VIL98" s="522"/>
      <c r="VIM98" s="522"/>
      <c r="VIN98" s="522"/>
      <c r="VIO98" s="522"/>
      <c r="VIP98" s="522"/>
      <c r="VIQ98" s="522"/>
      <c r="VIR98" s="522"/>
      <c r="VIS98" s="522"/>
      <c r="VIT98" s="522"/>
      <c r="VIU98" s="522"/>
      <c r="VIV98" s="522"/>
      <c r="VIW98" s="522"/>
      <c r="VIX98" s="522"/>
      <c r="VIY98" s="522"/>
      <c r="VIZ98" s="522"/>
      <c r="VJA98" s="522"/>
      <c r="VJB98" s="522"/>
      <c r="VJC98" s="522"/>
      <c r="VJD98" s="522"/>
      <c r="VJE98" s="522"/>
      <c r="VJF98" s="522"/>
      <c r="VJG98" s="522"/>
      <c r="VJH98" s="522"/>
      <c r="VJI98" s="522"/>
      <c r="VJJ98" s="522"/>
      <c r="VJK98" s="522"/>
      <c r="VJL98" s="522"/>
      <c r="VJM98" s="522"/>
      <c r="VJN98" s="522"/>
      <c r="VJO98" s="522"/>
      <c r="VJP98" s="522"/>
      <c r="VJQ98" s="522"/>
      <c r="VJR98" s="522"/>
      <c r="VJS98" s="522"/>
      <c r="VJT98" s="522"/>
      <c r="VJU98" s="522"/>
      <c r="VJV98" s="522"/>
      <c r="VJW98" s="522"/>
      <c r="VJX98" s="522"/>
      <c r="VJY98" s="522"/>
      <c r="VJZ98" s="522"/>
      <c r="VKA98" s="522"/>
      <c r="VKB98" s="522"/>
      <c r="VKC98" s="522"/>
      <c r="VKD98" s="522"/>
      <c r="VKE98" s="522"/>
      <c r="VKF98" s="522"/>
      <c r="VKG98" s="522"/>
      <c r="VKH98" s="522"/>
      <c r="VKI98" s="522"/>
      <c r="VKJ98" s="522"/>
      <c r="VKK98" s="522"/>
      <c r="VKL98" s="522"/>
      <c r="VKM98" s="522"/>
      <c r="VKN98" s="522"/>
      <c r="VKO98" s="522"/>
      <c r="VKP98" s="522"/>
      <c r="VKQ98" s="522"/>
      <c r="VKR98" s="522"/>
      <c r="VKS98" s="522"/>
      <c r="VKT98" s="522"/>
      <c r="VKU98" s="522"/>
      <c r="VKV98" s="522"/>
      <c r="VKW98" s="522"/>
      <c r="VKX98" s="522"/>
      <c r="VKY98" s="522"/>
      <c r="VKZ98" s="522"/>
      <c r="VLA98" s="522"/>
      <c r="VLB98" s="522"/>
      <c r="VLC98" s="522"/>
      <c r="VLD98" s="522"/>
      <c r="VLE98" s="522"/>
      <c r="VLF98" s="522"/>
      <c r="VLG98" s="522"/>
      <c r="VLH98" s="522"/>
      <c r="VLI98" s="522"/>
      <c r="VLJ98" s="522"/>
      <c r="VLK98" s="522"/>
      <c r="VLL98" s="522"/>
      <c r="VLM98" s="522"/>
      <c r="VLN98" s="522"/>
      <c r="VLO98" s="522"/>
      <c r="VLP98" s="522"/>
      <c r="VLQ98" s="522"/>
      <c r="VLR98" s="522"/>
      <c r="VLS98" s="522"/>
      <c r="VLT98" s="522"/>
      <c r="VLU98" s="522"/>
      <c r="VLV98" s="522"/>
      <c r="VLW98" s="522"/>
      <c r="VLX98" s="522"/>
      <c r="VLY98" s="522"/>
      <c r="VLZ98" s="522"/>
      <c r="VMA98" s="522"/>
      <c r="VMB98" s="522"/>
      <c r="VMC98" s="522"/>
      <c r="VMD98" s="522"/>
      <c r="VME98" s="522"/>
      <c r="VMF98" s="522"/>
      <c r="VMG98" s="522"/>
      <c r="VMH98" s="522"/>
      <c r="VMI98" s="522"/>
      <c r="VMJ98" s="522"/>
      <c r="VMK98" s="522"/>
      <c r="VML98" s="522"/>
      <c r="VMM98" s="522"/>
      <c r="VMN98" s="522"/>
      <c r="VMO98" s="522"/>
      <c r="VMP98" s="522"/>
      <c r="VMQ98" s="522"/>
      <c r="VMR98" s="522"/>
      <c r="VMS98" s="522"/>
      <c r="VMT98" s="522"/>
      <c r="VMU98" s="522"/>
      <c r="VMV98" s="522"/>
      <c r="VMW98" s="522"/>
      <c r="VMX98" s="522"/>
      <c r="VMY98" s="522"/>
      <c r="VMZ98" s="522"/>
      <c r="VNA98" s="522"/>
      <c r="VNB98" s="522"/>
      <c r="VNC98" s="522"/>
      <c r="VND98" s="522"/>
      <c r="VNE98" s="522"/>
      <c r="VNF98" s="522"/>
      <c r="VNG98" s="522"/>
      <c r="VNH98" s="522"/>
      <c r="VNI98" s="522"/>
      <c r="VNJ98" s="522"/>
      <c r="VNK98" s="522"/>
      <c r="VNL98" s="522"/>
      <c r="VNM98" s="522"/>
      <c r="VNN98" s="522"/>
      <c r="VNO98" s="522"/>
      <c r="VNP98" s="522"/>
      <c r="VNQ98" s="522"/>
      <c r="VNR98" s="522"/>
      <c r="VNS98" s="522"/>
      <c r="VNT98" s="522"/>
      <c r="VNU98" s="522"/>
      <c r="VNV98" s="522"/>
      <c r="VNW98" s="522"/>
      <c r="VNX98" s="522"/>
      <c r="VNY98" s="522"/>
      <c r="VNZ98" s="522"/>
      <c r="VOA98" s="522"/>
      <c r="VOB98" s="522"/>
      <c r="VOC98" s="522"/>
      <c r="VOD98" s="522"/>
      <c r="VOE98" s="522"/>
      <c r="VOF98" s="522"/>
      <c r="VOG98" s="522"/>
      <c r="VOH98" s="522"/>
      <c r="VOI98" s="522"/>
      <c r="VOJ98" s="522"/>
      <c r="VOK98" s="522"/>
      <c r="VOL98" s="522"/>
      <c r="VOM98" s="522"/>
      <c r="VON98" s="522"/>
      <c r="VOO98" s="522"/>
      <c r="VOP98" s="522"/>
      <c r="VOQ98" s="522"/>
      <c r="VOR98" s="522"/>
      <c r="VOS98" s="522"/>
      <c r="VOT98" s="522"/>
      <c r="VOU98" s="522"/>
      <c r="VOV98" s="522"/>
      <c r="VOW98" s="522"/>
      <c r="VOX98" s="522"/>
      <c r="VOY98" s="522"/>
      <c r="VOZ98" s="522"/>
      <c r="VPA98" s="522"/>
      <c r="VPB98" s="522"/>
      <c r="VPC98" s="522"/>
      <c r="VPD98" s="522"/>
      <c r="VPE98" s="522"/>
      <c r="VPF98" s="522"/>
      <c r="VPG98" s="522"/>
      <c r="VPH98" s="522"/>
      <c r="VPI98" s="522"/>
      <c r="VPJ98" s="522"/>
      <c r="VPK98" s="522"/>
      <c r="VPL98" s="522"/>
      <c r="VPM98" s="522"/>
      <c r="VPN98" s="522"/>
      <c r="VPO98" s="522"/>
      <c r="VPP98" s="522"/>
      <c r="VPQ98" s="522"/>
      <c r="VPR98" s="522"/>
      <c r="VPS98" s="522"/>
      <c r="VPT98" s="522"/>
      <c r="VPU98" s="522"/>
      <c r="VPV98" s="522"/>
      <c r="VPW98" s="522"/>
      <c r="VPX98" s="522"/>
      <c r="VPY98" s="522"/>
      <c r="VPZ98" s="522"/>
      <c r="VQA98" s="522"/>
      <c r="VQB98" s="522"/>
      <c r="VQC98" s="522"/>
      <c r="VQD98" s="522"/>
      <c r="VQE98" s="522"/>
      <c r="VQF98" s="522"/>
      <c r="VQG98" s="522"/>
      <c r="VQH98" s="522"/>
      <c r="VQI98" s="522"/>
      <c r="VQJ98" s="522"/>
      <c r="VQK98" s="522"/>
      <c r="VQL98" s="522"/>
      <c r="VQM98" s="522"/>
      <c r="VQN98" s="522"/>
      <c r="VQO98" s="522"/>
      <c r="VQP98" s="522"/>
      <c r="VQQ98" s="522"/>
      <c r="VQR98" s="522"/>
      <c r="VQS98" s="522"/>
      <c r="VQT98" s="522"/>
      <c r="VQU98" s="522"/>
      <c r="VQV98" s="522"/>
      <c r="VQW98" s="522"/>
      <c r="VQX98" s="522"/>
      <c r="VQY98" s="522"/>
      <c r="VQZ98" s="522"/>
      <c r="VRA98" s="522"/>
      <c r="VRB98" s="522"/>
      <c r="VRC98" s="522"/>
      <c r="VRD98" s="522"/>
      <c r="VRE98" s="522"/>
      <c r="VRF98" s="522"/>
      <c r="VRG98" s="522"/>
      <c r="VRH98" s="522"/>
      <c r="VRI98" s="522"/>
      <c r="VRJ98" s="522"/>
      <c r="VRK98" s="522"/>
      <c r="VRL98" s="522"/>
      <c r="VRM98" s="522"/>
      <c r="VRN98" s="522"/>
      <c r="VRO98" s="522"/>
      <c r="VRP98" s="522"/>
      <c r="VRQ98" s="522"/>
      <c r="VRR98" s="522"/>
      <c r="VRS98" s="522"/>
      <c r="VRT98" s="522"/>
      <c r="VRU98" s="522"/>
      <c r="VRV98" s="522"/>
      <c r="VRW98" s="522"/>
      <c r="VRX98" s="522"/>
      <c r="VRY98" s="522"/>
      <c r="VRZ98" s="522"/>
      <c r="VSA98" s="522"/>
      <c r="VSB98" s="522"/>
      <c r="VSC98" s="522"/>
      <c r="VSD98" s="522"/>
      <c r="VSE98" s="522"/>
      <c r="VSF98" s="522"/>
      <c r="VSG98" s="522"/>
      <c r="VSH98" s="522"/>
      <c r="VSI98" s="522"/>
      <c r="VSJ98" s="522"/>
      <c r="VSK98" s="522"/>
      <c r="VSL98" s="522"/>
      <c r="VSM98" s="522"/>
      <c r="VSN98" s="522"/>
      <c r="VSO98" s="522"/>
      <c r="VSP98" s="522"/>
      <c r="VSQ98" s="522"/>
      <c r="VSR98" s="522"/>
      <c r="VSS98" s="522"/>
      <c r="VST98" s="522"/>
      <c r="VSU98" s="522"/>
      <c r="VSV98" s="522"/>
      <c r="VSW98" s="522"/>
      <c r="VSX98" s="522"/>
      <c r="VSY98" s="522"/>
      <c r="VSZ98" s="522"/>
      <c r="VTA98" s="522"/>
      <c r="VTB98" s="522"/>
      <c r="VTC98" s="522"/>
      <c r="VTD98" s="522"/>
      <c r="VTE98" s="522"/>
      <c r="VTF98" s="522"/>
      <c r="VTG98" s="522"/>
      <c r="VTH98" s="522"/>
      <c r="VTI98" s="522"/>
      <c r="VTJ98" s="522"/>
      <c r="VTK98" s="522"/>
      <c r="VTL98" s="522"/>
      <c r="VTM98" s="522"/>
      <c r="VTN98" s="522"/>
      <c r="VTO98" s="522"/>
      <c r="VTP98" s="522"/>
      <c r="VTQ98" s="522"/>
      <c r="VTR98" s="522"/>
      <c r="VTS98" s="522"/>
      <c r="VTT98" s="522"/>
      <c r="VTU98" s="522"/>
      <c r="VTV98" s="522"/>
      <c r="VTW98" s="522"/>
      <c r="VTX98" s="522"/>
      <c r="VTY98" s="522"/>
      <c r="VTZ98" s="522"/>
      <c r="VUA98" s="522"/>
      <c r="VUB98" s="522"/>
      <c r="VUC98" s="522"/>
      <c r="VUD98" s="522"/>
      <c r="VUE98" s="522"/>
      <c r="VUF98" s="522"/>
      <c r="VUG98" s="522"/>
      <c r="VUH98" s="522"/>
      <c r="VUI98" s="522"/>
      <c r="VUJ98" s="522"/>
      <c r="VUK98" s="522"/>
      <c r="VUL98" s="522"/>
      <c r="VUM98" s="522"/>
      <c r="VUN98" s="522"/>
      <c r="VUO98" s="522"/>
      <c r="VUP98" s="522"/>
      <c r="VUQ98" s="522"/>
      <c r="VUR98" s="522"/>
      <c r="VUS98" s="522"/>
      <c r="VUT98" s="522"/>
      <c r="VUU98" s="522"/>
      <c r="VUV98" s="522"/>
      <c r="VUW98" s="522"/>
      <c r="VUX98" s="522"/>
      <c r="VUY98" s="522"/>
      <c r="VUZ98" s="522"/>
      <c r="VVA98" s="522"/>
      <c r="VVB98" s="522"/>
      <c r="VVC98" s="522"/>
      <c r="VVD98" s="522"/>
      <c r="VVE98" s="522"/>
      <c r="VVF98" s="522"/>
      <c r="VVG98" s="522"/>
      <c r="VVH98" s="522"/>
      <c r="VVI98" s="522"/>
      <c r="VVJ98" s="522"/>
      <c r="VVK98" s="522"/>
      <c r="VVL98" s="522"/>
      <c r="VVM98" s="522"/>
      <c r="VVN98" s="522"/>
      <c r="VVO98" s="522"/>
      <c r="VVP98" s="522"/>
      <c r="VVQ98" s="522"/>
      <c r="VVR98" s="522"/>
      <c r="VVS98" s="522"/>
      <c r="VVT98" s="522"/>
      <c r="VVU98" s="522"/>
      <c r="VVV98" s="522"/>
      <c r="VVW98" s="522"/>
      <c r="VVX98" s="522"/>
      <c r="VVY98" s="522"/>
      <c r="VVZ98" s="522"/>
      <c r="VWA98" s="522"/>
      <c r="VWB98" s="522"/>
      <c r="VWC98" s="522"/>
      <c r="VWD98" s="522"/>
      <c r="VWE98" s="522"/>
      <c r="VWF98" s="522"/>
      <c r="VWG98" s="522"/>
      <c r="VWH98" s="522"/>
      <c r="VWI98" s="522"/>
      <c r="VWJ98" s="522"/>
      <c r="VWK98" s="522"/>
      <c r="VWL98" s="522"/>
      <c r="VWM98" s="522"/>
      <c r="VWN98" s="522"/>
      <c r="VWO98" s="522"/>
      <c r="VWP98" s="522"/>
      <c r="VWQ98" s="522"/>
      <c r="VWR98" s="522"/>
      <c r="VWS98" s="522"/>
      <c r="VWT98" s="522"/>
      <c r="VWU98" s="522"/>
      <c r="VWV98" s="522"/>
      <c r="VWW98" s="522"/>
      <c r="VWX98" s="522"/>
      <c r="VWY98" s="522"/>
      <c r="VWZ98" s="522"/>
      <c r="VXA98" s="522"/>
      <c r="VXB98" s="522"/>
      <c r="VXC98" s="522"/>
      <c r="VXD98" s="522"/>
      <c r="VXE98" s="522"/>
      <c r="VXF98" s="522"/>
      <c r="VXG98" s="522"/>
      <c r="VXH98" s="522"/>
      <c r="VXI98" s="522"/>
      <c r="VXJ98" s="522"/>
      <c r="VXK98" s="522"/>
      <c r="VXL98" s="522"/>
      <c r="VXM98" s="522"/>
      <c r="VXN98" s="522"/>
      <c r="VXO98" s="522"/>
      <c r="VXP98" s="522"/>
      <c r="VXQ98" s="522"/>
      <c r="VXR98" s="522"/>
      <c r="VXS98" s="522"/>
      <c r="VXT98" s="522"/>
      <c r="VXU98" s="522"/>
      <c r="VXV98" s="522"/>
      <c r="VXW98" s="522"/>
      <c r="VXX98" s="522"/>
      <c r="VXY98" s="522"/>
      <c r="VXZ98" s="522"/>
      <c r="VYA98" s="522"/>
      <c r="VYB98" s="522"/>
      <c r="VYC98" s="522"/>
      <c r="VYD98" s="522"/>
      <c r="VYE98" s="522"/>
      <c r="VYF98" s="522"/>
      <c r="VYG98" s="522"/>
      <c r="VYH98" s="522"/>
      <c r="VYI98" s="522"/>
      <c r="VYJ98" s="522"/>
      <c r="VYK98" s="522"/>
      <c r="VYL98" s="522"/>
      <c r="VYM98" s="522"/>
      <c r="VYN98" s="522"/>
      <c r="VYO98" s="522"/>
      <c r="VYP98" s="522"/>
      <c r="VYQ98" s="522"/>
      <c r="VYR98" s="522"/>
      <c r="VYS98" s="522"/>
      <c r="VYT98" s="522"/>
      <c r="VYU98" s="522"/>
      <c r="VYV98" s="522"/>
      <c r="VYW98" s="522"/>
      <c r="VYX98" s="522"/>
      <c r="VYY98" s="522"/>
      <c r="VYZ98" s="522"/>
      <c r="VZA98" s="522"/>
      <c r="VZB98" s="522"/>
      <c r="VZC98" s="522"/>
      <c r="VZD98" s="522"/>
      <c r="VZE98" s="522"/>
      <c r="VZF98" s="522"/>
      <c r="VZG98" s="522"/>
      <c r="VZH98" s="522"/>
      <c r="VZI98" s="522"/>
      <c r="VZJ98" s="522"/>
      <c r="VZK98" s="522"/>
      <c r="VZL98" s="522"/>
      <c r="VZM98" s="522"/>
      <c r="VZN98" s="522"/>
      <c r="VZO98" s="522"/>
      <c r="VZP98" s="522"/>
      <c r="VZQ98" s="522"/>
      <c r="VZR98" s="522"/>
      <c r="VZS98" s="522"/>
      <c r="VZT98" s="522"/>
      <c r="VZU98" s="522"/>
      <c r="VZV98" s="522"/>
      <c r="VZW98" s="522"/>
      <c r="VZX98" s="522"/>
      <c r="VZY98" s="522"/>
      <c r="VZZ98" s="522"/>
      <c r="WAA98" s="522"/>
      <c r="WAB98" s="522"/>
      <c r="WAC98" s="522"/>
      <c r="WAD98" s="522"/>
      <c r="WAE98" s="522"/>
      <c r="WAF98" s="522"/>
      <c r="WAG98" s="522"/>
      <c r="WAH98" s="522"/>
      <c r="WAI98" s="522"/>
      <c r="WAJ98" s="522"/>
      <c r="WAK98" s="522"/>
      <c r="WAL98" s="522"/>
      <c r="WAM98" s="522"/>
      <c r="WAN98" s="522"/>
      <c r="WAO98" s="522"/>
      <c r="WAP98" s="522"/>
      <c r="WAQ98" s="522"/>
      <c r="WAR98" s="522"/>
      <c r="WAS98" s="522"/>
      <c r="WAT98" s="522"/>
      <c r="WAU98" s="522"/>
      <c r="WAV98" s="522"/>
      <c r="WAW98" s="522"/>
      <c r="WAX98" s="522"/>
      <c r="WAY98" s="522"/>
      <c r="WAZ98" s="522"/>
      <c r="WBA98" s="522"/>
      <c r="WBB98" s="522"/>
      <c r="WBC98" s="522"/>
      <c r="WBD98" s="522"/>
      <c r="WBE98" s="522"/>
      <c r="WBF98" s="522"/>
      <c r="WBG98" s="522"/>
      <c r="WBH98" s="522"/>
      <c r="WBI98" s="522"/>
      <c r="WBJ98" s="522"/>
      <c r="WBK98" s="522"/>
      <c r="WBL98" s="522"/>
      <c r="WBM98" s="522"/>
      <c r="WBN98" s="522"/>
      <c r="WBO98" s="522"/>
      <c r="WBP98" s="522"/>
      <c r="WBQ98" s="522"/>
      <c r="WBR98" s="522"/>
      <c r="WBS98" s="522"/>
      <c r="WBT98" s="522"/>
      <c r="WBU98" s="522"/>
      <c r="WBV98" s="522"/>
      <c r="WBW98" s="522"/>
      <c r="WBX98" s="522"/>
      <c r="WBY98" s="522"/>
      <c r="WBZ98" s="522"/>
      <c r="WCA98" s="522"/>
      <c r="WCB98" s="522"/>
      <c r="WCC98" s="522"/>
      <c r="WCD98" s="522"/>
      <c r="WCE98" s="522"/>
      <c r="WCF98" s="522"/>
      <c r="WCG98" s="522"/>
      <c r="WCH98" s="522"/>
      <c r="WCI98" s="522"/>
      <c r="WCJ98" s="522"/>
      <c r="WCK98" s="522"/>
      <c r="WCL98" s="522"/>
      <c r="WCM98" s="522"/>
      <c r="WCN98" s="522"/>
      <c r="WCO98" s="522"/>
      <c r="WCP98" s="522"/>
      <c r="WCQ98" s="522"/>
      <c r="WCR98" s="522"/>
      <c r="WCS98" s="522"/>
      <c r="WCT98" s="522"/>
      <c r="WCU98" s="522"/>
      <c r="WCV98" s="522"/>
      <c r="WCW98" s="522"/>
      <c r="WCX98" s="522"/>
      <c r="WCY98" s="522"/>
      <c r="WCZ98" s="522"/>
      <c r="WDA98" s="522"/>
      <c r="WDB98" s="522"/>
      <c r="WDC98" s="522"/>
      <c r="WDD98" s="522"/>
      <c r="WDE98" s="522"/>
      <c r="WDF98" s="522"/>
      <c r="WDG98" s="522"/>
      <c r="WDH98" s="522"/>
      <c r="WDI98" s="522"/>
      <c r="WDJ98" s="522"/>
      <c r="WDK98" s="522"/>
      <c r="WDL98" s="522"/>
      <c r="WDM98" s="522"/>
      <c r="WDN98" s="522"/>
      <c r="WDO98" s="522"/>
      <c r="WDP98" s="522"/>
      <c r="WDQ98" s="522"/>
      <c r="WDR98" s="522"/>
      <c r="WDS98" s="522"/>
      <c r="WDT98" s="522"/>
      <c r="WDU98" s="522"/>
      <c r="WDV98" s="522"/>
      <c r="WDW98" s="522"/>
      <c r="WDX98" s="522"/>
      <c r="WDY98" s="522"/>
      <c r="WDZ98" s="522"/>
      <c r="WEA98" s="522"/>
      <c r="WEB98" s="522"/>
      <c r="WEC98" s="522"/>
      <c r="WED98" s="522"/>
      <c r="WEE98" s="522"/>
      <c r="WEF98" s="522"/>
      <c r="WEG98" s="522"/>
      <c r="WEH98" s="522"/>
      <c r="WEI98" s="522"/>
      <c r="WEJ98" s="522"/>
      <c r="WEK98" s="522"/>
      <c r="WEL98" s="522"/>
      <c r="WEM98" s="522"/>
      <c r="WEN98" s="522"/>
      <c r="WEO98" s="522"/>
      <c r="WEP98" s="522"/>
      <c r="WEQ98" s="522"/>
      <c r="WER98" s="522"/>
      <c r="WES98" s="522"/>
      <c r="WET98" s="522"/>
      <c r="WEU98" s="522"/>
      <c r="WEV98" s="522"/>
      <c r="WEW98" s="522"/>
      <c r="WEX98" s="522"/>
      <c r="WEY98" s="522"/>
      <c r="WEZ98" s="522"/>
      <c r="WFA98" s="522"/>
      <c r="WFB98" s="522"/>
      <c r="WFC98" s="522"/>
      <c r="WFD98" s="522"/>
      <c r="WFE98" s="522"/>
      <c r="WFF98" s="522"/>
      <c r="WFG98" s="522"/>
      <c r="WFH98" s="522"/>
      <c r="WFI98" s="522"/>
      <c r="WFJ98" s="522"/>
      <c r="WFK98" s="522"/>
      <c r="WFL98" s="522"/>
      <c r="WFM98" s="522"/>
      <c r="WFN98" s="522"/>
      <c r="WFO98" s="522"/>
      <c r="WFP98" s="522"/>
      <c r="WFQ98" s="522"/>
      <c r="WFR98" s="522"/>
      <c r="WFS98" s="522"/>
      <c r="WFT98" s="522"/>
      <c r="WFU98" s="522"/>
      <c r="WFV98" s="522"/>
      <c r="WFW98" s="522"/>
      <c r="WFX98" s="522"/>
      <c r="WFY98" s="522"/>
      <c r="WFZ98" s="522"/>
      <c r="WGA98" s="522"/>
      <c r="WGB98" s="522"/>
      <c r="WGC98" s="522"/>
      <c r="WGD98" s="522"/>
      <c r="WGE98" s="522"/>
      <c r="WGF98" s="522"/>
      <c r="WGG98" s="522"/>
      <c r="WGH98" s="522"/>
      <c r="WGI98" s="522"/>
      <c r="WGJ98" s="522"/>
      <c r="WGK98" s="522"/>
      <c r="WGL98" s="522"/>
      <c r="WGM98" s="522"/>
      <c r="WGN98" s="522"/>
      <c r="WGO98" s="522"/>
      <c r="WGP98" s="522"/>
      <c r="WGQ98" s="522"/>
      <c r="WGR98" s="522"/>
      <c r="WGS98" s="522"/>
      <c r="WGT98" s="522"/>
      <c r="WGU98" s="522"/>
      <c r="WGV98" s="522"/>
      <c r="WGW98" s="522"/>
      <c r="WGX98" s="522"/>
      <c r="WGY98" s="522"/>
      <c r="WGZ98" s="522"/>
      <c r="WHA98" s="522"/>
      <c r="WHB98" s="522"/>
      <c r="WHC98" s="522"/>
      <c r="WHD98" s="522"/>
      <c r="WHE98" s="522"/>
      <c r="WHF98" s="522"/>
      <c r="WHG98" s="522"/>
      <c r="WHH98" s="522"/>
      <c r="WHI98" s="522"/>
      <c r="WHJ98" s="522"/>
      <c r="WHK98" s="522"/>
      <c r="WHL98" s="522"/>
      <c r="WHM98" s="522"/>
      <c r="WHN98" s="522"/>
      <c r="WHO98" s="522"/>
      <c r="WHP98" s="522"/>
      <c r="WHQ98" s="522"/>
      <c r="WHR98" s="522"/>
      <c r="WHS98" s="522"/>
      <c r="WHT98" s="522"/>
      <c r="WHU98" s="522"/>
      <c r="WHV98" s="522"/>
      <c r="WHW98" s="522"/>
      <c r="WHX98" s="522"/>
      <c r="WHY98" s="522"/>
      <c r="WHZ98" s="522"/>
      <c r="WIA98" s="522"/>
      <c r="WIB98" s="522"/>
      <c r="WIC98" s="522"/>
      <c r="WID98" s="522"/>
      <c r="WIE98" s="522"/>
      <c r="WIF98" s="522"/>
      <c r="WIG98" s="522"/>
      <c r="WIH98" s="522"/>
      <c r="WII98" s="522"/>
      <c r="WIJ98" s="522"/>
      <c r="WIK98" s="522"/>
      <c r="WIL98" s="522"/>
      <c r="WIM98" s="522"/>
      <c r="WIN98" s="522"/>
      <c r="WIO98" s="522"/>
      <c r="WIP98" s="522"/>
      <c r="WIQ98" s="522"/>
      <c r="WIR98" s="522"/>
      <c r="WIS98" s="522"/>
      <c r="WIT98" s="522"/>
      <c r="WIU98" s="522"/>
      <c r="WIV98" s="522"/>
      <c r="WIW98" s="522"/>
      <c r="WIX98" s="522"/>
      <c r="WIY98" s="522"/>
      <c r="WIZ98" s="522"/>
      <c r="WJA98" s="522"/>
      <c r="WJB98" s="522"/>
      <c r="WJC98" s="522"/>
      <c r="WJD98" s="522"/>
      <c r="WJE98" s="522"/>
      <c r="WJF98" s="522"/>
      <c r="WJG98" s="522"/>
      <c r="WJH98" s="522"/>
      <c r="WJI98" s="522"/>
      <c r="WJJ98" s="522"/>
      <c r="WJK98" s="522"/>
      <c r="WJL98" s="522"/>
      <c r="WJM98" s="522"/>
      <c r="WJN98" s="522"/>
      <c r="WJO98" s="522"/>
      <c r="WJP98" s="522"/>
      <c r="WJQ98" s="522"/>
      <c r="WJR98" s="522"/>
      <c r="WJS98" s="522"/>
      <c r="WJT98" s="522"/>
      <c r="WJU98" s="522"/>
      <c r="WJV98" s="522"/>
      <c r="WJW98" s="522"/>
      <c r="WJX98" s="522"/>
      <c r="WJY98" s="522"/>
      <c r="WJZ98" s="522"/>
      <c r="WKA98" s="522"/>
      <c r="WKB98" s="522"/>
      <c r="WKC98" s="522"/>
      <c r="WKD98" s="522"/>
      <c r="WKE98" s="522"/>
      <c r="WKF98" s="522"/>
      <c r="WKG98" s="522"/>
      <c r="WKH98" s="522"/>
      <c r="WKI98" s="522"/>
      <c r="WKJ98" s="522"/>
      <c r="WKK98" s="522"/>
      <c r="WKL98" s="522"/>
      <c r="WKM98" s="522"/>
      <c r="WKN98" s="522"/>
      <c r="WKO98" s="522"/>
      <c r="WKP98" s="522"/>
      <c r="WKQ98" s="522"/>
      <c r="WKR98" s="522"/>
      <c r="WKS98" s="522"/>
      <c r="WKT98" s="522"/>
      <c r="WKU98" s="522"/>
      <c r="WKV98" s="522"/>
      <c r="WKW98" s="522"/>
      <c r="WKX98" s="522"/>
      <c r="WKY98" s="522"/>
      <c r="WKZ98" s="522"/>
      <c r="WLA98" s="522"/>
      <c r="WLB98" s="522"/>
      <c r="WLC98" s="522"/>
      <c r="WLD98" s="522"/>
      <c r="WLE98" s="522"/>
      <c r="WLF98" s="522"/>
      <c r="WLG98" s="522"/>
      <c r="WLH98" s="522"/>
      <c r="WLI98" s="522"/>
      <c r="WLJ98" s="522"/>
      <c r="WLK98" s="522"/>
      <c r="WLL98" s="522"/>
      <c r="WLM98" s="522"/>
      <c r="WLN98" s="522"/>
      <c r="WLO98" s="522"/>
      <c r="WLP98" s="522"/>
      <c r="WLQ98" s="522"/>
      <c r="WLR98" s="522"/>
      <c r="WLS98" s="522"/>
      <c r="WLT98" s="522"/>
      <c r="WLU98" s="522"/>
      <c r="WLV98" s="522"/>
      <c r="WLW98" s="522"/>
      <c r="WLX98" s="522"/>
      <c r="WLY98" s="522"/>
      <c r="WLZ98" s="522"/>
      <c r="WMA98" s="522"/>
      <c r="WMB98" s="522"/>
      <c r="WMC98" s="522"/>
      <c r="WMD98" s="522"/>
      <c r="WME98" s="522"/>
      <c r="WMF98" s="522"/>
      <c r="WMG98" s="522"/>
      <c r="WMH98" s="522"/>
      <c r="WMI98" s="522"/>
      <c r="WMJ98" s="522"/>
      <c r="WMK98" s="522"/>
      <c r="WML98" s="522"/>
      <c r="WMM98" s="522"/>
      <c r="WMN98" s="522"/>
      <c r="WMO98" s="522"/>
      <c r="WMP98" s="522"/>
      <c r="WMQ98" s="522"/>
      <c r="WMR98" s="522"/>
      <c r="WMS98" s="522"/>
      <c r="WMT98" s="522"/>
      <c r="WMU98" s="522"/>
      <c r="WMV98" s="522"/>
      <c r="WMW98" s="522"/>
      <c r="WMX98" s="522"/>
      <c r="WMY98" s="522"/>
      <c r="WMZ98" s="522"/>
      <c r="WNA98" s="522"/>
      <c r="WNB98" s="522"/>
      <c r="WNC98" s="522"/>
      <c r="WND98" s="522"/>
      <c r="WNE98" s="522"/>
      <c r="WNF98" s="522"/>
      <c r="WNG98" s="522"/>
      <c r="WNH98" s="522"/>
      <c r="WNI98" s="522"/>
      <c r="WNJ98" s="522"/>
      <c r="WNK98" s="522"/>
      <c r="WNL98" s="522"/>
      <c r="WNM98" s="522"/>
      <c r="WNN98" s="522"/>
      <c r="WNO98" s="522"/>
      <c r="WNP98" s="522"/>
      <c r="WNQ98" s="522"/>
      <c r="WNR98" s="522"/>
      <c r="WNS98" s="522"/>
      <c r="WNT98" s="522"/>
      <c r="WNU98" s="522"/>
      <c r="WNV98" s="522"/>
      <c r="WNW98" s="522"/>
      <c r="WNX98" s="522"/>
      <c r="WNY98" s="522"/>
      <c r="WNZ98" s="522"/>
      <c r="WOA98" s="522"/>
      <c r="WOB98" s="522"/>
      <c r="WOC98" s="522"/>
      <c r="WOD98" s="522"/>
      <c r="WOE98" s="522"/>
      <c r="WOF98" s="522"/>
      <c r="WOG98" s="522"/>
      <c r="WOH98" s="522"/>
      <c r="WOI98" s="522"/>
      <c r="WOJ98" s="522"/>
      <c r="WOK98" s="522"/>
      <c r="WOL98" s="522"/>
      <c r="WOM98" s="522"/>
      <c r="WON98" s="522"/>
      <c r="WOO98" s="522"/>
      <c r="WOP98" s="522"/>
      <c r="WOQ98" s="522"/>
      <c r="WOR98" s="522"/>
      <c r="WOS98" s="522"/>
      <c r="WOT98" s="522"/>
      <c r="WOU98" s="522"/>
      <c r="WOV98" s="522"/>
      <c r="WOW98" s="522"/>
      <c r="WOX98" s="522"/>
      <c r="WOY98" s="522"/>
      <c r="WOZ98" s="522"/>
      <c r="WPA98" s="522"/>
      <c r="WPB98" s="522"/>
      <c r="WPC98" s="522"/>
      <c r="WPD98" s="522"/>
      <c r="WPE98" s="522"/>
      <c r="WPF98" s="522"/>
      <c r="WPG98" s="522"/>
      <c r="WPH98" s="522"/>
      <c r="WPI98" s="522"/>
      <c r="WPJ98" s="522"/>
      <c r="WPK98" s="522"/>
      <c r="WPL98" s="522"/>
      <c r="WPM98" s="522"/>
      <c r="WPN98" s="522"/>
      <c r="WPO98" s="522"/>
      <c r="WPP98" s="522"/>
      <c r="WPQ98" s="522"/>
      <c r="WPR98" s="522"/>
      <c r="WPS98" s="522"/>
      <c r="WPT98" s="522"/>
      <c r="WPU98" s="522"/>
      <c r="WPV98" s="522"/>
      <c r="WPW98" s="522"/>
      <c r="WPX98" s="522"/>
      <c r="WPY98" s="522"/>
      <c r="WPZ98" s="522"/>
      <c r="WQA98" s="522"/>
      <c r="WQB98" s="522"/>
      <c r="WQC98" s="522"/>
      <c r="WQD98" s="522"/>
      <c r="WQE98" s="522"/>
      <c r="WQF98" s="522"/>
      <c r="WQG98" s="522"/>
      <c r="WQH98" s="522"/>
      <c r="WQI98" s="522"/>
      <c r="WQJ98" s="522"/>
      <c r="WQK98" s="522"/>
      <c r="WQL98" s="522"/>
      <c r="WQM98" s="522"/>
      <c r="WQN98" s="522"/>
      <c r="WQO98" s="522"/>
      <c r="WQP98" s="522"/>
      <c r="WQQ98" s="522"/>
      <c r="WQR98" s="522"/>
      <c r="WQS98" s="522"/>
      <c r="WQT98" s="522"/>
      <c r="WQU98" s="522"/>
      <c r="WQV98" s="522"/>
      <c r="WQW98" s="522"/>
      <c r="WQX98" s="522"/>
      <c r="WQY98" s="522"/>
      <c r="WQZ98" s="522"/>
      <c r="WRA98" s="522"/>
      <c r="WRB98" s="522"/>
      <c r="WRC98" s="522"/>
      <c r="WRD98" s="522"/>
      <c r="WRE98" s="522"/>
      <c r="WRF98" s="522"/>
      <c r="WRG98" s="522"/>
      <c r="WRH98" s="522"/>
      <c r="WRI98" s="522"/>
      <c r="WRJ98" s="522"/>
      <c r="WRK98" s="522"/>
      <c r="WRL98" s="522"/>
      <c r="WRM98" s="522"/>
      <c r="WRN98" s="522"/>
      <c r="WRO98" s="522"/>
      <c r="WRP98" s="522"/>
      <c r="WRQ98" s="522"/>
      <c r="WRR98" s="522"/>
      <c r="WRS98" s="522"/>
      <c r="WRT98" s="522"/>
      <c r="WRU98" s="522"/>
      <c r="WRV98" s="522"/>
      <c r="WRW98" s="522"/>
      <c r="WRX98" s="522"/>
      <c r="WRY98" s="522"/>
      <c r="WRZ98" s="522"/>
      <c r="WSA98" s="522"/>
      <c r="WSB98" s="522"/>
      <c r="WSC98" s="522"/>
      <c r="WSD98" s="522"/>
      <c r="WSE98" s="522"/>
      <c r="WSF98" s="522"/>
      <c r="WSG98" s="522"/>
      <c r="WSH98" s="522"/>
      <c r="WSI98" s="522"/>
      <c r="WSJ98" s="522"/>
      <c r="WSK98" s="522"/>
      <c r="WSL98" s="522"/>
      <c r="WSM98" s="522"/>
      <c r="WSN98" s="522"/>
      <c r="WSO98" s="522"/>
      <c r="WSP98" s="522"/>
      <c r="WSQ98" s="522"/>
      <c r="WSR98" s="522"/>
      <c r="WSS98" s="522"/>
      <c r="WST98" s="522"/>
      <c r="WSU98" s="522"/>
      <c r="WSV98" s="522"/>
      <c r="WSW98" s="522"/>
      <c r="WSX98" s="522"/>
      <c r="WSY98" s="522"/>
      <c r="WSZ98" s="522"/>
      <c r="WTA98" s="522"/>
      <c r="WTB98" s="522"/>
      <c r="WTC98" s="522"/>
      <c r="WTD98" s="522"/>
      <c r="WTE98" s="522"/>
      <c r="WTF98" s="522"/>
      <c r="WTG98" s="522"/>
      <c r="WTH98" s="522"/>
      <c r="WTI98" s="522"/>
      <c r="WTJ98" s="522"/>
      <c r="WTK98" s="522"/>
      <c r="WTL98" s="522"/>
      <c r="WTM98" s="522"/>
      <c r="WTN98" s="522"/>
      <c r="WTO98" s="522"/>
      <c r="WTP98" s="522"/>
      <c r="WTQ98" s="522"/>
      <c r="WTR98" s="522"/>
      <c r="WTS98" s="522"/>
      <c r="WTT98" s="522"/>
      <c r="WTU98" s="522"/>
      <c r="WTV98" s="522"/>
      <c r="WTW98" s="522"/>
      <c r="WTX98" s="522"/>
      <c r="WTY98" s="522"/>
      <c r="WTZ98" s="522"/>
      <c r="WUA98" s="522"/>
      <c r="WUB98" s="522"/>
      <c r="WUC98" s="522"/>
      <c r="WUD98" s="522"/>
      <c r="WUE98" s="522"/>
      <c r="WUF98" s="522"/>
      <c r="WUG98" s="522"/>
      <c r="WUH98" s="522"/>
      <c r="WUI98" s="522"/>
      <c r="WUJ98" s="522"/>
      <c r="WUK98" s="522"/>
      <c r="WUL98" s="522"/>
      <c r="WUM98" s="522"/>
      <c r="WUN98" s="522"/>
      <c r="WUO98" s="522"/>
      <c r="WUP98" s="522"/>
      <c r="WUQ98" s="522"/>
      <c r="WUR98" s="522"/>
      <c r="WUS98" s="522"/>
      <c r="WUT98" s="522"/>
      <c r="WUU98" s="522"/>
      <c r="WUV98" s="522"/>
      <c r="WUW98" s="522"/>
      <c r="WUX98" s="522"/>
      <c r="WUY98" s="522"/>
      <c r="WUZ98" s="522"/>
      <c r="WVA98" s="522"/>
      <c r="WVB98" s="522"/>
      <c r="WVC98" s="522"/>
      <c r="WVD98" s="522"/>
      <c r="WVE98" s="522"/>
      <c r="WVF98" s="522"/>
      <c r="WVG98" s="522"/>
      <c r="WVH98" s="522"/>
      <c r="WVI98" s="522"/>
      <c r="WVJ98" s="522"/>
      <c r="WVK98" s="522"/>
      <c r="WVL98" s="522"/>
      <c r="WVM98" s="522"/>
      <c r="WVN98" s="522"/>
      <c r="WVO98" s="522"/>
      <c r="WVP98" s="522"/>
      <c r="WVQ98" s="522"/>
      <c r="WVR98" s="522"/>
      <c r="WVS98" s="522"/>
      <c r="WVT98" s="522"/>
      <c r="WVU98" s="522"/>
      <c r="WVV98" s="522"/>
      <c r="WVW98" s="522"/>
      <c r="WVX98" s="522"/>
      <c r="WVY98" s="522"/>
      <c r="WVZ98" s="522"/>
      <c r="WWA98" s="522"/>
      <c r="WWB98" s="522"/>
      <c r="WWC98" s="522"/>
      <c r="WWD98" s="522"/>
      <c r="WWE98" s="522"/>
      <c r="WWF98" s="522"/>
      <c r="WWG98" s="522"/>
      <c r="WWH98" s="522"/>
      <c r="WWI98" s="522"/>
      <c r="WWJ98" s="522"/>
      <c r="WWK98" s="522"/>
      <c r="WWL98" s="522"/>
      <c r="WWM98" s="522"/>
      <c r="WWN98" s="522"/>
      <c r="WWO98" s="522"/>
      <c r="WWP98" s="522"/>
      <c r="WWQ98" s="522"/>
      <c r="WWR98" s="522"/>
      <c r="WWS98" s="522"/>
      <c r="WWT98" s="522"/>
      <c r="WWU98" s="522"/>
      <c r="WWV98" s="522"/>
      <c r="WWW98" s="522"/>
      <c r="WWX98" s="522"/>
      <c r="WWY98" s="522"/>
      <c r="WWZ98" s="522"/>
      <c r="WXA98" s="522"/>
      <c r="WXB98" s="522"/>
      <c r="WXC98" s="522"/>
      <c r="WXD98" s="522"/>
      <c r="WXE98" s="522"/>
      <c r="WXF98" s="522"/>
      <c r="WXG98" s="522"/>
      <c r="WXH98" s="522"/>
      <c r="WXI98" s="522"/>
      <c r="WXJ98" s="522"/>
      <c r="WXK98" s="522"/>
      <c r="WXL98" s="522"/>
      <c r="WXM98" s="522"/>
      <c r="WXN98" s="522"/>
      <c r="WXO98" s="522"/>
      <c r="WXP98" s="522"/>
      <c r="WXQ98" s="522"/>
      <c r="WXR98" s="522"/>
      <c r="WXS98" s="522"/>
      <c r="WXT98" s="522"/>
      <c r="WXU98" s="522"/>
      <c r="WXV98" s="522"/>
      <c r="WXW98" s="522"/>
      <c r="WXX98" s="522"/>
      <c r="WXY98" s="522"/>
      <c r="WXZ98" s="522"/>
      <c r="WYA98" s="522"/>
      <c r="WYB98" s="522"/>
      <c r="WYC98" s="522"/>
      <c r="WYD98" s="522"/>
      <c r="WYE98" s="522"/>
      <c r="WYF98" s="522"/>
      <c r="WYG98" s="522"/>
      <c r="WYH98" s="522"/>
      <c r="WYI98" s="522"/>
      <c r="WYJ98" s="522"/>
      <c r="WYK98" s="522"/>
      <c r="WYL98" s="522"/>
      <c r="WYM98" s="522"/>
      <c r="WYN98" s="522"/>
      <c r="WYO98" s="522"/>
      <c r="WYP98" s="522"/>
      <c r="WYQ98" s="522"/>
      <c r="WYR98" s="522"/>
      <c r="WYS98" s="522"/>
      <c r="WYT98" s="522"/>
      <c r="WYU98" s="522"/>
      <c r="WYV98" s="522"/>
      <c r="WYW98" s="522"/>
      <c r="WYX98" s="522"/>
      <c r="WYY98" s="522"/>
      <c r="WYZ98" s="522"/>
      <c r="WZA98" s="522"/>
      <c r="WZB98" s="522"/>
      <c r="WZC98" s="522"/>
      <c r="WZD98" s="522"/>
      <c r="WZE98" s="522"/>
      <c r="WZF98" s="522"/>
      <c r="WZG98" s="522"/>
      <c r="WZH98" s="522"/>
      <c r="WZI98" s="522"/>
      <c r="WZJ98" s="522"/>
      <c r="WZK98" s="522"/>
      <c r="WZL98" s="522"/>
      <c r="WZM98" s="522"/>
      <c r="WZN98" s="522"/>
      <c r="WZO98" s="522"/>
      <c r="WZP98" s="522"/>
      <c r="WZQ98" s="522"/>
      <c r="WZR98" s="522"/>
      <c r="WZS98" s="522"/>
      <c r="WZT98" s="522"/>
      <c r="WZU98" s="522"/>
      <c r="WZV98" s="522"/>
      <c r="WZW98" s="522"/>
      <c r="WZX98" s="522"/>
      <c r="WZY98" s="522"/>
      <c r="WZZ98" s="522"/>
      <c r="XAA98" s="522"/>
      <c r="XAB98" s="522"/>
      <c r="XAC98" s="522"/>
      <c r="XAD98" s="522"/>
      <c r="XAE98" s="522"/>
      <c r="XAF98" s="522"/>
      <c r="XAG98" s="522"/>
      <c r="XAH98" s="522"/>
      <c r="XAI98" s="522"/>
      <c r="XAJ98" s="522"/>
      <c r="XAK98" s="522"/>
      <c r="XAL98" s="522"/>
      <c r="XAM98" s="522"/>
      <c r="XAN98" s="522"/>
      <c r="XAO98" s="522"/>
      <c r="XAP98" s="522"/>
      <c r="XAQ98" s="522"/>
      <c r="XAR98" s="522"/>
      <c r="XAS98" s="522"/>
      <c r="XAT98" s="522"/>
      <c r="XAU98" s="522"/>
      <c r="XAV98" s="522"/>
      <c r="XAW98" s="522"/>
      <c r="XAX98" s="522"/>
      <c r="XAY98" s="522"/>
      <c r="XAZ98" s="522"/>
      <c r="XBA98" s="522"/>
      <c r="XBB98" s="522"/>
      <c r="XBC98" s="522"/>
      <c r="XBD98" s="522"/>
      <c r="XBE98" s="522"/>
      <c r="XBF98" s="522"/>
      <c r="XBG98" s="522"/>
      <c r="XBH98" s="522"/>
      <c r="XBI98" s="522"/>
      <c r="XBJ98" s="522"/>
      <c r="XBK98" s="522"/>
      <c r="XBL98" s="522"/>
      <c r="XBM98" s="522"/>
      <c r="XBN98" s="522"/>
      <c r="XBO98" s="522"/>
      <c r="XBP98" s="522"/>
      <c r="XBQ98" s="522"/>
      <c r="XBR98" s="522"/>
      <c r="XBS98" s="522"/>
      <c r="XBT98" s="522"/>
      <c r="XBU98" s="522"/>
      <c r="XBV98" s="522"/>
      <c r="XBW98" s="522"/>
      <c r="XBX98" s="522"/>
      <c r="XBY98" s="522"/>
      <c r="XBZ98" s="522"/>
      <c r="XCA98" s="522"/>
      <c r="XCB98" s="522"/>
      <c r="XCC98" s="522"/>
      <c r="XCD98" s="522"/>
      <c r="XCE98" s="522"/>
      <c r="XCF98" s="522"/>
      <c r="XCG98" s="522"/>
      <c r="XCH98" s="522"/>
      <c r="XCI98" s="522"/>
      <c r="XCJ98" s="522"/>
      <c r="XCK98" s="522"/>
      <c r="XCL98" s="522"/>
      <c r="XCM98" s="522"/>
      <c r="XCN98" s="522"/>
      <c r="XCO98" s="522"/>
      <c r="XCP98" s="522"/>
      <c r="XCQ98" s="522"/>
      <c r="XCR98" s="522"/>
      <c r="XCS98" s="522"/>
      <c r="XCT98" s="522"/>
      <c r="XCU98" s="522"/>
      <c r="XCV98" s="522"/>
      <c r="XCW98" s="522"/>
      <c r="XCX98" s="522"/>
      <c r="XCY98" s="522"/>
      <c r="XCZ98" s="522"/>
      <c r="XDA98" s="522"/>
      <c r="XDB98" s="522"/>
      <c r="XDC98" s="522"/>
      <c r="XDD98" s="522"/>
      <c r="XDE98" s="522"/>
      <c r="XDF98" s="522"/>
      <c r="XDG98" s="522"/>
      <c r="XDH98" s="522"/>
      <c r="XDI98" s="522"/>
      <c r="XDJ98" s="522"/>
      <c r="XDK98" s="522"/>
      <c r="XDL98" s="522"/>
      <c r="XDM98" s="522"/>
      <c r="XDN98" s="522"/>
      <c r="XDO98" s="522"/>
      <c r="XDP98" s="522"/>
      <c r="XDQ98" s="522"/>
      <c r="XDR98" s="522"/>
      <c r="XDS98" s="522"/>
      <c r="XDT98" s="522"/>
      <c r="XDU98" s="522"/>
      <c r="XDV98" s="522"/>
      <c r="XDW98" s="522"/>
      <c r="XDX98" s="522"/>
      <c r="XDY98" s="522"/>
      <c r="XDZ98" s="522"/>
      <c r="XEA98" s="522"/>
      <c r="XEB98" s="522"/>
      <c r="XEC98" s="522"/>
      <c r="XED98" s="522"/>
      <c r="XEE98" s="522"/>
      <c r="XEF98" s="522"/>
      <c r="XEG98" s="522"/>
      <c r="XEH98" s="522"/>
      <c r="XEI98" s="522"/>
      <c r="XEJ98" s="522"/>
      <c r="XEK98" s="522"/>
      <c r="XEL98" s="522"/>
      <c r="XEM98" s="522"/>
      <c r="XEN98" s="522"/>
      <c r="XEO98" s="522"/>
      <c r="XEP98" s="522"/>
      <c r="XEQ98" s="522"/>
      <c r="XER98" s="522"/>
      <c r="XES98" s="522"/>
      <c r="XET98" s="522"/>
      <c r="XEU98" s="522"/>
      <c r="XEV98" s="522"/>
      <c r="XEW98" s="522"/>
      <c r="XEX98" s="522"/>
      <c r="XEY98" s="522"/>
      <c r="XEZ98" s="522"/>
      <c r="XFA98" s="522"/>
      <c r="XFB98" s="522"/>
      <c r="XFC98" s="522"/>
      <c r="XFD98" s="522"/>
    </row>
    <row r="99" spans="1:16384" ht="17.149999999999999" customHeight="1" x14ac:dyDescent="0.35">
      <c r="A99" s="522" t="str">
        <f>A4</f>
        <v>A  31 DE DICIEMBRE DE 2023 -2022</v>
      </c>
      <c r="B99" s="522"/>
      <c r="C99" s="522"/>
      <c r="D99" s="522"/>
      <c r="E99" s="522"/>
    </row>
    <row r="100" spans="1:16384" ht="17.149999999999999" customHeight="1" x14ac:dyDescent="0.35">
      <c r="A100" s="522" t="str">
        <f>A5</f>
        <v>(Cifras expresadas  en  pesos colombianos)</v>
      </c>
      <c r="B100" s="522"/>
      <c r="C100" s="522"/>
      <c r="D100" s="522"/>
      <c r="E100" s="522"/>
    </row>
    <row r="101" spans="1:16384" ht="17.149999999999999" customHeight="1" x14ac:dyDescent="0.3">
      <c r="A101" s="13"/>
      <c r="B101" s="209" t="s">
        <v>146</v>
      </c>
      <c r="C101" s="247">
        <v>2023</v>
      </c>
      <c r="D101" s="248">
        <v>2022</v>
      </c>
      <c r="E101" s="13" t="s">
        <v>102</v>
      </c>
    </row>
    <row r="102" spans="1:16384" ht="17.149999999999999" customHeight="1" x14ac:dyDescent="0.3">
      <c r="A102" s="23" t="s">
        <v>19</v>
      </c>
      <c r="B102" s="209"/>
      <c r="E102" s="252"/>
    </row>
    <row r="103" spans="1:16384" ht="21" customHeight="1" x14ac:dyDescent="0.3">
      <c r="A103" s="23" t="s">
        <v>45</v>
      </c>
      <c r="E103" s="252"/>
    </row>
    <row r="104" spans="1:16384" ht="17.149999999999999" hidden="1" customHeight="1" x14ac:dyDescent="0.3">
      <c r="A104" s="23" t="s">
        <v>20</v>
      </c>
      <c r="B104" s="209">
        <v>12</v>
      </c>
      <c r="E104" s="252"/>
    </row>
    <row r="105" spans="1:16384" ht="17.149999999999999" hidden="1" customHeight="1" x14ac:dyDescent="0.25">
      <c r="A105" s="26" t="s">
        <v>425</v>
      </c>
      <c r="C105" s="253"/>
      <c r="D105" s="254"/>
      <c r="E105" s="254">
        <f t="shared" ref="E105:E112" si="2">+C105-D105</f>
        <v>0</v>
      </c>
    </row>
    <row r="106" spans="1:16384" ht="17.149999999999999" hidden="1" customHeight="1" x14ac:dyDescent="0.3">
      <c r="A106" s="23" t="s">
        <v>22</v>
      </c>
      <c r="B106" s="209"/>
      <c r="C106" s="255">
        <f>SUM(C105:C105)</f>
        <v>0</v>
      </c>
      <c r="D106" s="255">
        <f>SUM(D105:D105)</f>
        <v>0</v>
      </c>
      <c r="E106" s="255">
        <f t="shared" si="2"/>
        <v>0</v>
      </c>
    </row>
    <row r="107" spans="1:16384" ht="7.5" customHeight="1" x14ac:dyDescent="0.3">
      <c r="A107" s="23"/>
      <c r="B107" s="209"/>
      <c r="E107" s="252">
        <f t="shared" si="2"/>
        <v>0</v>
      </c>
    </row>
    <row r="108" spans="1:16384" ht="28.5" customHeight="1" x14ac:dyDescent="0.3">
      <c r="A108" s="267" t="s">
        <v>149</v>
      </c>
      <c r="B108" s="209">
        <v>11</v>
      </c>
      <c r="E108" s="252">
        <f t="shared" si="2"/>
        <v>0</v>
      </c>
    </row>
    <row r="109" spans="1:16384" ht="17.149999999999999" customHeight="1" x14ac:dyDescent="0.35">
      <c r="A109" s="26" t="s">
        <v>291</v>
      </c>
      <c r="C109" s="207">
        <v>0</v>
      </c>
      <c r="D109" s="207">
        <v>2452000</v>
      </c>
      <c r="E109" s="254">
        <f t="shared" si="2"/>
        <v>-2452000</v>
      </c>
      <c r="H109" s="324"/>
      <c r="J109" s="342"/>
    </row>
    <row r="110" spans="1:16384" ht="17.149999999999999" hidden="1" customHeight="1" x14ac:dyDescent="0.35">
      <c r="A110" s="26" t="s">
        <v>292</v>
      </c>
      <c r="C110" s="5"/>
      <c r="D110" s="251"/>
      <c r="E110" s="252">
        <f t="shared" si="2"/>
        <v>0</v>
      </c>
      <c r="H110" s="261"/>
      <c r="J110" s="341"/>
    </row>
    <row r="111" spans="1:16384" ht="17.149999999999999" hidden="1" customHeight="1" x14ac:dyDescent="0.25">
      <c r="A111" s="26" t="s">
        <v>375</v>
      </c>
      <c r="D111" s="252">
        <v>0</v>
      </c>
      <c r="E111" s="252">
        <f t="shared" si="2"/>
        <v>0</v>
      </c>
      <c r="J111" s="341"/>
    </row>
    <row r="112" spans="1:16384" ht="17.149999999999999" hidden="1" customHeight="1" x14ac:dyDescent="0.25">
      <c r="A112" s="26" t="s">
        <v>307</v>
      </c>
      <c r="C112" s="253">
        <v>0</v>
      </c>
      <c r="D112" s="254">
        <v>0</v>
      </c>
      <c r="E112" s="254">
        <f t="shared" si="2"/>
        <v>0</v>
      </c>
    </row>
    <row r="113" spans="1:17" ht="30" customHeight="1" x14ac:dyDescent="0.3">
      <c r="A113" s="267" t="s">
        <v>147</v>
      </c>
      <c r="B113" s="209"/>
      <c r="C113" s="255">
        <f>SUM(C109:C112)</f>
        <v>0</v>
      </c>
      <c r="D113" s="255">
        <f>+D109+D110</f>
        <v>2452000</v>
      </c>
      <c r="E113" s="255">
        <f>+C113-D113</f>
        <v>-2452000</v>
      </c>
      <c r="H113" s="261"/>
    </row>
    <row r="114" spans="1:17" ht="17.149999999999999" customHeight="1" x14ac:dyDescent="0.25"/>
    <row r="115" spans="1:17" ht="17.149999999999999" customHeight="1" x14ac:dyDescent="0.3">
      <c r="A115" s="23" t="s">
        <v>46</v>
      </c>
      <c r="B115" s="18"/>
      <c r="C115" s="257"/>
      <c r="D115" s="255"/>
      <c r="E115" s="23"/>
    </row>
    <row r="116" spans="1:17" ht="17.149999999999999" customHeight="1" x14ac:dyDescent="0.3">
      <c r="A116" s="23" t="s">
        <v>47</v>
      </c>
      <c r="B116" s="209">
        <v>12</v>
      </c>
    </row>
    <row r="117" spans="1:17" ht="17.149999999999999" hidden="1" customHeight="1" x14ac:dyDescent="0.25">
      <c r="A117" s="26" t="s">
        <v>384</v>
      </c>
      <c r="E117" s="252">
        <f>+C117-D117</f>
        <v>0</v>
      </c>
    </row>
    <row r="118" spans="1:17" ht="17.149999999999999" customHeight="1" x14ac:dyDescent="0.35">
      <c r="A118" s="26" t="s">
        <v>293</v>
      </c>
      <c r="C118" s="5">
        <v>50761000</v>
      </c>
      <c r="D118" s="5">
        <v>0</v>
      </c>
      <c r="E118" s="252">
        <f>+C118-D118</f>
        <v>50761000</v>
      </c>
    </row>
    <row r="119" spans="1:17" ht="19.5" hidden="1" customHeight="1" x14ac:dyDescent="0.25">
      <c r="A119" s="26" t="s">
        <v>385</v>
      </c>
      <c r="D119" s="251"/>
      <c r="E119" s="252">
        <f>+C119-D119</f>
        <v>0</v>
      </c>
    </row>
    <row r="120" spans="1:17" ht="22.5" customHeight="1" x14ac:dyDescent="0.35">
      <c r="A120" s="26" t="s">
        <v>322</v>
      </c>
      <c r="C120" s="207">
        <v>3700000</v>
      </c>
      <c r="D120" s="207">
        <v>67082000</v>
      </c>
      <c r="E120" s="254">
        <f>+C120-D120</f>
        <v>-63382000</v>
      </c>
    </row>
    <row r="121" spans="1:17" ht="18" customHeight="1" x14ac:dyDescent="0.3">
      <c r="A121" s="23" t="s">
        <v>48</v>
      </c>
      <c r="B121" s="209"/>
      <c r="C121" s="255">
        <f>SUM(C117:C120)</f>
        <v>54461000</v>
      </c>
      <c r="D121" s="255">
        <f>SUM(D117:D120)</f>
        <v>67082000</v>
      </c>
      <c r="E121" s="255">
        <f>SUM(E117:E120)</f>
        <v>-12621000</v>
      </c>
      <c r="H121" s="261"/>
      <c r="J121" s="341"/>
    </row>
    <row r="122" spans="1:17" ht="17.149999999999999" customHeight="1" x14ac:dyDescent="0.25"/>
    <row r="123" spans="1:17" s="23" customFormat="1" ht="17.149999999999999" hidden="1" customHeight="1" x14ac:dyDescent="0.3">
      <c r="A123" s="23" t="s">
        <v>96</v>
      </c>
      <c r="B123" s="209">
        <v>15</v>
      </c>
      <c r="C123" s="251"/>
      <c r="D123" s="252"/>
      <c r="E123" s="26"/>
      <c r="G123" s="264"/>
      <c r="H123" s="264"/>
      <c r="I123" s="263"/>
      <c r="J123" s="347"/>
      <c r="K123" s="347"/>
      <c r="L123" s="347"/>
      <c r="M123" s="263"/>
      <c r="N123" s="263"/>
      <c r="O123" s="264"/>
      <c r="P123" s="264"/>
      <c r="Q123" s="264"/>
    </row>
    <row r="124" spans="1:17" ht="17.149999999999999" hidden="1" customHeight="1" x14ac:dyDescent="0.25">
      <c r="A124" s="26" t="s">
        <v>310</v>
      </c>
      <c r="D124" s="252">
        <v>0</v>
      </c>
      <c r="E124" s="252">
        <f>+C124-D124</f>
        <v>0</v>
      </c>
    </row>
    <row r="125" spans="1:17" ht="17.149999999999999" hidden="1" customHeight="1" x14ac:dyDescent="0.25">
      <c r="A125" s="26" t="s">
        <v>311</v>
      </c>
      <c r="C125" s="253"/>
      <c r="D125" s="254">
        <v>0</v>
      </c>
      <c r="E125" s="254">
        <f>+C125-D125</f>
        <v>0</v>
      </c>
    </row>
    <row r="126" spans="1:17" ht="17.149999999999999" hidden="1" customHeight="1" x14ac:dyDescent="0.25">
      <c r="A126" s="26" t="s">
        <v>312</v>
      </c>
      <c r="C126" s="251">
        <v>0</v>
      </c>
      <c r="D126" s="252">
        <v>0</v>
      </c>
      <c r="E126" s="252">
        <f>+C126-D126</f>
        <v>0</v>
      </c>
    </row>
    <row r="127" spans="1:17" ht="17.149999999999999" hidden="1" customHeight="1" x14ac:dyDescent="0.25">
      <c r="A127" s="26" t="s">
        <v>313</v>
      </c>
      <c r="C127" s="251">
        <v>0</v>
      </c>
      <c r="D127" s="254">
        <v>0</v>
      </c>
      <c r="E127" s="254">
        <f>+C127-D127</f>
        <v>0</v>
      </c>
    </row>
    <row r="128" spans="1:17" ht="17.149999999999999" hidden="1" customHeight="1" x14ac:dyDescent="0.25">
      <c r="A128" s="26" t="s">
        <v>347</v>
      </c>
      <c r="C128" s="253">
        <v>0</v>
      </c>
      <c r="D128" s="254">
        <v>0</v>
      </c>
      <c r="E128" s="254">
        <f>+C128-D128</f>
        <v>0</v>
      </c>
    </row>
    <row r="129" spans="1:11" ht="17.149999999999999" hidden="1" customHeight="1" x14ac:dyDescent="0.3">
      <c r="A129" s="23" t="s">
        <v>49</v>
      </c>
      <c r="B129" s="209"/>
      <c r="C129" s="255">
        <f>SUM(C124:C128)</f>
        <v>0</v>
      </c>
      <c r="D129" s="255">
        <f>SUM(D124:D128)</f>
        <v>0</v>
      </c>
      <c r="E129" s="255">
        <f>SUM(E124:E128)</f>
        <v>0</v>
      </c>
      <c r="H129" s="261"/>
      <c r="I129" s="238">
        <f>988294+6534163</f>
        <v>7522457</v>
      </c>
      <c r="J129" s="341"/>
    </row>
    <row r="130" spans="1:11" ht="17.149999999999999" customHeight="1" x14ac:dyDescent="0.25"/>
    <row r="131" spans="1:11" ht="17.149999999999999" customHeight="1" x14ac:dyDescent="0.3">
      <c r="A131" s="23" t="s">
        <v>29</v>
      </c>
      <c r="B131" s="209"/>
      <c r="C131" s="255">
        <f>C121+C113+C106+C129</f>
        <v>54461000</v>
      </c>
      <c r="D131" s="255">
        <f>+D121+D113+D129</f>
        <v>69534000</v>
      </c>
      <c r="E131" s="255">
        <f>+E129+E121+E113+E106</f>
        <v>-15073000</v>
      </c>
    </row>
    <row r="132" spans="1:11" ht="17.149999999999999" customHeight="1" x14ac:dyDescent="0.25"/>
    <row r="133" spans="1:11" ht="17.149999999999999" customHeight="1" x14ac:dyDescent="0.3">
      <c r="A133" s="23" t="s">
        <v>30</v>
      </c>
      <c r="B133" s="209"/>
    </row>
    <row r="134" spans="1:11" ht="17.149999999999999" customHeight="1" x14ac:dyDescent="0.3">
      <c r="A134" s="23"/>
      <c r="B134" s="209"/>
    </row>
    <row r="135" spans="1:11" ht="17.149999999999999" customHeight="1" x14ac:dyDescent="0.3">
      <c r="A135" s="23" t="s">
        <v>20</v>
      </c>
      <c r="B135" s="209">
        <v>13</v>
      </c>
    </row>
    <row r="136" spans="1:11" ht="17.149999999999999" customHeight="1" x14ac:dyDescent="0.25">
      <c r="A136" s="26" t="s">
        <v>425</v>
      </c>
      <c r="C136" s="253">
        <f>23000000+21700000+3400000+291000000+110000000+15000000+13000000-15000000</f>
        <v>462100000</v>
      </c>
      <c r="D136" s="253">
        <v>344936000</v>
      </c>
      <c r="E136" s="254">
        <f>+C136-D136</f>
        <v>117164000</v>
      </c>
      <c r="G136" s="261" t="e">
        <f>+C136+#REF!</f>
        <v>#REF!</v>
      </c>
      <c r="H136" s="239" t="s">
        <v>381</v>
      </c>
    </row>
    <row r="137" spans="1:11" ht="17.149999999999999" customHeight="1" x14ac:dyDescent="0.3">
      <c r="A137" s="23" t="s">
        <v>22</v>
      </c>
      <c r="B137" s="209"/>
      <c r="C137" s="255">
        <f>SUM(C136:C136)</f>
        <v>462100000</v>
      </c>
      <c r="D137" s="255">
        <f>SUM(D136:D136)</f>
        <v>344936000</v>
      </c>
      <c r="E137" s="255">
        <f>SUM(E136:E136)</f>
        <v>117164000</v>
      </c>
    </row>
    <row r="138" spans="1:11" ht="39.75" hidden="1" customHeight="1" x14ac:dyDescent="0.3">
      <c r="A138" s="267" t="s">
        <v>149</v>
      </c>
      <c r="B138" s="209">
        <v>17</v>
      </c>
      <c r="C138" s="257"/>
      <c r="D138" s="255"/>
      <c r="E138" s="255"/>
    </row>
    <row r="139" spans="1:11" ht="17.149999999999999" hidden="1" customHeight="1" x14ac:dyDescent="0.25">
      <c r="A139" s="26" t="s">
        <v>323</v>
      </c>
      <c r="C139" s="253">
        <v>0</v>
      </c>
      <c r="D139" s="254"/>
      <c r="E139" s="254">
        <f>+C139-D139</f>
        <v>0</v>
      </c>
      <c r="G139" s="261">
        <f>+C139+C109</f>
        <v>0</v>
      </c>
      <c r="H139" s="261" t="s">
        <v>382</v>
      </c>
      <c r="J139" s="348"/>
      <c r="K139" s="341"/>
    </row>
    <row r="140" spans="1:11" ht="17.149999999999999" hidden="1" customHeight="1" x14ac:dyDescent="0.25">
      <c r="A140" s="26" t="s">
        <v>388</v>
      </c>
      <c r="C140" s="253">
        <v>0</v>
      </c>
      <c r="D140" s="254"/>
      <c r="E140" s="254"/>
      <c r="G140" s="261"/>
      <c r="H140" s="261"/>
      <c r="J140" s="341"/>
      <c r="K140" s="341"/>
    </row>
    <row r="141" spans="1:11" ht="27.75" hidden="1" customHeight="1" x14ac:dyDescent="0.3">
      <c r="A141" s="267" t="s">
        <v>147</v>
      </c>
      <c r="B141" s="209"/>
      <c r="C141" s="257">
        <f>SUM(C139:C140)</f>
        <v>0</v>
      </c>
      <c r="D141" s="257">
        <f>SUM(D139)</f>
        <v>0</v>
      </c>
      <c r="E141" s="257">
        <f>SUM(E139)</f>
        <v>0</v>
      </c>
    </row>
    <row r="142" spans="1:11" ht="17.149999999999999" hidden="1" customHeight="1" x14ac:dyDescent="0.25"/>
    <row r="143" spans="1:11" ht="17.149999999999999" hidden="1" customHeight="1" x14ac:dyDescent="0.3">
      <c r="A143" s="23" t="s">
        <v>46</v>
      </c>
      <c r="B143" s="209">
        <v>16</v>
      </c>
    </row>
    <row r="144" spans="1:11" ht="17.149999999999999" hidden="1" customHeight="1" x14ac:dyDescent="0.25">
      <c r="A144" s="26" t="s">
        <v>314</v>
      </c>
      <c r="C144" s="253"/>
      <c r="D144" s="254"/>
      <c r="E144" s="254">
        <f>+C144-D144</f>
        <v>0</v>
      </c>
    </row>
    <row r="145" spans="1:11" ht="16.5" hidden="1" customHeight="1" x14ac:dyDescent="0.3">
      <c r="A145" s="23" t="s">
        <v>100</v>
      </c>
      <c r="B145" s="209"/>
      <c r="C145" s="255">
        <f>SUM(C144)</f>
        <v>0</v>
      </c>
      <c r="D145" s="255">
        <f>SUM(D144)</f>
        <v>0</v>
      </c>
      <c r="E145" s="255">
        <f>SUM(E144)</f>
        <v>0</v>
      </c>
    </row>
    <row r="146" spans="1:11" ht="17.149999999999999" hidden="1" customHeight="1" x14ac:dyDescent="0.3">
      <c r="A146" s="23" t="s">
        <v>31</v>
      </c>
      <c r="B146" s="209">
        <v>18</v>
      </c>
    </row>
    <row r="147" spans="1:11" ht="17.149999999999999" hidden="1" customHeight="1" x14ac:dyDescent="0.3">
      <c r="A147" s="23"/>
      <c r="B147" s="209"/>
    </row>
    <row r="148" spans="1:11" ht="17.149999999999999" hidden="1" customHeight="1" x14ac:dyDescent="0.35">
      <c r="A148" s="26" t="s">
        <v>376</v>
      </c>
      <c r="C148" s="387"/>
      <c r="D148" s="251"/>
      <c r="E148" s="252">
        <f>+C148-D148</f>
        <v>0</v>
      </c>
    </row>
    <row r="149" spans="1:11" ht="17.149999999999999" hidden="1" customHeight="1" x14ac:dyDescent="0.25">
      <c r="A149" s="26" t="s">
        <v>386</v>
      </c>
      <c r="C149" s="253"/>
      <c r="D149" s="253"/>
      <c r="E149" s="254">
        <f>+C149-D149</f>
        <v>0</v>
      </c>
    </row>
    <row r="150" spans="1:11" ht="17.149999999999999" hidden="1" customHeight="1" x14ac:dyDescent="0.3">
      <c r="A150" s="23" t="s">
        <v>32</v>
      </c>
      <c r="B150" s="209"/>
      <c r="C150" s="257">
        <f>SUM(C148:C149)</f>
        <v>0</v>
      </c>
      <c r="D150" s="257">
        <f>+D148+D149</f>
        <v>0</v>
      </c>
      <c r="E150" s="257">
        <f>SUM(E148:E148)</f>
        <v>0</v>
      </c>
      <c r="H150" s="261"/>
    </row>
    <row r="151" spans="1:11" ht="17.149999999999999" customHeight="1" x14ac:dyDescent="0.25">
      <c r="H151" s="327"/>
    </row>
    <row r="152" spans="1:11" ht="17.149999999999999" customHeight="1" x14ac:dyDescent="0.3">
      <c r="A152" s="23" t="s">
        <v>33</v>
      </c>
      <c r="B152" s="209"/>
      <c r="C152" s="255">
        <f>+C150+C145+C141+C137</f>
        <v>462100000</v>
      </c>
      <c r="D152" s="255">
        <f>+D150+D145+D141+D137</f>
        <v>344936000</v>
      </c>
      <c r="E152" s="255">
        <f>+E150+E145+E141+E137</f>
        <v>117164000</v>
      </c>
      <c r="G152" s="323"/>
      <c r="H152" s="261"/>
    </row>
    <row r="153" spans="1:11" ht="17.149999999999999" customHeight="1" x14ac:dyDescent="0.3">
      <c r="A153" s="23"/>
      <c r="B153" s="209"/>
      <c r="C153" s="255"/>
      <c r="D153" s="255"/>
      <c r="E153" s="255"/>
      <c r="G153" s="323"/>
      <c r="H153" s="261"/>
    </row>
    <row r="154" spans="1:11" ht="17.149999999999999" customHeight="1" x14ac:dyDescent="0.3">
      <c r="A154" s="23" t="s">
        <v>34</v>
      </c>
      <c r="B154" s="209"/>
      <c r="C154" s="257">
        <f>+C152+C131</f>
        <v>516561000</v>
      </c>
      <c r="D154" s="257">
        <f>+D152+D131</f>
        <v>414470000</v>
      </c>
      <c r="E154" s="257">
        <f>SUM(E131+E152)</f>
        <v>102091000</v>
      </c>
      <c r="G154" s="323">
        <v>1818260930</v>
      </c>
      <c r="H154" s="261">
        <f>+G154-C154</f>
        <v>1301699930</v>
      </c>
      <c r="I154" s="276">
        <f>+C154+J154</f>
        <v>1255228138</v>
      </c>
      <c r="J154" s="350">
        <f>518153909+220513229</f>
        <v>738667138</v>
      </c>
      <c r="K154" s="351">
        <v>1876965300</v>
      </c>
    </row>
    <row r="155" spans="1:11" ht="17.149999999999999" customHeight="1" x14ac:dyDescent="0.3">
      <c r="A155" s="23"/>
      <c r="B155" s="209"/>
      <c r="C155" s="407">
        <v>990654090.84000003</v>
      </c>
      <c r="D155" s="257"/>
      <c r="E155" s="257"/>
      <c r="G155" s="323"/>
      <c r="H155" s="261"/>
      <c r="I155" s="262">
        <f>+K154-I154</f>
        <v>621737162</v>
      </c>
    </row>
    <row r="156" spans="1:11" ht="17.149999999999999" hidden="1" customHeight="1" x14ac:dyDescent="0.3">
      <c r="A156" s="23"/>
      <c r="B156" s="209"/>
      <c r="C156" s="407">
        <f>+C155-C154</f>
        <v>474093090.84000003</v>
      </c>
      <c r="D156" s="257"/>
      <c r="E156" s="257"/>
      <c r="G156" s="323"/>
      <c r="H156" s="261"/>
      <c r="I156" s="262"/>
    </row>
    <row r="157" spans="1:11" ht="17.149999999999999" hidden="1" customHeight="1" x14ac:dyDescent="0.3">
      <c r="A157" s="23"/>
      <c r="B157" s="209"/>
      <c r="C157" s="257"/>
      <c r="D157" s="257"/>
      <c r="E157" s="257"/>
      <c r="G157" s="323"/>
      <c r="H157" s="261"/>
      <c r="I157" s="262"/>
    </row>
    <row r="158" spans="1:11" ht="17.149999999999999" hidden="1" customHeight="1" x14ac:dyDescent="0.3">
      <c r="A158" s="524" t="str">
        <f>A1</f>
        <v xml:space="preserve"> CARLOS GIOVANNI GARCIA VIVAS</v>
      </c>
      <c r="B158" s="524"/>
      <c r="C158" s="524"/>
      <c r="D158" s="524"/>
      <c r="E158" s="524"/>
    </row>
    <row r="159" spans="1:11" ht="17.149999999999999" hidden="1" customHeight="1" x14ac:dyDescent="0.3">
      <c r="A159" s="524" t="str">
        <f>A2</f>
        <v>NIT: 13508779-8</v>
      </c>
      <c r="B159" s="524"/>
      <c r="C159" s="524"/>
      <c r="D159" s="524"/>
      <c r="E159" s="524"/>
    </row>
    <row r="160" spans="1:11" ht="17.149999999999999" hidden="1" customHeight="1" x14ac:dyDescent="0.3">
      <c r="A160" s="524" t="s">
        <v>92</v>
      </c>
      <c r="B160" s="524"/>
      <c r="C160" s="524"/>
      <c r="D160" s="524"/>
      <c r="E160" s="524"/>
    </row>
    <row r="161" spans="1:17" ht="17.149999999999999" hidden="1" customHeight="1" x14ac:dyDescent="0.3">
      <c r="A161" s="524" t="str">
        <f>A4</f>
        <v>A  31 DE DICIEMBRE DE 2023 -2022</v>
      </c>
      <c r="B161" s="524"/>
      <c r="C161" s="524"/>
      <c r="D161" s="524"/>
      <c r="E161" s="524"/>
    </row>
    <row r="162" spans="1:17" ht="17.149999999999999" hidden="1" customHeight="1" x14ac:dyDescent="0.3">
      <c r="A162" s="524" t="s">
        <v>230</v>
      </c>
      <c r="B162" s="524"/>
      <c r="C162" s="524"/>
      <c r="D162" s="524"/>
      <c r="E162" s="524"/>
    </row>
    <row r="163" spans="1:17" ht="17.149999999999999" hidden="1" customHeight="1" x14ac:dyDescent="0.3">
      <c r="A163" s="13"/>
      <c r="B163" s="209"/>
      <c r="C163" s="13"/>
      <c r="D163" s="13"/>
      <c r="E163" s="13"/>
    </row>
    <row r="164" spans="1:17" ht="17.149999999999999" hidden="1" customHeight="1" x14ac:dyDescent="0.3">
      <c r="A164" s="13" t="s">
        <v>154</v>
      </c>
      <c r="B164" s="209" t="s">
        <v>146</v>
      </c>
      <c r="C164" s="247">
        <v>2022</v>
      </c>
      <c r="D164" s="248">
        <v>2021</v>
      </c>
      <c r="E164" s="13" t="s">
        <v>102</v>
      </c>
    </row>
    <row r="165" spans="1:17" ht="17.149999999999999" hidden="1" customHeight="1" x14ac:dyDescent="0.25"/>
    <row r="166" spans="1:17" ht="17.149999999999999" customHeight="1" x14ac:dyDescent="0.3">
      <c r="A166" s="23" t="s">
        <v>35</v>
      </c>
      <c r="B166" s="209">
        <v>13</v>
      </c>
      <c r="F166" s="23"/>
    </row>
    <row r="167" spans="1:17" ht="17.149999999999999" customHeight="1" x14ac:dyDescent="0.25">
      <c r="A167" s="26" t="s">
        <v>433</v>
      </c>
      <c r="C167" s="252">
        <v>156653189</v>
      </c>
      <c r="D167" s="252">
        <v>254594345</v>
      </c>
      <c r="E167" s="252">
        <f t="shared" ref="E167:E172" si="3">+C167-D167</f>
        <v>-97941156</v>
      </c>
      <c r="J167" s="343">
        <v>4047302</v>
      </c>
      <c r="L167" s="341">
        <f>J167-C173</f>
        <v>-196827342.10000002</v>
      </c>
    </row>
    <row r="168" spans="1:17" ht="17.149999999999999" hidden="1" customHeight="1" x14ac:dyDescent="0.25">
      <c r="A168" s="26" t="s">
        <v>317</v>
      </c>
      <c r="C168" s="252"/>
      <c r="E168" s="252">
        <f t="shared" si="3"/>
        <v>0</v>
      </c>
      <c r="H168" s="239">
        <f>250000000/1000</f>
        <v>250000</v>
      </c>
    </row>
    <row r="169" spans="1:17" ht="17.149999999999999" hidden="1" customHeight="1" x14ac:dyDescent="0.25">
      <c r="A169" s="26" t="s">
        <v>318</v>
      </c>
      <c r="C169" s="252">
        <v>0</v>
      </c>
      <c r="D169" s="252">
        <v>0</v>
      </c>
      <c r="E169" s="252">
        <f t="shared" si="3"/>
        <v>0</v>
      </c>
    </row>
    <row r="170" spans="1:17" ht="17.149999999999999" hidden="1" customHeight="1" x14ac:dyDescent="0.25">
      <c r="A170" s="26" t="s">
        <v>319</v>
      </c>
      <c r="C170" s="252"/>
      <c r="E170" s="252">
        <f t="shared" si="3"/>
        <v>0</v>
      </c>
    </row>
    <row r="171" spans="1:17" s="23" customFormat="1" ht="17.149999999999999" hidden="1" customHeight="1" x14ac:dyDescent="0.3">
      <c r="A171" s="26" t="s">
        <v>320</v>
      </c>
      <c r="B171" s="87"/>
      <c r="C171" s="252"/>
      <c r="D171" s="252"/>
      <c r="E171" s="252">
        <f t="shared" si="3"/>
        <v>0</v>
      </c>
      <c r="F171" s="26"/>
      <c r="G171" s="264"/>
      <c r="H171" s="264"/>
      <c r="I171" s="263"/>
      <c r="J171" s="347"/>
      <c r="K171" s="347"/>
      <c r="L171" s="347"/>
      <c r="M171" s="263"/>
      <c r="N171" s="263"/>
      <c r="O171" s="264"/>
      <c r="P171" s="264"/>
      <c r="Q171" s="264"/>
    </row>
    <row r="172" spans="1:17" ht="17.149999999999999" customHeight="1" x14ac:dyDescent="0.25">
      <c r="A172" s="26" t="s">
        <v>321</v>
      </c>
      <c r="C172" s="252">
        <f>+'ERI DIC 2023'!D99</f>
        <v>44221455.100000024</v>
      </c>
      <c r="D172" s="252">
        <f>+'ERI DIC 2023'!E99</f>
        <v>58690119</v>
      </c>
      <c r="E172" s="252">
        <f t="shared" si="3"/>
        <v>-14468663.899999976</v>
      </c>
      <c r="G172" s="326">
        <f>C172/'PYG NIIF'!C9</f>
        <v>1.0828580401008274E-2</v>
      </c>
      <c r="H172" s="261">
        <f>C172</f>
        <v>44221455.100000024</v>
      </c>
    </row>
    <row r="173" spans="1:17" ht="17.149999999999999" customHeight="1" x14ac:dyDescent="0.3">
      <c r="A173" s="23" t="s">
        <v>36</v>
      </c>
      <c r="B173" s="209"/>
      <c r="C173" s="255">
        <f>+C172+C167</f>
        <v>200874644.10000002</v>
      </c>
      <c r="D173" s="255">
        <f>+D172+D167+D169</f>
        <v>313284464</v>
      </c>
      <c r="E173" s="255">
        <f>+E172+E167</f>
        <v>-112409819.89999998</v>
      </c>
      <c r="G173" s="327">
        <v>786639428</v>
      </c>
      <c r="H173" s="327">
        <f>+G173-C173</f>
        <v>585764783.89999998</v>
      </c>
    </row>
    <row r="174" spans="1:17" ht="17.149999999999999" customHeight="1" thickBot="1" x14ac:dyDescent="0.35">
      <c r="A174" s="23" t="s">
        <v>37</v>
      </c>
      <c r="B174" s="209"/>
      <c r="C174" s="412">
        <f>SUM(C154+C173)</f>
        <v>717435644.10000002</v>
      </c>
      <c r="D174" s="258">
        <f>SUM(D154+D173)</f>
        <v>727754464</v>
      </c>
      <c r="E174" s="258">
        <f>SUM(E154+E173)</f>
        <v>-10318819.899999976</v>
      </c>
      <c r="H174" s="261">
        <f>+C172+C169</f>
        <v>44221455.100000024</v>
      </c>
    </row>
    <row r="175" spans="1:17" s="239" customFormat="1" ht="17.149999999999999" customHeight="1" thickTop="1" x14ac:dyDescent="0.25">
      <c r="B175" s="260"/>
      <c r="C175" s="262">
        <f>+C174-C82</f>
        <v>0.20000004768371582</v>
      </c>
      <c r="D175" s="262">
        <f>+D174-D82</f>
        <v>0</v>
      </c>
      <c r="E175" s="262">
        <f>+E174-E82</f>
        <v>0.20000004768371582</v>
      </c>
      <c r="J175" s="343"/>
      <c r="K175" s="343"/>
      <c r="L175" s="343"/>
    </row>
    <row r="176" spans="1:17" s="238" customFormat="1" ht="17.149999999999999" customHeight="1" x14ac:dyDescent="0.25">
      <c r="A176" s="239"/>
      <c r="B176" s="260"/>
      <c r="C176" s="261"/>
      <c r="D176" s="261"/>
      <c r="E176" s="239"/>
      <c r="F176" s="239"/>
      <c r="G176" s="239"/>
      <c r="H176" s="239"/>
      <c r="I176" s="239"/>
      <c r="J176" s="343"/>
      <c r="K176" s="343"/>
      <c r="L176" s="343"/>
    </row>
    <row r="177" spans="1:13" s="238" customFormat="1" ht="17.149999999999999" customHeight="1" x14ac:dyDescent="0.25">
      <c r="A177" s="239"/>
      <c r="B177" s="260"/>
      <c r="C177" s="261"/>
      <c r="D177" s="261"/>
      <c r="E177" s="239"/>
      <c r="F177" s="239"/>
      <c r="G177" s="239"/>
      <c r="H177" s="239"/>
      <c r="I177" s="239"/>
      <c r="J177" s="343"/>
      <c r="K177" s="343"/>
      <c r="L177" s="343"/>
    </row>
    <row r="178" spans="1:13" s="238" customFormat="1" ht="17.149999999999999" customHeight="1" x14ac:dyDescent="0.25">
      <c r="A178" s="239"/>
      <c r="B178" s="260"/>
      <c r="C178" s="261"/>
      <c r="D178" s="261"/>
      <c r="E178" s="239"/>
      <c r="F178" s="239"/>
      <c r="G178" s="239"/>
      <c r="H178" s="239"/>
      <c r="I178" s="239"/>
      <c r="J178" s="343"/>
      <c r="K178" s="343"/>
      <c r="L178" s="343"/>
    </row>
    <row r="179" spans="1:13" s="238" customFormat="1" ht="17.149999999999999" customHeight="1" x14ac:dyDescent="0.25">
      <c r="A179" s="239"/>
      <c r="B179" s="340" t="s">
        <v>262</v>
      </c>
      <c r="C179" s="262"/>
      <c r="D179" s="262"/>
      <c r="E179" s="261"/>
      <c r="F179" s="239"/>
      <c r="J179" s="343"/>
      <c r="K179" s="343"/>
      <c r="L179" s="343"/>
    </row>
    <row r="180" spans="1:13" s="238" customFormat="1" ht="17.149999999999999" customHeight="1" x14ac:dyDescent="0.25">
      <c r="A180" s="239"/>
      <c r="B180" s="340"/>
      <c r="C180" s="262"/>
      <c r="D180" s="262"/>
      <c r="E180" s="261"/>
      <c r="F180" s="239"/>
      <c r="J180" s="343"/>
      <c r="K180" s="343"/>
      <c r="L180" s="343"/>
    </row>
    <row r="181" spans="1:13" s="238" customFormat="1" ht="17.149999999999999" customHeight="1" x14ac:dyDescent="0.25">
      <c r="A181" s="239"/>
      <c r="B181" s="340"/>
      <c r="C181" s="262"/>
      <c r="D181" s="262"/>
      <c r="E181" s="261"/>
      <c r="F181" s="239"/>
      <c r="J181" s="343"/>
      <c r="K181" s="343"/>
      <c r="L181" s="343"/>
    </row>
    <row r="182" spans="1:13" s="238" customFormat="1" ht="17.149999999999999" customHeight="1" x14ac:dyDescent="0.25">
      <c r="A182" s="239"/>
      <c r="B182" s="340"/>
      <c r="C182" s="471">
        <f>C178-C179</f>
        <v>0</v>
      </c>
      <c r="D182" s="262">
        <f>D178-D179</f>
        <v>0</v>
      </c>
      <c r="E182" s="239"/>
      <c r="F182" s="239"/>
      <c r="J182" s="343"/>
      <c r="K182" s="343"/>
      <c r="L182" s="343"/>
    </row>
    <row r="183" spans="1:13" s="239" customFormat="1" ht="17.149999999999999" customHeight="1" x14ac:dyDescent="0.25">
      <c r="A183" s="293"/>
      <c r="B183" s="293"/>
      <c r="C183" s="293"/>
      <c r="D183" s="293"/>
      <c r="E183" s="293"/>
      <c r="I183" s="238"/>
      <c r="J183" s="343"/>
      <c r="K183" s="343"/>
      <c r="L183" s="343"/>
    </row>
    <row r="184" spans="1:13" s="239" customFormat="1" ht="17.149999999999999" customHeight="1" x14ac:dyDescent="0.3">
      <c r="A184" s="264"/>
      <c r="B184" s="278"/>
      <c r="C184" s="279"/>
      <c r="D184" s="280"/>
      <c r="I184" s="238"/>
      <c r="J184" s="343"/>
      <c r="K184" s="343"/>
      <c r="L184" s="343"/>
      <c r="M184" s="238"/>
    </row>
    <row r="185" spans="1:13" s="239" customFormat="1" ht="19" customHeight="1" x14ac:dyDescent="0.3">
      <c r="A185" s="44"/>
      <c r="B185" s="192"/>
      <c r="D185" s="193"/>
      <c r="I185" s="238"/>
      <c r="J185" s="343"/>
      <c r="K185" s="343"/>
      <c r="L185" s="343"/>
      <c r="M185" s="238"/>
    </row>
    <row r="186" spans="1:13" s="239" customFormat="1" ht="16.5" customHeight="1" x14ac:dyDescent="0.3">
      <c r="A186" s="44"/>
      <c r="B186" s="192"/>
      <c r="D186" s="193"/>
      <c r="I186" s="238"/>
      <c r="J186" s="343"/>
      <c r="K186" s="343"/>
      <c r="L186" s="343"/>
      <c r="M186" s="238"/>
    </row>
    <row r="187" spans="1:13" s="239" customFormat="1" ht="15.75" customHeight="1" x14ac:dyDescent="0.25">
      <c r="A187" s="18"/>
      <c r="B187" s="18"/>
      <c r="C187" s="194"/>
      <c r="D187" s="194"/>
      <c r="I187" s="238"/>
      <c r="J187" s="343"/>
      <c r="K187" s="343"/>
      <c r="L187" s="343"/>
      <c r="M187" s="238"/>
    </row>
    <row r="188" spans="1:13" ht="15.75" customHeight="1" x14ac:dyDescent="0.25">
      <c r="A188" s="18"/>
      <c r="B188" s="18"/>
      <c r="C188" s="194"/>
      <c r="D188" s="194"/>
    </row>
    <row r="189" spans="1:13" ht="15.75" customHeight="1" x14ac:dyDescent="0.25">
      <c r="A189" s="18"/>
      <c r="B189" s="18"/>
      <c r="C189" s="194"/>
      <c r="D189" s="194"/>
    </row>
    <row r="190" spans="1:13" ht="15.75" customHeight="1" x14ac:dyDescent="0.25">
      <c r="A190" s="18"/>
      <c r="B190" s="18"/>
      <c r="C190" s="194"/>
      <c r="D190" s="194"/>
    </row>
    <row r="191" spans="1:13" ht="17.149999999999999" customHeight="1" x14ac:dyDescent="0.3">
      <c r="A191" s="523"/>
      <c r="B191" s="523"/>
      <c r="C191" s="523"/>
      <c r="D191" s="523"/>
    </row>
    <row r="192" spans="1:13" ht="17.149999999999999" customHeight="1" x14ac:dyDescent="0.3">
      <c r="A192" s="523"/>
      <c r="B192" s="523"/>
      <c r="C192" s="523"/>
      <c r="D192" s="523"/>
      <c r="F192" s="209"/>
    </row>
    <row r="193" spans="1:4" ht="13" x14ac:dyDescent="0.3">
      <c r="A193" s="523"/>
      <c r="B193" s="523"/>
      <c r="C193" s="523"/>
      <c r="D193" s="523"/>
    </row>
  </sheetData>
  <mergeCells count="3293">
    <mergeCell ref="AJ98:AN98"/>
    <mergeCell ref="AO98:AS98"/>
    <mergeCell ref="AT98:AX98"/>
    <mergeCell ref="AY98:BC98"/>
    <mergeCell ref="BD98:BH98"/>
    <mergeCell ref="BI98:BM98"/>
    <mergeCell ref="K98:O98"/>
    <mergeCell ref="P98:T98"/>
    <mergeCell ref="U98:Y98"/>
    <mergeCell ref="Z98:AD98"/>
    <mergeCell ref="AE98:AI98"/>
    <mergeCell ref="A1:E1"/>
    <mergeCell ref="A3:E3"/>
    <mergeCell ref="A4:E4"/>
    <mergeCell ref="A5:E5"/>
    <mergeCell ref="A96:E96"/>
    <mergeCell ref="A98:E98"/>
    <mergeCell ref="A2:E2"/>
    <mergeCell ref="A97:E97"/>
    <mergeCell ref="DV98:DZ98"/>
    <mergeCell ref="EA98:EE98"/>
    <mergeCell ref="EF98:EJ98"/>
    <mergeCell ref="EK98:EO98"/>
    <mergeCell ref="EP98:ET98"/>
    <mergeCell ref="EU98:EY98"/>
    <mergeCell ref="CR98:CV98"/>
    <mergeCell ref="CW98:DA98"/>
    <mergeCell ref="DB98:DF98"/>
    <mergeCell ref="DG98:DK98"/>
    <mergeCell ref="DL98:DP98"/>
    <mergeCell ref="DQ98:DU98"/>
    <mergeCell ref="BN98:BR98"/>
    <mergeCell ref="BS98:BW98"/>
    <mergeCell ref="BX98:CB98"/>
    <mergeCell ref="CC98:CG98"/>
    <mergeCell ref="CH98:CL98"/>
    <mergeCell ref="CM98:CQ98"/>
    <mergeCell ref="HH98:HL98"/>
    <mergeCell ref="HM98:HQ98"/>
    <mergeCell ref="HR98:HV98"/>
    <mergeCell ref="HW98:IA98"/>
    <mergeCell ref="IB98:IF98"/>
    <mergeCell ref="IG98:IK98"/>
    <mergeCell ref="GD98:GH98"/>
    <mergeCell ref="GI98:GM98"/>
    <mergeCell ref="GN98:GR98"/>
    <mergeCell ref="GS98:GW98"/>
    <mergeCell ref="GX98:HB98"/>
    <mergeCell ref="HC98:HG98"/>
    <mergeCell ref="EZ98:FD98"/>
    <mergeCell ref="FE98:FI98"/>
    <mergeCell ref="FJ98:FN98"/>
    <mergeCell ref="FO98:FS98"/>
    <mergeCell ref="FT98:FX98"/>
    <mergeCell ref="FY98:GC98"/>
    <mergeCell ref="KT98:KX98"/>
    <mergeCell ref="KY98:LC98"/>
    <mergeCell ref="LD98:LH98"/>
    <mergeCell ref="LI98:LM98"/>
    <mergeCell ref="LN98:LR98"/>
    <mergeCell ref="LS98:LW98"/>
    <mergeCell ref="JP98:JT98"/>
    <mergeCell ref="JU98:JY98"/>
    <mergeCell ref="JZ98:KD98"/>
    <mergeCell ref="KE98:KI98"/>
    <mergeCell ref="KJ98:KN98"/>
    <mergeCell ref="KO98:KS98"/>
    <mergeCell ref="IL98:IP98"/>
    <mergeCell ref="IQ98:IU98"/>
    <mergeCell ref="IV98:IZ98"/>
    <mergeCell ref="JA98:JE98"/>
    <mergeCell ref="JF98:JJ98"/>
    <mergeCell ref="JK98:JO98"/>
    <mergeCell ref="OF98:OJ98"/>
    <mergeCell ref="OK98:OO98"/>
    <mergeCell ref="OP98:OT98"/>
    <mergeCell ref="OU98:OY98"/>
    <mergeCell ref="OZ98:PD98"/>
    <mergeCell ref="PE98:PI98"/>
    <mergeCell ref="NB98:NF98"/>
    <mergeCell ref="NG98:NK98"/>
    <mergeCell ref="NL98:NP98"/>
    <mergeCell ref="NQ98:NU98"/>
    <mergeCell ref="NV98:NZ98"/>
    <mergeCell ref="OA98:OE98"/>
    <mergeCell ref="LX98:MB98"/>
    <mergeCell ref="MC98:MG98"/>
    <mergeCell ref="MH98:ML98"/>
    <mergeCell ref="MM98:MQ98"/>
    <mergeCell ref="MR98:MV98"/>
    <mergeCell ref="MW98:NA98"/>
    <mergeCell ref="RR98:RV98"/>
    <mergeCell ref="RW98:SA98"/>
    <mergeCell ref="SB98:SF98"/>
    <mergeCell ref="SG98:SK98"/>
    <mergeCell ref="SL98:SP98"/>
    <mergeCell ref="SQ98:SU98"/>
    <mergeCell ref="QN98:QR98"/>
    <mergeCell ref="QS98:QW98"/>
    <mergeCell ref="QX98:RB98"/>
    <mergeCell ref="RC98:RG98"/>
    <mergeCell ref="RH98:RL98"/>
    <mergeCell ref="RM98:RQ98"/>
    <mergeCell ref="PJ98:PN98"/>
    <mergeCell ref="PO98:PS98"/>
    <mergeCell ref="PT98:PX98"/>
    <mergeCell ref="PY98:QC98"/>
    <mergeCell ref="QD98:QH98"/>
    <mergeCell ref="QI98:QM98"/>
    <mergeCell ref="VD98:VH98"/>
    <mergeCell ref="VI98:VM98"/>
    <mergeCell ref="VN98:VR98"/>
    <mergeCell ref="VS98:VW98"/>
    <mergeCell ref="VX98:WB98"/>
    <mergeCell ref="WC98:WG98"/>
    <mergeCell ref="TZ98:UD98"/>
    <mergeCell ref="UE98:UI98"/>
    <mergeCell ref="UJ98:UN98"/>
    <mergeCell ref="UO98:US98"/>
    <mergeCell ref="UT98:UX98"/>
    <mergeCell ref="UY98:VC98"/>
    <mergeCell ref="SV98:SZ98"/>
    <mergeCell ref="TA98:TE98"/>
    <mergeCell ref="TF98:TJ98"/>
    <mergeCell ref="TK98:TO98"/>
    <mergeCell ref="TP98:TT98"/>
    <mergeCell ref="TU98:TY98"/>
    <mergeCell ref="YP98:YT98"/>
    <mergeCell ref="YU98:YY98"/>
    <mergeCell ref="YZ98:ZD98"/>
    <mergeCell ref="ZE98:ZI98"/>
    <mergeCell ref="ZJ98:ZN98"/>
    <mergeCell ref="ZO98:ZS98"/>
    <mergeCell ref="XL98:XP98"/>
    <mergeCell ref="XQ98:XU98"/>
    <mergeCell ref="XV98:XZ98"/>
    <mergeCell ref="YA98:YE98"/>
    <mergeCell ref="YF98:YJ98"/>
    <mergeCell ref="YK98:YO98"/>
    <mergeCell ref="WH98:WL98"/>
    <mergeCell ref="WM98:WQ98"/>
    <mergeCell ref="WR98:WV98"/>
    <mergeCell ref="WW98:XA98"/>
    <mergeCell ref="XB98:XF98"/>
    <mergeCell ref="XG98:XK98"/>
    <mergeCell ref="ACB98:ACF98"/>
    <mergeCell ref="ACG98:ACK98"/>
    <mergeCell ref="ACL98:ACP98"/>
    <mergeCell ref="ACQ98:ACU98"/>
    <mergeCell ref="ACV98:ACZ98"/>
    <mergeCell ref="ADA98:ADE98"/>
    <mergeCell ref="AAX98:ABB98"/>
    <mergeCell ref="ABC98:ABG98"/>
    <mergeCell ref="ABH98:ABL98"/>
    <mergeCell ref="ABM98:ABQ98"/>
    <mergeCell ref="ABR98:ABV98"/>
    <mergeCell ref="ABW98:ACA98"/>
    <mergeCell ref="ZT98:ZX98"/>
    <mergeCell ref="ZY98:AAC98"/>
    <mergeCell ref="AAD98:AAH98"/>
    <mergeCell ref="AAI98:AAM98"/>
    <mergeCell ref="AAN98:AAR98"/>
    <mergeCell ref="AAS98:AAW98"/>
    <mergeCell ref="AFN98:AFR98"/>
    <mergeCell ref="AFS98:AFW98"/>
    <mergeCell ref="AFX98:AGB98"/>
    <mergeCell ref="AGC98:AGG98"/>
    <mergeCell ref="AGH98:AGL98"/>
    <mergeCell ref="AGM98:AGQ98"/>
    <mergeCell ref="AEJ98:AEN98"/>
    <mergeCell ref="AEO98:AES98"/>
    <mergeCell ref="AET98:AEX98"/>
    <mergeCell ref="AEY98:AFC98"/>
    <mergeCell ref="AFD98:AFH98"/>
    <mergeCell ref="AFI98:AFM98"/>
    <mergeCell ref="ADF98:ADJ98"/>
    <mergeCell ref="ADK98:ADO98"/>
    <mergeCell ref="ADP98:ADT98"/>
    <mergeCell ref="ADU98:ADY98"/>
    <mergeCell ref="ADZ98:AED98"/>
    <mergeCell ref="AEE98:AEI98"/>
    <mergeCell ref="AIZ98:AJD98"/>
    <mergeCell ref="AJE98:AJI98"/>
    <mergeCell ref="AJJ98:AJN98"/>
    <mergeCell ref="AJO98:AJS98"/>
    <mergeCell ref="AJT98:AJX98"/>
    <mergeCell ref="AJY98:AKC98"/>
    <mergeCell ref="AHV98:AHZ98"/>
    <mergeCell ref="AIA98:AIE98"/>
    <mergeCell ref="AIF98:AIJ98"/>
    <mergeCell ref="AIK98:AIO98"/>
    <mergeCell ref="AIP98:AIT98"/>
    <mergeCell ref="AIU98:AIY98"/>
    <mergeCell ref="AGR98:AGV98"/>
    <mergeCell ref="AGW98:AHA98"/>
    <mergeCell ref="AHB98:AHF98"/>
    <mergeCell ref="AHG98:AHK98"/>
    <mergeCell ref="AHL98:AHP98"/>
    <mergeCell ref="AHQ98:AHU98"/>
    <mergeCell ref="AML98:AMP98"/>
    <mergeCell ref="AMQ98:AMU98"/>
    <mergeCell ref="AMV98:AMZ98"/>
    <mergeCell ref="ANA98:ANE98"/>
    <mergeCell ref="ANF98:ANJ98"/>
    <mergeCell ref="ANK98:ANO98"/>
    <mergeCell ref="ALH98:ALL98"/>
    <mergeCell ref="ALM98:ALQ98"/>
    <mergeCell ref="ALR98:ALV98"/>
    <mergeCell ref="ALW98:AMA98"/>
    <mergeCell ref="AMB98:AMF98"/>
    <mergeCell ref="AMG98:AMK98"/>
    <mergeCell ref="AKD98:AKH98"/>
    <mergeCell ref="AKI98:AKM98"/>
    <mergeCell ref="AKN98:AKR98"/>
    <mergeCell ref="AKS98:AKW98"/>
    <mergeCell ref="AKX98:ALB98"/>
    <mergeCell ref="ALC98:ALG98"/>
    <mergeCell ref="APX98:AQB98"/>
    <mergeCell ref="AQC98:AQG98"/>
    <mergeCell ref="AQH98:AQL98"/>
    <mergeCell ref="AQM98:AQQ98"/>
    <mergeCell ref="AQR98:AQV98"/>
    <mergeCell ref="AQW98:ARA98"/>
    <mergeCell ref="AOT98:AOX98"/>
    <mergeCell ref="AOY98:APC98"/>
    <mergeCell ref="APD98:APH98"/>
    <mergeCell ref="API98:APM98"/>
    <mergeCell ref="APN98:APR98"/>
    <mergeCell ref="APS98:APW98"/>
    <mergeCell ref="ANP98:ANT98"/>
    <mergeCell ref="ANU98:ANY98"/>
    <mergeCell ref="ANZ98:AOD98"/>
    <mergeCell ref="AOE98:AOI98"/>
    <mergeCell ref="AOJ98:AON98"/>
    <mergeCell ref="AOO98:AOS98"/>
    <mergeCell ref="ATJ98:ATN98"/>
    <mergeCell ref="ATO98:ATS98"/>
    <mergeCell ref="ATT98:ATX98"/>
    <mergeCell ref="ATY98:AUC98"/>
    <mergeCell ref="AUD98:AUH98"/>
    <mergeCell ref="AUI98:AUM98"/>
    <mergeCell ref="ASF98:ASJ98"/>
    <mergeCell ref="ASK98:ASO98"/>
    <mergeCell ref="ASP98:AST98"/>
    <mergeCell ref="ASU98:ASY98"/>
    <mergeCell ref="ASZ98:ATD98"/>
    <mergeCell ref="ATE98:ATI98"/>
    <mergeCell ref="ARB98:ARF98"/>
    <mergeCell ref="ARG98:ARK98"/>
    <mergeCell ref="ARL98:ARP98"/>
    <mergeCell ref="ARQ98:ARU98"/>
    <mergeCell ref="ARV98:ARZ98"/>
    <mergeCell ref="ASA98:ASE98"/>
    <mergeCell ref="AWV98:AWZ98"/>
    <mergeCell ref="AXA98:AXE98"/>
    <mergeCell ref="AXF98:AXJ98"/>
    <mergeCell ref="AXK98:AXO98"/>
    <mergeCell ref="AXP98:AXT98"/>
    <mergeCell ref="AXU98:AXY98"/>
    <mergeCell ref="AVR98:AVV98"/>
    <mergeCell ref="AVW98:AWA98"/>
    <mergeCell ref="AWB98:AWF98"/>
    <mergeCell ref="AWG98:AWK98"/>
    <mergeCell ref="AWL98:AWP98"/>
    <mergeCell ref="AWQ98:AWU98"/>
    <mergeCell ref="AUN98:AUR98"/>
    <mergeCell ref="AUS98:AUW98"/>
    <mergeCell ref="AUX98:AVB98"/>
    <mergeCell ref="AVC98:AVG98"/>
    <mergeCell ref="AVH98:AVL98"/>
    <mergeCell ref="AVM98:AVQ98"/>
    <mergeCell ref="BAH98:BAL98"/>
    <mergeCell ref="BAM98:BAQ98"/>
    <mergeCell ref="BAR98:BAV98"/>
    <mergeCell ref="BAW98:BBA98"/>
    <mergeCell ref="BBB98:BBF98"/>
    <mergeCell ref="BBG98:BBK98"/>
    <mergeCell ref="AZD98:AZH98"/>
    <mergeCell ref="AZI98:AZM98"/>
    <mergeCell ref="AZN98:AZR98"/>
    <mergeCell ref="AZS98:AZW98"/>
    <mergeCell ref="AZX98:BAB98"/>
    <mergeCell ref="BAC98:BAG98"/>
    <mergeCell ref="AXZ98:AYD98"/>
    <mergeCell ref="AYE98:AYI98"/>
    <mergeCell ref="AYJ98:AYN98"/>
    <mergeCell ref="AYO98:AYS98"/>
    <mergeCell ref="AYT98:AYX98"/>
    <mergeCell ref="AYY98:AZC98"/>
    <mergeCell ref="BDT98:BDX98"/>
    <mergeCell ref="BDY98:BEC98"/>
    <mergeCell ref="BED98:BEH98"/>
    <mergeCell ref="BEI98:BEM98"/>
    <mergeCell ref="BEN98:BER98"/>
    <mergeCell ref="BES98:BEW98"/>
    <mergeCell ref="BCP98:BCT98"/>
    <mergeCell ref="BCU98:BCY98"/>
    <mergeCell ref="BCZ98:BDD98"/>
    <mergeCell ref="BDE98:BDI98"/>
    <mergeCell ref="BDJ98:BDN98"/>
    <mergeCell ref="BDO98:BDS98"/>
    <mergeCell ref="BBL98:BBP98"/>
    <mergeCell ref="BBQ98:BBU98"/>
    <mergeCell ref="BBV98:BBZ98"/>
    <mergeCell ref="BCA98:BCE98"/>
    <mergeCell ref="BCF98:BCJ98"/>
    <mergeCell ref="BCK98:BCO98"/>
    <mergeCell ref="BHF98:BHJ98"/>
    <mergeCell ref="BHK98:BHO98"/>
    <mergeCell ref="BHP98:BHT98"/>
    <mergeCell ref="BHU98:BHY98"/>
    <mergeCell ref="BHZ98:BID98"/>
    <mergeCell ref="BIE98:BII98"/>
    <mergeCell ref="BGB98:BGF98"/>
    <mergeCell ref="BGG98:BGK98"/>
    <mergeCell ref="BGL98:BGP98"/>
    <mergeCell ref="BGQ98:BGU98"/>
    <mergeCell ref="BGV98:BGZ98"/>
    <mergeCell ref="BHA98:BHE98"/>
    <mergeCell ref="BEX98:BFB98"/>
    <mergeCell ref="BFC98:BFG98"/>
    <mergeCell ref="BFH98:BFL98"/>
    <mergeCell ref="BFM98:BFQ98"/>
    <mergeCell ref="BFR98:BFV98"/>
    <mergeCell ref="BFW98:BGA98"/>
    <mergeCell ref="BKR98:BKV98"/>
    <mergeCell ref="BKW98:BLA98"/>
    <mergeCell ref="BLB98:BLF98"/>
    <mergeCell ref="BLG98:BLK98"/>
    <mergeCell ref="BLL98:BLP98"/>
    <mergeCell ref="BLQ98:BLU98"/>
    <mergeCell ref="BJN98:BJR98"/>
    <mergeCell ref="BJS98:BJW98"/>
    <mergeCell ref="BJX98:BKB98"/>
    <mergeCell ref="BKC98:BKG98"/>
    <mergeCell ref="BKH98:BKL98"/>
    <mergeCell ref="BKM98:BKQ98"/>
    <mergeCell ref="BIJ98:BIN98"/>
    <mergeCell ref="BIO98:BIS98"/>
    <mergeCell ref="BIT98:BIX98"/>
    <mergeCell ref="BIY98:BJC98"/>
    <mergeCell ref="BJD98:BJH98"/>
    <mergeCell ref="BJI98:BJM98"/>
    <mergeCell ref="BOD98:BOH98"/>
    <mergeCell ref="BOI98:BOM98"/>
    <mergeCell ref="BON98:BOR98"/>
    <mergeCell ref="BOS98:BOW98"/>
    <mergeCell ref="BOX98:BPB98"/>
    <mergeCell ref="BPC98:BPG98"/>
    <mergeCell ref="BMZ98:BND98"/>
    <mergeCell ref="BNE98:BNI98"/>
    <mergeCell ref="BNJ98:BNN98"/>
    <mergeCell ref="BNO98:BNS98"/>
    <mergeCell ref="BNT98:BNX98"/>
    <mergeCell ref="BNY98:BOC98"/>
    <mergeCell ref="BLV98:BLZ98"/>
    <mergeCell ref="BMA98:BME98"/>
    <mergeCell ref="BMF98:BMJ98"/>
    <mergeCell ref="BMK98:BMO98"/>
    <mergeCell ref="BMP98:BMT98"/>
    <mergeCell ref="BMU98:BMY98"/>
    <mergeCell ref="BRP98:BRT98"/>
    <mergeCell ref="BRU98:BRY98"/>
    <mergeCell ref="BRZ98:BSD98"/>
    <mergeCell ref="BSE98:BSI98"/>
    <mergeCell ref="BSJ98:BSN98"/>
    <mergeCell ref="BSO98:BSS98"/>
    <mergeCell ref="BQL98:BQP98"/>
    <mergeCell ref="BQQ98:BQU98"/>
    <mergeCell ref="BQV98:BQZ98"/>
    <mergeCell ref="BRA98:BRE98"/>
    <mergeCell ref="BRF98:BRJ98"/>
    <mergeCell ref="BRK98:BRO98"/>
    <mergeCell ref="BPH98:BPL98"/>
    <mergeCell ref="BPM98:BPQ98"/>
    <mergeCell ref="BPR98:BPV98"/>
    <mergeCell ref="BPW98:BQA98"/>
    <mergeCell ref="BQB98:BQF98"/>
    <mergeCell ref="BQG98:BQK98"/>
    <mergeCell ref="BVB98:BVF98"/>
    <mergeCell ref="BVG98:BVK98"/>
    <mergeCell ref="BVL98:BVP98"/>
    <mergeCell ref="BVQ98:BVU98"/>
    <mergeCell ref="BVV98:BVZ98"/>
    <mergeCell ref="BWA98:BWE98"/>
    <mergeCell ref="BTX98:BUB98"/>
    <mergeCell ref="BUC98:BUG98"/>
    <mergeCell ref="BUH98:BUL98"/>
    <mergeCell ref="BUM98:BUQ98"/>
    <mergeCell ref="BUR98:BUV98"/>
    <mergeCell ref="BUW98:BVA98"/>
    <mergeCell ref="BST98:BSX98"/>
    <mergeCell ref="BSY98:BTC98"/>
    <mergeCell ref="BTD98:BTH98"/>
    <mergeCell ref="BTI98:BTM98"/>
    <mergeCell ref="BTN98:BTR98"/>
    <mergeCell ref="BTS98:BTW98"/>
    <mergeCell ref="BYN98:BYR98"/>
    <mergeCell ref="BYS98:BYW98"/>
    <mergeCell ref="BYX98:BZB98"/>
    <mergeCell ref="BZC98:BZG98"/>
    <mergeCell ref="BZH98:BZL98"/>
    <mergeCell ref="BZM98:BZQ98"/>
    <mergeCell ref="BXJ98:BXN98"/>
    <mergeCell ref="BXO98:BXS98"/>
    <mergeCell ref="BXT98:BXX98"/>
    <mergeCell ref="BXY98:BYC98"/>
    <mergeCell ref="BYD98:BYH98"/>
    <mergeCell ref="BYI98:BYM98"/>
    <mergeCell ref="BWF98:BWJ98"/>
    <mergeCell ref="BWK98:BWO98"/>
    <mergeCell ref="BWP98:BWT98"/>
    <mergeCell ref="BWU98:BWY98"/>
    <mergeCell ref="BWZ98:BXD98"/>
    <mergeCell ref="BXE98:BXI98"/>
    <mergeCell ref="CBZ98:CCD98"/>
    <mergeCell ref="CCE98:CCI98"/>
    <mergeCell ref="CCJ98:CCN98"/>
    <mergeCell ref="CCO98:CCS98"/>
    <mergeCell ref="CCT98:CCX98"/>
    <mergeCell ref="CCY98:CDC98"/>
    <mergeCell ref="CAV98:CAZ98"/>
    <mergeCell ref="CBA98:CBE98"/>
    <mergeCell ref="CBF98:CBJ98"/>
    <mergeCell ref="CBK98:CBO98"/>
    <mergeCell ref="CBP98:CBT98"/>
    <mergeCell ref="CBU98:CBY98"/>
    <mergeCell ref="BZR98:BZV98"/>
    <mergeCell ref="BZW98:CAA98"/>
    <mergeCell ref="CAB98:CAF98"/>
    <mergeCell ref="CAG98:CAK98"/>
    <mergeCell ref="CAL98:CAP98"/>
    <mergeCell ref="CAQ98:CAU98"/>
    <mergeCell ref="CFL98:CFP98"/>
    <mergeCell ref="CFQ98:CFU98"/>
    <mergeCell ref="CFV98:CFZ98"/>
    <mergeCell ref="CGA98:CGE98"/>
    <mergeCell ref="CGF98:CGJ98"/>
    <mergeCell ref="CGK98:CGO98"/>
    <mergeCell ref="CEH98:CEL98"/>
    <mergeCell ref="CEM98:CEQ98"/>
    <mergeCell ref="CER98:CEV98"/>
    <mergeCell ref="CEW98:CFA98"/>
    <mergeCell ref="CFB98:CFF98"/>
    <mergeCell ref="CFG98:CFK98"/>
    <mergeCell ref="CDD98:CDH98"/>
    <mergeCell ref="CDI98:CDM98"/>
    <mergeCell ref="CDN98:CDR98"/>
    <mergeCell ref="CDS98:CDW98"/>
    <mergeCell ref="CDX98:CEB98"/>
    <mergeCell ref="CEC98:CEG98"/>
    <mergeCell ref="CIX98:CJB98"/>
    <mergeCell ref="CJC98:CJG98"/>
    <mergeCell ref="CJH98:CJL98"/>
    <mergeCell ref="CJM98:CJQ98"/>
    <mergeCell ref="CJR98:CJV98"/>
    <mergeCell ref="CJW98:CKA98"/>
    <mergeCell ref="CHT98:CHX98"/>
    <mergeCell ref="CHY98:CIC98"/>
    <mergeCell ref="CID98:CIH98"/>
    <mergeCell ref="CII98:CIM98"/>
    <mergeCell ref="CIN98:CIR98"/>
    <mergeCell ref="CIS98:CIW98"/>
    <mergeCell ref="CGP98:CGT98"/>
    <mergeCell ref="CGU98:CGY98"/>
    <mergeCell ref="CGZ98:CHD98"/>
    <mergeCell ref="CHE98:CHI98"/>
    <mergeCell ref="CHJ98:CHN98"/>
    <mergeCell ref="CHO98:CHS98"/>
    <mergeCell ref="CMJ98:CMN98"/>
    <mergeCell ref="CMO98:CMS98"/>
    <mergeCell ref="CMT98:CMX98"/>
    <mergeCell ref="CMY98:CNC98"/>
    <mergeCell ref="CND98:CNH98"/>
    <mergeCell ref="CNI98:CNM98"/>
    <mergeCell ref="CLF98:CLJ98"/>
    <mergeCell ref="CLK98:CLO98"/>
    <mergeCell ref="CLP98:CLT98"/>
    <mergeCell ref="CLU98:CLY98"/>
    <mergeCell ref="CLZ98:CMD98"/>
    <mergeCell ref="CME98:CMI98"/>
    <mergeCell ref="CKB98:CKF98"/>
    <mergeCell ref="CKG98:CKK98"/>
    <mergeCell ref="CKL98:CKP98"/>
    <mergeCell ref="CKQ98:CKU98"/>
    <mergeCell ref="CKV98:CKZ98"/>
    <mergeCell ref="CLA98:CLE98"/>
    <mergeCell ref="CPV98:CPZ98"/>
    <mergeCell ref="CQA98:CQE98"/>
    <mergeCell ref="CQF98:CQJ98"/>
    <mergeCell ref="CQK98:CQO98"/>
    <mergeCell ref="CQP98:CQT98"/>
    <mergeCell ref="CQU98:CQY98"/>
    <mergeCell ref="COR98:COV98"/>
    <mergeCell ref="COW98:CPA98"/>
    <mergeCell ref="CPB98:CPF98"/>
    <mergeCell ref="CPG98:CPK98"/>
    <mergeCell ref="CPL98:CPP98"/>
    <mergeCell ref="CPQ98:CPU98"/>
    <mergeCell ref="CNN98:CNR98"/>
    <mergeCell ref="CNS98:CNW98"/>
    <mergeCell ref="CNX98:COB98"/>
    <mergeCell ref="COC98:COG98"/>
    <mergeCell ref="COH98:COL98"/>
    <mergeCell ref="COM98:COQ98"/>
    <mergeCell ref="CTH98:CTL98"/>
    <mergeCell ref="CTM98:CTQ98"/>
    <mergeCell ref="CTR98:CTV98"/>
    <mergeCell ref="CTW98:CUA98"/>
    <mergeCell ref="CUB98:CUF98"/>
    <mergeCell ref="CUG98:CUK98"/>
    <mergeCell ref="CSD98:CSH98"/>
    <mergeCell ref="CSI98:CSM98"/>
    <mergeCell ref="CSN98:CSR98"/>
    <mergeCell ref="CSS98:CSW98"/>
    <mergeCell ref="CSX98:CTB98"/>
    <mergeCell ref="CTC98:CTG98"/>
    <mergeCell ref="CQZ98:CRD98"/>
    <mergeCell ref="CRE98:CRI98"/>
    <mergeCell ref="CRJ98:CRN98"/>
    <mergeCell ref="CRO98:CRS98"/>
    <mergeCell ref="CRT98:CRX98"/>
    <mergeCell ref="CRY98:CSC98"/>
    <mergeCell ref="CWT98:CWX98"/>
    <mergeCell ref="CWY98:CXC98"/>
    <mergeCell ref="CXD98:CXH98"/>
    <mergeCell ref="CXI98:CXM98"/>
    <mergeCell ref="CXN98:CXR98"/>
    <mergeCell ref="CXS98:CXW98"/>
    <mergeCell ref="CVP98:CVT98"/>
    <mergeCell ref="CVU98:CVY98"/>
    <mergeCell ref="CVZ98:CWD98"/>
    <mergeCell ref="CWE98:CWI98"/>
    <mergeCell ref="CWJ98:CWN98"/>
    <mergeCell ref="CWO98:CWS98"/>
    <mergeCell ref="CUL98:CUP98"/>
    <mergeCell ref="CUQ98:CUU98"/>
    <mergeCell ref="CUV98:CUZ98"/>
    <mergeCell ref="CVA98:CVE98"/>
    <mergeCell ref="CVF98:CVJ98"/>
    <mergeCell ref="CVK98:CVO98"/>
    <mergeCell ref="DAF98:DAJ98"/>
    <mergeCell ref="DAK98:DAO98"/>
    <mergeCell ref="DAP98:DAT98"/>
    <mergeCell ref="DAU98:DAY98"/>
    <mergeCell ref="DAZ98:DBD98"/>
    <mergeCell ref="DBE98:DBI98"/>
    <mergeCell ref="CZB98:CZF98"/>
    <mergeCell ref="CZG98:CZK98"/>
    <mergeCell ref="CZL98:CZP98"/>
    <mergeCell ref="CZQ98:CZU98"/>
    <mergeCell ref="CZV98:CZZ98"/>
    <mergeCell ref="DAA98:DAE98"/>
    <mergeCell ref="CXX98:CYB98"/>
    <mergeCell ref="CYC98:CYG98"/>
    <mergeCell ref="CYH98:CYL98"/>
    <mergeCell ref="CYM98:CYQ98"/>
    <mergeCell ref="CYR98:CYV98"/>
    <mergeCell ref="CYW98:CZA98"/>
    <mergeCell ref="DDR98:DDV98"/>
    <mergeCell ref="DDW98:DEA98"/>
    <mergeCell ref="DEB98:DEF98"/>
    <mergeCell ref="DEG98:DEK98"/>
    <mergeCell ref="DEL98:DEP98"/>
    <mergeCell ref="DEQ98:DEU98"/>
    <mergeCell ref="DCN98:DCR98"/>
    <mergeCell ref="DCS98:DCW98"/>
    <mergeCell ref="DCX98:DDB98"/>
    <mergeCell ref="DDC98:DDG98"/>
    <mergeCell ref="DDH98:DDL98"/>
    <mergeCell ref="DDM98:DDQ98"/>
    <mergeCell ref="DBJ98:DBN98"/>
    <mergeCell ref="DBO98:DBS98"/>
    <mergeCell ref="DBT98:DBX98"/>
    <mergeCell ref="DBY98:DCC98"/>
    <mergeCell ref="DCD98:DCH98"/>
    <mergeCell ref="DCI98:DCM98"/>
    <mergeCell ref="DHD98:DHH98"/>
    <mergeCell ref="DHI98:DHM98"/>
    <mergeCell ref="DHN98:DHR98"/>
    <mergeCell ref="DHS98:DHW98"/>
    <mergeCell ref="DHX98:DIB98"/>
    <mergeCell ref="DIC98:DIG98"/>
    <mergeCell ref="DFZ98:DGD98"/>
    <mergeCell ref="DGE98:DGI98"/>
    <mergeCell ref="DGJ98:DGN98"/>
    <mergeCell ref="DGO98:DGS98"/>
    <mergeCell ref="DGT98:DGX98"/>
    <mergeCell ref="DGY98:DHC98"/>
    <mergeCell ref="DEV98:DEZ98"/>
    <mergeCell ref="DFA98:DFE98"/>
    <mergeCell ref="DFF98:DFJ98"/>
    <mergeCell ref="DFK98:DFO98"/>
    <mergeCell ref="DFP98:DFT98"/>
    <mergeCell ref="DFU98:DFY98"/>
    <mergeCell ref="DKP98:DKT98"/>
    <mergeCell ref="DKU98:DKY98"/>
    <mergeCell ref="DKZ98:DLD98"/>
    <mergeCell ref="DLE98:DLI98"/>
    <mergeCell ref="DLJ98:DLN98"/>
    <mergeCell ref="DLO98:DLS98"/>
    <mergeCell ref="DJL98:DJP98"/>
    <mergeCell ref="DJQ98:DJU98"/>
    <mergeCell ref="DJV98:DJZ98"/>
    <mergeCell ref="DKA98:DKE98"/>
    <mergeCell ref="DKF98:DKJ98"/>
    <mergeCell ref="DKK98:DKO98"/>
    <mergeCell ref="DIH98:DIL98"/>
    <mergeCell ref="DIM98:DIQ98"/>
    <mergeCell ref="DIR98:DIV98"/>
    <mergeCell ref="DIW98:DJA98"/>
    <mergeCell ref="DJB98:DJF98"/>
    <mergeCell ref="DJG98:DJK98"/>
    <mergeCell ref="DOB98:DOF98"/>
    <mergeCell ref="DOG98:DOK98"/>
    <mergeCell ref="DOL98:DOP98"/>
    <mergeCell ref="DOQ98:DOU98"/>
    <mergeCell ref="DOV98:DOZ98"/>
    <mergeCell ref="DPA98:DPE98"/>
    <mergeCell ref="DMX98:DNB98"/>
    <mergeCell ref="DNC98:DNG98"/>
    <mergeCell ref="DNH98:DNL98"/>
    <mergeCell ref="DNM98:DNQ98"/>
    <mergeCell ref="DNR98:DNV98"/>
    <mergeCell ref="DNW98:DOA98"/>
    <mergeCell ref="DLT98:DLX98"/>
    <mergeCell ref="DLY98:DMC98"/>
    <mergeCell ref="DMD98:DMH98"/>
    <mergeCell ref="DMI98:DMM98"/>
    <mergeCell ref="DMN98:DMR98"/>
    <mergeCell ref="DMS98:DMW98"/>
    <mergeCell ref="DRN98:DRR98"/>
    <mergeCell ref="DRS98:DRW98"/>
    <mergeCell ref="DRX98:DSB98"/>
    <mergeCell ref="DSC98:DSG98"/>
    <mergeCell ref="DSH98:DSL98"/>
    <mergeCell ref="DSM98:DSQ98"/>
    <mergeCell ref="DQJ98:DQN98"/>
    <mergeCell ref="DQO98:DQS98"/>
    <mergeCell ref="DQT98:DQX98"/>
    <mergeCell ref="DQY98:DRC98"/>
    <mergeCell ref="DRD98:DRH98"/>
    <mergeCell ref="DRI98:DRM98"/>
    <mergeCell ref="DPF98:DPJ98"/>
    <mergeCell ref="DPK98:DPO98"/>
    <mergeCell ref="DPP98:DPT98"/>
    <mergeCell ref="DPU98:DPY98"/>
    <mergeCell ref="DPZ98:DQD98"/>
    <mergeCell ref="DQE98:DQI98"/>
    <mergeCell ref="DUZ98:DVD98"/>
    <mergeCell ref="DVE98:DVI98"/>
    <mergeCell ref="DVJ98:DVN98"/>
    <mergeCell ref="DVO98:DVS98"/>
    <mergeCell ref="DVT98:DVX98"/>
    <mergeCell ref="DVY98:DWC98"/>
    <mergeCell ref="DTV98:DTZ98"/>
    <mergeCell ref="DUA98:DUE98"/>
    <mergeCell ref="DUF98:DUJ98"/>
    <mergeCell ref="DUK98:DUO98"/>
    <mergeCell ref="DUP98:DUT98"/>
    <mergeCell ref="DUU98:DUY98"/>
    <mergeCell ref="DSR98:DSV98"/>
    <mergeCell ref="DSW98:DTA98"/>
    <mergeCell ref="DTB98:DTF98"/>
    <mergeCell ref="DTG98:DTK98"/>
    <mergeCell ref="DTL98:DTP98"/>
    <mergeCell ref="DTQ98:DTU98"/>
    <mergeCell ref="DYL98:DYP98"/>
    <mergeCell ref="DYQ98:DYU98"/>
    <mergeCell ref="DYV98:DYZ98"/>
    <mergeCell ref="DZA98:DZE98"/>
    <mergeCell ref="DZF98:DZJ98"/>
    <mergeCell ref="DZK98:DZO98"/>
    <mergeCell ref="DXH98:DXL98"/>
    <mergeCell ref="DXM98:DXQ98"/>
    <mergeCell ref="DXR98:DXV98"/>
    <mergeCell ref="DXW98:DYA98"/>
    <mergeCell ref="DYB98:DYF98"/>
    <mergeCell ref="DYG98:DYK98"/>
    <mergeCell ref="DWD98:DWH98"/>
    <mergeCell ref="DWI98:DWM98"/>
    <mergeCell ref="DWN98:DWR98"/>
    <mergeCell ref="DWS98:DWW98"/>
    <mergeCell ref="DWX98:DXB98"/>
    <mergeCell ref="DXC98:DXG98"/>
    <mergeCell ref="EBX98:ECB98"/>
    <mergeCell ref="ECC98:ECG98"/>
    <mergeCell ref="ECH98:ECL98"/>
    <mergeCell ref="ECM98:ECQ98"/>
    <mergeCell ref="ECR98:ECV98"/>
    <mergeCell ref="ECW98:EDA98"/>
    <mergeCell ref="EAT98:EAX98"/>
    <mergeCell ref="EAY98:EBC98"/>
    <mergeCell ref="EBD98:EBH98"/>
    <mergeCell ref="EBI98:EBM98"/>
    <mergeCell ref="EBN98:EBR98"/>
    <mergeCell ref="EBS98:EBW98"/>
    <mergeCell ref="DZP98:DZT98"/>
    <mergeCell ref="DZU98:DZY98"/>
    <mergeCell ref="DZZ98:EAD98"/>
    <mergeCell ref="EAE98:EAI98"/>
    <mergeCell ref="EAJ98:EAN98"/>
    <mergeCell ref="EAO98:EAS98"/>
    <mergeCell ref="EFJ98:EFN98"/>
    <mergeCell ref="EFO98:EFS98"/>
    <mergeCell ref="EFT98:EFX98"/>
    <mergeCell ref="EFY98:EGC98"/>
    <mergeCell ref="EGD98:EGH98"/>
    <mergeCell ref="EGI98:EGM98"/>
    <mergeCell ref="EEF98:EEJ98"/>
    <mergeCell ref="EEK98:EEO98"/>
    <mergeCell ref="EEP98:EET98"/>
    <mergeCell ref="EEU98:EEY98"/>
    <mergeCell ref="EEZ98:EFD98"/>
    <mergeCell ref="EFE98:EFI98"/>
    <mergeCell ref="EDB98:EDF98"/>
    <mergeCell ref="EDG98:EDK98"/>
    <mergeCell ref="EDL98:EDP98"/>
    <mergeCell ref="EDQ98:EDU98"/>
    <mergeCell ref="EDV98:EDZ98"/>
    <mergeCell ref="EEA98:EEE98"/>
    <mergeCell ref="EIV98:EIZ98"/>
    <mergeCell ref="EJA98:EJE98"/>
    <mergeCell ref="EJF98:EJJ98"/>
    <mergeCell ref="EJK98:EJO98"/>
    <mergeCell ref="EJP98:EJT98"/>
    <mergeCell ref="EJU98:EJY98"/>
    <mergeCell ref="EHR98:EHV98"/>
    <mergeCell ref="EHW98:EIA98"/>
    <mergeCell ref="EIB98:EIF98"/>
    <mergeCell ref="EIG98:EIK98"/>
    <mergeCell ref="EIL98:EIP98"/>
    <mergeCell ref="EIQ98:EIU98"/>
    <mergeCell ref="EGN98:EGR98"/>
    <mergeCell ref="EGS98:EGW98"/>
    <mergeCell ref="EGX98:EHB98"/>
    <mergeCell ref="EHC98:EHG98"/>
    <mergeCell ref="EHH98:EHL98"/>
    <mergeCell ref="EHM98:EHQ98"/>
    <mergeCell ref="EMH98:EML98"/>
    <mergeCell ref="EMM98:EMQ98"/>
    <mergeCell ref="EMR98:EMV98"/>
    <mergeCell ref="EMW98:ENA98"/>
    <mergeCell ref="ENB98:ENF98"/>
    <mergeCell ref="ENG98:ENK98"/>
    <mergeCell ref="ELD98:ELH98"/>
    <mergeCell ref="ELI98:ELM98"/>
    <mergeCell ref="ELN98:ELR98"/>
    <mergeCell ref="ELS98:ELW98"/>
    <mergeCell ref="ELX98:EMB98"/>
    <mergeCell ref="EMC98:EMG98"/>
    <mergeCell ref="EJZ98:EKD98"/>
    <mergeCell ref="EKE98:EKI98"/>
    <mergeCell ref="EKJ98:EKN98"/>
    <mergeCell ref="EKO98:EKS98"/>
    <mergeCell ref="EKT98:EKX98"/>
    <mergeCell ref="EKY98:ELC98"/>
    <mergeCell ref="EPT98:EPX98"/>
    <mergeCell ref="EPY98:EQC98"/>
    <mergeCell ref="EQD98:EQH98"/>
    <mergeCell ref="EQI98:EQM98"/>
    <mergeCell ref="EQN98:EQR98"/>
    <mergeCell ref="EQS98:EQW98"/>
    <mergeCell ref="EOP98:EOT98"/>
    <mergeCell ref="EOU98:EOY98"/>
    <mergeCell ref="EOZ98:EPD98"/>
    <mergeCell ref="EPE98:EPI98"/>
    <mergeCell ref="EPJ98:EPN98"/>
    <mergeCell ref="EPO98:EPS98"/>
    <mergeCell ref="ENL98:ENP98"/>
    <mergeCell ref="ENQ98:ENU98"/>
    <mergeCell ref="ENV98:ENZ98"/>
    <mergeCell ref="EOA98:EOE98"/>
    <mergeCell ref="EOF98:EOJ98"/>
    <mergeCell ref="EOK98:EOO98"/>
    <mergeCell ref="ETF98:ETJ98"/>
    <mergeCell ref="ETK98:ETO98"/>
    <mergeCell ref="ETP98:ETT98"/>
    <mergeCell ref="ETU98:ETY98"/>
    <mergeCell ref="ETZ98:EUD98"/>
    <mergeCell ref="EUE98:EUI98"/>
    <mergeCell ref="ESB98:ESF98"/>
    <mergeCell ref="ESG98:ESK98"/>
    <mergeCell ref="ESL98:ESP98"/>
    <mergeCell ref="ESQ98:ESU98"/>
    <mergeCell ref="ESV98:ESZ98"/>
    <mergeCell ref="ETA98:ETE98"/>
    <mergeCell ref="EQX98:ERB98"/>
    <mergeCell ref="ERC98:ERG98"/>
    <mergeCell ref="ERH98:ERL98"/>
    <mergeCell ref="ERM98:ERQ98"/>
    <mergeCell ref="ERR98:ERV98"/>
    <mergeCell ref="ERW98:ESA98"/>
    <mergeCell ref="EWR98:EWV98"/>
    <mergeCell ref="EWW98:EXA98"/>
    <mergeCell ref="EXB98:EXF98"/>
    <mergeCell ref="EXG98:EXK98"/>
    <mergeCell ref="EXL98:EXP98"/>
    <mergeCell ref="EXQ98:EXU98"/>
    <mergeCell ref="EVN98:EVR98"/>
    <mergeCell ref="EVS98:EVW98"/>
    <mergeCell ref="EVX98:EWB98"/>
    <mergeCell ref="EWC98:EWG98"/>
    <mergeCell ref="EWH98:EWL98"/>
    <mergeCell ref="EWM98:EWQ98"/>
    <mergeCell ref="EUJ98:EUN98"/>
    <mergeCell ref="EUO98:EUS98"/>
    <mergeCell ref="EUT98:EUX98"/>
    <mergeCell ref="EUY98:EVC98"/>
    <mergeCell ref="EVD98:EVH98"/>
    <mergeCell ref="EVI98:EVM98"/>
    <mergeCell ref="FAD98:FAH98"/>
    <mergeCell ref="FAI98:FAM98"/>
    <mergeCell ref="FAN98:FAR98"/>
    <mergeCell ref="FAS98:FAW98"/>
    <mergeCell ref="FAX98:FBB98"/>
    <mergeCell ref="FBC98:FBG98"/>
    <mergeCell ref="EYZ98:EZD98"/>
    <mergeCell ref="EZE98:EZI98"/>
    <mergeCell ref="EZJ98:EZN98"/>
    <mergeCell ref="EZO98:EZS98"/>
    <mergeCell ref="EZT98:EZX98"/>
    <mergeCell ref="EZY98:FAC98"/>
    <mergeCell ref="EXV98:EXZ98"/>
    <mergeCell ref="EYA98:EYE98"/>
    <mergeCell ref="EYF98:EYJ98"/>
    <mergeCell ref="EYK98:EYO98"/>
    <mergeCell ref="EYP98:EYT98"/>
    <mergeCell ref="EYU98:EYY98"/>
    <mergeCell ref="FDP98:FDT98"/>
    <mergeCell ref="FDU98:FDY98"/>
    <mergeCell ref="FDZ98:FED98"/>
    <mergeCell ref="FEE98:FEI98"/>
    <mergeCell ref="FEJ98:FEN98"/>
    <mergeCell ref="FEO98:FES98"/>
    <mergeCell ref="FCL98:FCP98"/>
    <mergeCell ref="FCQ98:FCU98"/>
    <mergeCell ref="FCV98:FCZ98"/>
    <mergeCell ref="FDA98:FDE98"/>
    <mergeCell ref="FDF98:FDJ98"/>
    <mergeCell ref="FDK98:FDO98"/>
    <mergeCell ref="FBH98:FBL98"/>
    <mergeCell ref="FBM98:FBQ98"/>
    <mergeCell ref="FBR98:FBV98"/>
    <mergeCell ref="FBW98:FCA98"/>
    <mergeCell ref="FCB98:FCF98"/>
    <mergeCell ref="FCG98:FCK98"/>
    <mergeCell ref="FHB98:FHF98"/>
    <mergeCell ref="FHG98:FHK98"/>
    <mergeCell ref="FHL98:FHP98"/>
    <mergeCell ref="FHQ98:FHU98"/>
    <mergeCell ref="FHV98:FHZ98"/>
    <mergeCell ref="FIA98:FIE98"/>
    <mergeCell ref="FFX98:FGB98"/>
    <mergeCell ref="FGC98:FGG98"/>
    <mergeCell ref="FGH98:FGL98"/>
    <mergeCell ref="FGM98:FGQ98"/>
    <mergeCell ref="FGR98:FGV98"/>
    <mergeCell ref="FGW98:FHA98"/>
    <mergeCell ref="FET98:FEX98"/>
    <mergeCell ref="FEY98:FFC98"/>
    <mergeCell ref="FFD98:FFH98"/>
    <mergeCell ref="FFI98:FFM98"/>
    <mergeCell ref="FFN98:FFR98"/>
    <mergeCell ref="FFS98:FFW98"/>
    <mergeCell ref="FKN98:FKR98"/>
    <mergeCell ref="FKS98:FKW98"/>
    <mergeCell ref="FKX98:FLB98"/>
    <mergeCell ref="FLC98:FLG98"/>
    <mergeCell ref="FLH98:FLL98"/>
    <mergeCell ref="FLM98:FLQ98"/>
    <mergeCell ref="FJJ98:FJN98"/>
    <mergeCell ref="FJO98:FJS98"/>
    <mergeCell ref="FJT98:FJX98"/>
    <mergeCell ref="FJY98:FKC98"/>
    <mergeCell ref="FKD98:FKH98"/>
    <mergeCell ref="FKI98:FKM98"/>
    <mergeCell ref="FIF98:FIJ98"/>
    <mergeCell ref="FIK98:FIO98"/>
    <mergeCell ref="FIP98:FIT98"/>
    <mergeCell ref="FIU98:FIY98"/>
    <mergeCell ref="FIZ98:FJD98"/>
    <mergeCell ref="FJE98:FJI98"/>
    <mergeCell ref="FNZ98:FOD98"/>
    <mergeCell ref="FOE98:FOI98"/>
    <mergeCell ref="FOJ98:FON98"/>
    <mergeCell ref="FOO98:FOS98"/>
    <mergeCell ref="FOT98:FOX98"/>
    <mergeCell ref="FOY98:FPC98"/>
    <mergeCell ref="FMV98:FMZ98"/>
    <mergeCell ref="FNA98:FNE98"/>
    <mergeCell ref="FNF98:FNJ98"/>
    <mergeCell ref="FNK98:FNO98"/>
    <mergeCell ref="FNP98:FNT98"/>
    <mergeCell ref="FNU98:FNY98"/>
    <mergeCell ref="FLR98:FLV98"/>
    <mergeCell ref="FLW98:FMA98"/>
    <mergeCell ref="FMB98:FMF98"/>
    <mergeCell ref="FMG98:FMK98"/>
    <mergeCell ref="FML98:FMP98"/>
    <mergeCell ref="FMQ98:FMU98"/>
    <mergeCell ref="FRL98:FRP98"/>
    <mergeCell ref="FRQ98:FRU98"/>
    <mergeCell ref="FRV98:FRZ98"/>
    <mergeCell ref="FSA98:FSE98"/>
    <mergeCell ref="FSF98:FSJ98"/>
    <mergeCell ref="FSK98:FSO98"/>
    <mergeCell ref="FQH98:FQL98"/>
    <mergeCell ref="FQM98:FQQ98"/>
    <mergeCell ref="FQR98:FQV98"/>
    <mergeCell ref="FQW98:FRA98"/>
    <mergeCell ref="FRB98:FRF98"/>
    <mergeCell ref="FRG98:FRK98"/>
    <mergeCell ref="FPD98:FPH98"/>
    <mergeCell ref="FPI98:FPM98"/>
    <mergeCell ref="FPN98:FPR98"/>
    <mergeCell ref="FPS98:FPW98"/>
    <mergeCell ref="FPX98:FQB98"/>
    <mergeCell ref="FQC98:FQG98"/>
    <mergeCell ref="FUX98:FVB98"/>
    <mergeCell ref="FVC98:FVG98"/>
    <mergeCell ref="FVH98:FVL98"/>
    <mergeCell ref="FVM98:FVQ98"/>
    <mergeCell ref="FVR98:FVV98"/>
    <mergeCell ref="FVW98:FWA98"/>
    <mergeCell ref="FTT98:FTX98"/>
    <mergeCell ref="FTY98:FUC98"/>
    <mergeCell ref="FUD98:FUH98"/>
    <mergeCell ref="FUI98:FUM98"/>
    <mergeCell ref="FUN98:FUR98"/>
    <mergeCell ref="FUS98:FUW98"/>
    <mergeCell ref="FSP98:FST98"/>
    <mergeCell ref="FSU98:FSY98"/>
    <mergeCell ref="FSZ98:FTD98"/>
    <mergeCell ref="FTE98:FTI98"/>
    <mergeCell ref="FTJ98:FTN98"/>
    <mergeCell ref="FTO98:FTS98"/>
    <mergeCell ref="FYJ98:FYN98"/>
    <mergeCell ref="FYO98:FYS98"/>
    <mergeCell ref="FYT98:FYX98"/>
    <mergeCell ref="FYY98:FZC98"/>
    <mergeCell ref="FZD98:FZH98"/>
    <mergeCell ref="FZI98:FZM98"/>
    <mergeCell ref="FXF98:FXJ98"/>
    <mergeCell ref="FXK98:FXO98"/>
    <mergeCell ref="FXP98:FXT98"/>
    <mergeCell ref="FXU98:FXY98"/>
    <mergeCell ref="FXZ98:FYD98"/>
    <mergeCell ref="FYE98:FYI98"/>
    <mergeCell ref="FWB98:FWF98"/>
    <mergeCell ref="FWG98:FWK98"/>
    <mergeCell ref="FWL98:FWP98"/>
    <mergeCell ref="FWQ98:FWU98"/>
    <mergeCell ref="FWV98:FWZ98"/>
    <mergeCell ref="FXA98:FXE98"/>
    <mergeCell ref="GBV98:GBZ98"/>
    <mergeCell ref="GCA98:GCE98"/>
    <mergeCell ref="GCF98:GCJ98"/>
    <mergeCell ref="GCK98:GCO98"/>
    <mergeCell ref="GCP98:GCT98"/>
    <mergeCell ref="GCU98:GCY98"/>
    <mergeCell ref="GAR98:GAV98"/>
    <mergeCell ref="GAW98:GBA98"/>
    <mergeCell ref="GBB98:GBF98"/>
    <mergeCell ref="GBG98:GBK98"/>
    <mergeCell ref="GBL98:GBP98"/>
    <mergeCell ref="GBQ98:GBU98"/>
    <mergeCell ref="FZN98:FZR98"/>
    <mergeCell ref="FZS98:FZW98"/>
    <mergeCell ref="FZX98:GAB98"/>
    <mergeCell ref="GAC98:GAG98"/>
    <mergeCell ref="GAH98:GAL98"/>
    <mergeCell ref="GAM98:GAQ98"/>
    <mergeCell ref="GFH98:GFL98"/>
    <mergeCell ref="GFM98:GFQ98"/>
    <mergeCell ref="GFR98:GFV98"/>
    <mergeCell ref="GFW98:GGA98"/>
    <mergeCell ref="GGB98:GGF98"/>
    <mergeCell ref="GGG98:GGK98"/>
    <mergeCell ref="GED98:GEH98"/>
    <mergeCell ref="GEI98:GEM98"/>
    <mergeCell ref="GEN98:GER98"/>
    <mergeCell ref="GES98:GEW98"/>
    <mergeCell ref="GEX98:GFB98"/>
    <mergeCell ref="GFC98:GFG98"/>
    <mergeCell ref="GCZ98:GDD98"/>
    <mergeCell ref="GDE98:GDI98"/>
    <mergeCell ref="GDJ98:GDN98"/>
    <mergeCell ref="GDO98:GDS98"/>
    <mergeCell ref="GDT98:GDX98"/>
    <mergeCell ref="GDY98:GEC98"/>
    <mergeCell ref="GIT98:GIX98"/>
    <mergeCell ref="GIY98:GJC98"/>
    <mergeCell ref="GJD98:GJH98"/>
    <mergeCell ref="GJI98:GJM98"/>
    <mergeCell ref="GJN98:GJR98"/>
    <mergeCell ref="GJS98:GJW98"/>
    <mergeCell ref="GHP98:GHT98"/>
    <mergeCell ref="GHU98:GHY98"/>
    <mergeCell ref="GHZ98:GID98"/>
    <mergeCell ref="GIE98:GII98"/>
    <mergeCell ref="GIJ98:GIN98"/>
    <mergeCell ref="GIO98:GIS98"/>
    <mergeCell ref="GGL98:GGP98"/>
    <mergeCell ref="GGQ98:GGU98"/>
    <mergeCell ref="GGV98:GGZ98"/>
    <mergeCell ref="GHA98:GHE98"/>
    <mergeCell ref="GHF98:GHJ98"/>
    <mergeCell ref="GHK98:GHO98"/>
    <mergeCell ref="GMF98:GMJ98"/>
    <mergeCell ref="GMK98:GMO98"/>
    <mergeCell ref="GMP98:GMT98"/>
    <mergeCell ref="GMU98:GMY98"/>
    <mergeCell ref="GMZ98:GND98"/>
    <mergeCell ref="GNE98:GNI98"/>
    <mergeCell ref="GLB98:GLF98"/>
    <mergeCell ref="GLG98:GLK98"/>
    <mergeCell ref="GLL98:GLP98"/>
    <mergeCell ref="GLQ98:GLU98"/>
    <mergeCell ref="GLV98:GLZ98"/>
    <mergeCell ref="GMA98:GME98"/>
    <mergeCell ref="GJX98:GKB98"/>
    <mergeCell ref="GKC98:GKG98"/>
    <mergeCell ref="GKH98:GKL98"/>
    <mergeCell ref="GKM98:GKQ98"/>
    <mergeCell ref="GKR98:GKV98"/>
    <mergeCell ref="GKW98:GLA98"/>
    <mergeCell ref="GPR98:GPV98"/>
    <mergeCell ref="GPW98:GQA98"/>
    <mergeCell ref="GQB98:GQF98"/>
    <mergeCell ref="GQG98:GQK98"/>
    <mergeCell ref="GQL98:GQP98"/>
    <mergeCell ref="GQQ98:GQU98"/>
    <mergeCell ref="GON98:GOR98"/>
    <mergeCell ref="GOS98:GOW98"/>
    <mergeCell ref="GOX98:GPB98"/>
    <mergeCell ref="GPC98:GPG98"/>
    <mergeCell ref="GPH98:GPL98"/>
    <mergeCell ref="GPM98:GPQ98"/>
    <mergeCell ref="GNJ98:GNN98"/>
    <mergeCell ref="GNO98:GNS98"/>
    <mergeCell ref="GNT98:GNX98"/>
    <mergeCell ref="GNY98:GOC98"/>
    <mergeCell ref="GOD98:GOH98"/>
    <mergeCell ref="GOI98:GOM98"/>
    <mergeCell ref="GTD98:GTH98"/>
    <mergeCell ref="GTI98:GTM98"/>
    <mergeCell ref="GTN98:GTR98"/>
    <mergeCell ref="GTS98:GTW98"/>
    <mergeCell ref="GTX98:GUB98"/>
    <mergeCell ref="GUC98:GUG98"/>
    <mergeCell ref="GRZ98:GSD98"/>
    <mergeCell ref="GSE98:GSI98"/>
    <mergeCell ref="GSJ98:GSN98"/>
    <mergeCell ref="GSO98:GSS98"/>
    <mergeCell ref="GST98:GSX98"/>
    <mergeCell ref="GSY98:GTC98"/>
    <mergeCell ref="GQV98:GQZ98"/>
    <mergeCell ref="GRA98:GRE98"/>
    <mergeCell ref="GRF98:GRJ98"/>
    <mergeCell ref="GRK98:GRO98"/>
    <mergeCell ref="GRP98:GRT98"/>
    <mergeCell ref="GRU98:GRY98"/>
    <mergeCell ref="GWP98:GWT98"/>
    <mergeCell ref="GWU98:GWY98"/>
    <mergeCell ref="GWZ98:GXD98"/>
    <mergeCell ref="GXE98:GXI98"/>
    <mergeCell ref="GXJ98:GXN98"/>
    <mergeCell ref="GXO98:GXS98"/>
    <mergeCell ref="GVL98:GVP98"/>
    <mergeCell ref="GVQ98:GVU98"/>
    <mergeCell ref="GVV98:GVZ98"/>
    <mergeCell ref="GWA98:GWE98"/>
    <mergeCell ref="GWF98:GWJ98"/>
    <mergeCell ref="GWK98:GWO98"/>
    <mergeCell ref="GUH98:GUL98"/>
    <mergeCell ref="GUM98:GUQ98"/>
    <mergeCell ref="GUR98:GUV98"/>
    <mergeCell ref="GUW98:GVA98"/>
    <mergeCell ref="GVB98:GVF98"/>
    <mergeCell ref="GVG98:GVK98"/>
    <mergeCell ref="HAB98:HAF98"/>
    <mergeCell ref="HAG98:HAK98"/>
    <mergeCell ref="HAL98:HAP98"/>
    <mergeCell ref="HAQ98:HAU98"/>
    <mergeCell ref="HAV98:HAZ98"/>
    <mergeCell ref="HBA98:HBE98"/>
    <mergeCell ref="GYX98:GZB98"/>
    <mergeCell ref="GZC98:GZG98"/>
    <mergeCell ref="GZH98:GZL98"/>
    <mergeCell ref="GZM98:GZQ98"/>
    <mergeCell ref="GZR98:GZV98"/>
    <mergeCell ref="GZW98:HAA98"/>
    <mergeCell ref="GXT98:GXX98"/>
    <mergeCell ref="GXY98:GYC98"/>
    <mergeCell ref="GYD98:GYH98"/>
    <mergeCell ref="GYI98:GYM98"/>
    <mergeCell ref="GYN98:GYR98"/>
    <mergeCell ref="GYS98:GYW98"/>
    <mergeCell ref="HDN98:HDR98"/>
    <mergeCell ref="HDS98:HDW98"/>
    <mergeCell ref="HDX98:HEB98"/>
    <mergeCell ref="HEC98:HEG98"/>
    <mergeCell ref="HEH98:HEL98"/>
    <mergeCell ref="HEM98:HEQ98"/>
    <mergeCell ref="HCJ98:HCN98"/>
    <mergeCell ref="HCO98:HCS98"/>
    <mergeCell ref="HCT98:HCX98"/>
    <mergeCell ref="HCY98:HDC98"/>
    <mergeCell ref="HDD98:HDH98"/>
    <mergeCell ref="HDI98:HDM98"/>
    <mergeCell ref="HBF98:HBJ98"/>
    <mergeCell ref="HBK98:HBO98"/>
    <mergeCell ref="HBP98:HBT98"/>
    <mergeCell ref="HBU98:HBY98"/>
    <mergeCell ref="HBZ98:HCD98"/>
    <mergeCell ref="HCE98:HCI98"/>
    <mergeCell ref="HGZ98:HHD98"/>
    <mergeCell ref="HHE98:HHI98"/>
    <mergeCell ref="HHJ98:HHN98"/>
    <mergeCell ref="HHO98:HHS98"/>
    <mergeCell ref="HHT98:HHX98"/>
    <mergeCell ref="HHY98:HIC98"/>
    <mergeCell ref="HFV98:HFZ98"/>
    <mergeCell ref="HGA98:HGE98"/>
    <mergeCell ref="HGF98:HGJ98"/>
    <mergeCell ref="HGK98:HGO98"/>
    <mergeCell ref="HGP98:HGT98"/>
    <mergeCell ref="HGU98:HGY98"/>
    <mergeCell ref="HER98:HEV98"/>
    <mergeCell ref="HEW98:HFA98"/>
    <mergeCell ref="HFB98:HFF98"/>
    <mergeCell ref="HFG98:HFK98"/>
    <mergeCell ref="HFL98:HFP98"/>
    <mergeCell ref="HFQ98:HFU98"/>
    <mergeCell ref="HKL98:HKP98"/>
    <mergeCell ref="HKQ98:HKU98"/>
    <mergeCell ref="HKV98:HKZ98"/>
    <mergeCell ref="HLA98:HLE98"/>
    <mergeCell ref="HLF98:HLJ98"/>
    <mergeCell ref="HLK98:HLO98"/>
    <mergeCell ref="HJH98:HJL98"/>
    <mergeCell ref="HJM98:HJQ98"/>
    <mergeCell ref="HJR98:HJV98"/>
    <mergeCell ref="HJW98:HKA98"/>
    <mergeCell ref="HKB98:HKF98"/>
    <mergeCell ref="HKG98:HKK98"/>
    <mergeCell ref="HID98:HIH98"/>
    <mergeCell ref="HII98:HIM98"/>
    <mergeCell ref="HIN98:HIR98"/>
    <mergeCell ref="HIS98:HIW98"/>
    <mergeCell ref="HIX98:HJB98"/>
    <mergeCell ref="HJC98:HJG98"/>
    <mergeCell ref="HNX98:HOB98"/>
    <mergeCell ref="HOC98:HOG98"/>
    <mergeCell ref="HOH98:HOL98"/>
    <mergeCell ref="HOM98:HOQ98"/>
    <mergeCell ref="HOR98:HOV98"/>
    <mergeCell ref="HOW98:HPA98"/>
    <mergeCell ref="HMT98:HMX98"/>
    <mergeCell ref="HMY98:HNC98"/>
    <mergeCell ref="HND98:HNH98"/>
    <mergeCell ref="HNI98:HNM98"/>
    <mergeCell ref="HNN98:HNR98"/>
    <mergeCell ref="HNS98:HNW98"/>
    <mergeCell ref="HLP98:HLT98"/>
    <mergeCell ref="HLU98:HLY98"/>
    <mergeCell ref="HLZ98:HMD98"/>
    <mergeCell ref="HME98:HMI98"/>
    <mergeCell ref="HMJ98:HMN98"/>
    <mergeCell ref="HMO98:HMS98"/>
    <mergeCell ref="HRJ98:HRN98"/>
    <mergeCell ref="HRO98:HRS98"/>
    <mergeCell ref="HRT98:HRX98"/>
    <mergeCell ref="HRY98:HSC98"/>
    <mergeCell ref="HSD98:HSH98"/>
    <mergeCell ref="HSI98:HSM98"/>
    <mergeCell ref="HQF98:HQJ98"/>
    <mergeCell ref="HQK98:HQO98"/>
    <mergeCell ref="HQP98:HQT98"/>
    <mergeCell ref="HQU98:HQY98"/>
    <mergeCell ref="HQZ98:HRD98"/>
    <mergeCell ref="HRE98:HRI98"/>
    <mergeCell ref="HPB98:HPF98"/>
    <mergeCell ref="HPG98:HPK98"/>
    <mergeCell ref="HPL98:HPP98"/>
    <mergeCell ref="HPQ98:HPU98"/>
    <mergeCell ref="HPV98:HPZ98"/>
    <mergeCell ref="HQA98:HQE98"/>
    <mergeCell ref="HUV98:HUZ98"/>
    <mergeCell ref="HVA98:HVE98"/>
    <mergeCell ref="HVF98:HVJ98"/>
    <mergeCell ref="HVK98:HVO98"/>
    <mergeCell ref="HVP98:HVT98"/>
    <mergeCell ref="HVU98:HVY98"/>
    <mergeCell ref="HTR98:HTV98"/>
    <mergeCell ref="HTW98:HUA98"/>
    <mergeCell ref="HUB98:HUF98"/>
    <mergeCell ref="HUG98:HUK98"/>
    <mergeCell ref="HUL98:HUP98"/>
    <mergeCell ref="HUQ98:HUU98"/>
    <mergeCell ref="HSN98:HSR98"/>
    <mergeCell ref="HSS98:HSW98"/>
    <mergeCell ref="HSX98:HTB98"/>
    <mergeCell ref="HTC98:HTG98"/>
    <mergeCell ref="HTH98:HTL98"/>
    <mergeCell ref="HTM98:HTQ98"/>
    <mergeCell ref="HYH98:HYL98"/>
    <mergeCell ref="HYM98:HYQ98"/>
    <mergeCell ref="HYR98:HYV98"/>
    <mergeCell ref="HYW98:HZA98"/>
    <mergeCell ref="HZB98:HZF98"/>
    <mergeCell ref="HZG98:HZK98"/>
    <mergeCell ref="HXD98:HXH98"/>
    <mergeCell ref="HXI98:HXM98"/>
    <mergeCell ref="HXN98:HXR98"/>
    <mergeCell ref="HXS98:HXW98"/>
    <mergeCell ref="HXX98:HYB98"/>
    <mergeCell ref="HYC98:HYG98"/>
    <mergeCell ref="HVZ98:HWD98"/>
    <mergeCell ref="HWE98:HWI98"/>
    <mergeCell ref="HWJ98:HWN98"/>
    <mergeCell ref="HWO98:HWS98"/>
    <mergeCell ref="HWT98:HWX98"/>
    <mergeCell ref="HWY98:HXC98"/>
    <mergeCell ref="IBT98:IBX98"/>
    <mergeCell ref="IBY98:ICC98"/>
    <mergeCell ref="ICD98:ICH98"/>
    <mergeCell ref="ICI98:ICM98"/>
    <mergeCell ref="ICN98:ICR98"/>
    <mergeCell ref="ICS98:ICW98"/>
    <mergeCell ref="IAP98:IAT98"/>
    <mergeCell ref="IAU98:IAY98"/>
    <mergeCell ref="IAZ98:IBD98"/>
    <mergeCell ref="IBE98:IBI98"/>
    <mergeCell ref="IBJ98:IBN98"/>
    <mergeCell ref="IBO98:IBS98"/>
    <mergeCell ref="HZL98:HZP98"/>
    <mergeCell ref="HZQ98:HZU98"/>
    <mergeCell ref="HZV98:HZZ98"/>
    <mergeCell ref="IAA98:IAE98"/>
    <mergeCell ref="IAF98:IAJ98"/>
    <mergeCell ref="IAK98:IAO98"/>
    <mergeCell ref="IFF98:IFJ98"/>
    <mergeCell ref="IFK98:IFO98"/>
    <mergeCell ref="IFP98:IFT98"/>
    <mergeCell ref="IFU98:IFY98"/>
    <mergeCell ref="IFZ98:IGD98"/>
    <mergeCell ref="IGE98:IGI98"/>
    <mergeCell ref="IEB98:IEF98"/>
    <mergeCell ref="IEG98:IEK98"/>
    <mergeCell ref="IEL98:IEP98"/>
    <mergeCell ref="IEQ98:IEU98"/>
    <mergeCell ref="IEV98:IEZ98"/>
    <mergeCell ref="IFA98:IFE98"/>
    <mergeCell ref="ICX98:IDB98"/>
    <mergeCell ref="IDC98:IDG98"/>
    <mergeCell ref="IDH98:IDL98"/>
    <mergeCell ref="IDM98:IDQ98"/>
    <mergeCell ref="IDR98:IDV98"/>
    <mergeCell ref="IDW98:IEA98"/>
    <mergeCell ref="IIR98:IIV98"/>
    <mergeCell ref="IIW98:IJA98"/>
    <mergeCell ref="IJB98:IJF98"/>
    <mergeCell ref="IJG98:IJK98"/>
    <mergeCell ref="IJL98:IJP98"/>
    <mergeCell ref="IJQ98:IJU98"/>
    <mergeCell ref="IHN98:IHR98"/>
    <mergeCell ref="IHS98:IHW98"/>
    <mergeCell ref="IHX98:IIB98"/>
    <mergeCell ref="IIC98:IIG98"/>
    <mergeCell ref="IIH98:IIL98"/>
    <mergeCell ref="IIM98:IIQ98"/>
    <mergeCell ref="IGJ98:IGN98"/>
    <mergeCell ref="IGO98:IGS98"/>
    <mergeCell ref="IGT98:IGX98"/>
    <mergeCell ref="IGY98:IHC98"/>
    <mergeCell ref="IHD98:IHH98"/>
    <mergeCell ref="IHI98:IHM98"/>
    <mergeCell ref="IMD98:IMH98"/>
    <mergeCell ref="IMI98:IMM98"/>
    <mergeCell ref="IMN98:IMR98"/>
    <mergeCell ref="IMS98:IMW98"/>
    <mergeCell ref="IMX98:INB98"/>
    <mergeCell ref="INC98:ING98"/>
    <mergeCell ref="IKZ98:ILD98"/>
    <mergeCell ref="ILE98:ILI98"/>
    <mergeCell ref="ILJ98:ILN98"/>
    <mergeCell ref="ILO98:ILS98"/>
    <mergeCell ref="ILT98:ILX98"/>
    <mergeCell ref="ILY98:IMC98"/>
    <mergeCell ref="IJV98:IJZ98"/>
    <mergeCell ref="IKA98:IKE98"/>
    <mergeCell ref="IKF98:IKJ98"/>
    <mergeCell ref="IKK98:IKO98"/>
    <mergeCell ref="IKP98:IKT98"/>
    <mergeCell ref="IKU98:IKY98"/>
    <mergeCell ref="IPP98:IPT98"/>
    <mergeCell ref="IPU98:IPY98"/>
    <mergeCell ref="IPZ98:IQD98"/>
    <mergeCell ref="IQE98:IQI98"/>
    <mergeCell ref="IQJ98:IQN98"/>
    <mergeCell ref="IQO98:IQS98"/>
    <mergeCell ref="IOL98:IOP98"/>
    <mergeCell ref="IOQ98:IOU98"/>
    <mergeCell ref="IOV98:IOZ98"/>
    <mergeCell ref="IPA98:IPE98"/>
    <mergeCell ref="IPF98:IPJ98"/>
    <mergeCell ref="IPK98:IPO98"/>
    <mergeCell ref="INH98:INL98"/>
    <mergeCell ref="INM98:INQ98"/>
    <mergeCell ref="INR98:INV98"/>
    <mergeCell ref="INW98:IOA98"/>
    <mergeCell ref="IOB98:IOF98"/>
    <mergeCell ref="IOG98:IOK98"/>
    <mergeCell ref="ITB98:ITF98"/>
    <mergeCell ref="ITG98:ITK98"/>
    <mergeCell ref="ITL98:ITP98"/>
    <mergeCell ref="ITQ98:ITU98"/>
    <mergeCell ref="ITV98:ITZ98"/>
    <mergeCell ref="IUA98:IUE98"/>
    <mergeCell ref="IRX98:ISB98"/>
    <mergeCell ref="ISC98:ISG98"/>
    <mergeCell ref="ISH98:ISL98"/>
    <mergeCell ref="ISM98:ISQ98"/>
    <mergeCell ref="ISR98:ISV98"/>
    <mergeCell ref="ISW98:ITA98"/>
    <mergeCell ref="IQT98:IQX98"/>
    <mergeCell ref="IQY98:IRC98"/>
    <mergeCell ref="IRD98:IRH98"/>
    <mergeCell ref="IRI98:IRM98"/>
    <mergeCell ref="IRN98:IRR98"/>
    <mergeCell ref="IRS98:IRW98"/>
    <mergeCell ref="IWN98:IWR98"/>
    <mergeCell ref="IWS98:IWW98"/>
    <mergeCell ref="IWX98:IXB98"/>
    <mergeCell ref="IXC98:IXG98"/>
    <mergeCell ref="IXH98:IXL98"/>
    <mergeCell ref="IXM98:IXQ98"/>
    <mergeCell ref="IVJ98:IVN98"/>
    <mergeCell ref="IVO98:IVS98"/>
    <mergeCell ref="IVT98:IVX98"/>
    <mergeCell ref="IVY98:IWC98"/>
    <mergeCell ref="IWD98:IWH98"/>
    <mergeCell ref="IWI98:IWM98"/>
    <mergeCell ref="IUF98:IUJ98"/>
    <mergeCell ref="IUK98:IUO98"/>
    <mergeCell ref="IUP98:IUT98"/>
    <mergeCell ref="IUU98:IUY98"/>
    <mergeCell ref="IUZ98:IVD98"/>
    <mergeCell ref="IVE98:IVI98"/>
    <mergeCell ref="IZZ98:JAD98"/>
    <mergeCell ref="JAE98:JAI98"/>
    <mergeCell ref="JAJ98:JAN98"/>
    <mergeCell ref="JAO98:JAS98"/>
    <mergeCell ref="JAT98:JAX98"/>
    <mergeCell ref="JAY98:JBC98"/>
    <mergeCell ref="IYV98:IYZ98"/>
    <mergeCell ref="IZA98:IZE98"/>
    <mergeCell ref="IZF98:IZJ98"/>
    <mergeCell ref="IZK98:IZO98"/>
    <mergeCell ref="IZP98:IZT98"/>
    <mergeCell ref="IZU98:IZY98"/>
    <mergeCell ref="IXR98:IXV98"/>
    <mergeCell ref="IXW98:IYA98"/>
    <mergeCell ref="IYB98:IYF98"/>
    <mergeCell ref="IYG98:IYK98"/>
    <mergeCell ref="IYL98:IYP98"/>
    <mergeCell ref="IYQ98:IYU98"/>
    <mergeCell ref="JDL98:JDP98"/>
    <mergeCell ref="JDQ98:JDU98"/>
    <mergeCell ref="JDV98:JDZ98"/>
    <mergeCell ref="JEA98:JEE98"/>
    <mergeCell ref="JEF98:JEJ98"/>
    <mergeCell ref="JEK98:JEO98"/>
    <mergeCell ref="JCH98:JCL98"/>
    <mergeCell ref="JCM98:JCQ98"/>
    <mergeCell ref="JCR98:JCV98"/>
    <mergeCell ref="JCW98:JDA98"/>
    <mergeCell ref="JDB98:JDF98"/>
    <mergeCell ref="JDG98:JDK98"/>
    <mergeCell ref="JBD98:JBH98"/>
    <mergeCell ref="JBI98:JBM98"/>
    <mergeCell ref="JBN98:JBR98"/>
    <mergeCell ref="JBS98:JBW98"/>
    <mergeCell ref="JBX98:JCB98"/>
    <mergeCell ref="JCC98:JCG98"/>
    <mergeCell ref="JGX98:JHB98"/>
    <mergeCell ref="JHC98:JHG98"/>
    <mergeCell ref="JHH98:JHL98"/>
    <mergeCell ref="JHM98:JHQ98"/>
    <mergeCell ref="JHR98:JHV98"/>
    <mergeCell ref="JHW98:JIA98"/>
    <mergeCell ref="JFT98:JFX98"/>
    <mergeCell ref="JFY98:JGC98"/>
    <mergeCell ref="JGD98:JGH98"/>
    <mergeCell ref="JGI98:JGM98"/>
    <mergeCell ref="JGN98:JGR98"/>
    <mergeCell ref="JGS98:JGW98"/>
    <mergeCell ref="JEP98:JET98"/>
    <mergeCell ref="JEU98:JEY98"/>
    <mergeCell ref="JEZ98:JFD98"/>
    <mergeCell ref="JFE98:JFI98"/>
    <mergeCell ref="JFJ98:JFN98"/>
    <mergeCell ref="JFO98:JFS98"/>
    <mergeCell ref="JKJ98:JKN98"/>
    <mergeCell ref="JKO98:JKS98"/>
    <mergeCell ref="JKT98:JKX98"/>
    <mergeCell ref="JKY98:JLC98"/>
    <mergeCell ref="JLD98:JLH98"/>
    <mergeCell ref="JLI98:JLM98"/>
    <mergeCell ref="JJF98:JJJ98"/>
    <mergeCell ref="JJK98:JJO98"/>
    <mergeCell ref="JJP98:JJT98"/>
    <mergeCell ref="JJU98:JJY98"/>
    <mergeCell ref="JJZ98:JKD98"/>
    <mergeCell ref="JKE98:JKI98"/>
    <mergeCell ref="JIB98:JIF98"/>
    <mergeCell ref="JIG98:JIK98"/>
    <mergeCell ref="JIL98:JIP98"/>
    <mergeCell ref="JIQ98:JIU98"/>
    <mergeCell ref="JIV98:JIZ98"/>
    <mergeCell ref="JJA98:JJE98"/>
    <mergeCell ref="JNV98:JNZ98"/>
    <mergeCell ref="JOA98:JOE98"/>
    <mergeCell ref="JOF98:JOJ98"/>
    <mergeCell ref="JOK98:JOO98"/>
    <mergeCell ref="JOP98:JOT98"/>
    <mergeCell ref="JOU98:JOY98"/>
    <mergeCell ref="JMR98:JMV98"/>
    <mergeCell ref="JMW98:JNA98"/>
    <mergeCell ref="JNB98:JNF98"/>
    <mergeCell ref="JNG98:JNK98"/>
    <mergeCell ref="JNL98:JNP98"/>
    <mergeCell ref="JNQ98:JNU98"/>
    <mergeCell ref="JLN98:JLR98"/>
    <mergeCell ref="JLS98:JLW98"/>
    <mergeCell ref="JLX98:JMB98"/>
    <mergeCell ref="JMC98:JMG98"/>
    <mergeCell ref="JMH98:JML98"/>
    <mergeCell ref="JMM98:JMQ98"/>
    <mergeCell ref="JRH98:JRL98"/>
    <mergeCell ref="JRM98:JRQ98"/>
    <mergeCell ref="JRR98:JRV98"/>
    <mergeCell ref="JRW98:JSA98"/>
    <mergeCell ref="JSB98:JSF98"/>
    <mergeCell ref="JSG98:JSK98"/>
    <mergeCell ref="JQD98:JQH98"/>
    <mergeCell ref="JQI98:JQM98"/>
    <mergeCell ref="JQN98:JQR98"/>
    <mergeCell ref="JQS98:JQW98"/>
    <mergeCell ref="JQX98:JRB98"/>
    <mergeCell ref="JRC98:JRG98"/>
    <mergeCell ref="JOZ98:JPD98"/>
    <mergeCell ref="JPE98:JPI98"/>
    <mergeCell ref="JPJ98:JPN98"/>
    <mergeCell ref="JPO98:JPS98"/>
    <mergeCell ref="JPT98:JPX98"/>
    <mergeCell ref="JPY98:JQC98"/>
    <mergeCell ref="JUT98:JUX98"/>
    <mergeCell ref="JUY98:JVC98"/>
    <mergeCell ref="JVD98:JVH98"/>
    <mergeCell ref="JVI98:JVM98"/>
    <mergeCell ref="JVN98:JVR98"/>
    <mergeCell ref="JVS98:JVW98"/>
    <mergeCell ref="JTP98:JTT98"/>
    <mergeCell ref="JTU98:JTY98"/>
    <mergeCell ref="JTZ98:JUD98"/>
    <mergeCell ref="JUE98:JUI98"/>
    <mergeCell ref="JUJ98:JUN98"/>
    <mergeCell ref="JUO98:JUS98"/>
    <mergeCell ref="JSL98:JSP98"/>
    <mergeCell ref="JSQ98:JSU98"/>
    <mergeCell ref="JSV98:JSZ98"/>
    <mergeCell ref="JTA98:JTE98"/>
    <mergeCell ref="JTF98:JTJ98"/>
    <mergeCell ref="JTK98:JTO98"/>
    <mergeCell ref="JYF98:JYJ98"/>
    <mergeCell ref="JYK98:JYO98"/>
    <mergeCell ref="JYP98:JYT98"/>
    <mergeCell ref="JYU98:JYY98"/>
    <mergeCell ref="JYZ98:JZD98"/>
    <mergeCell ref="JZE98:JZI98"/>
    <mergeCell ref="JXB98:JXF98"/>
    <mergeCell ref="JXG98:JXK98"/>
    <mergeCell ref="JXL98:JXP98"/>
    <mergeCell ref="JXQ98:JXU98"/>
    <mergeCell ref="JXV98:JXZ98"/>
    <mergeCell ref="JYA98:JYE98"/>
    <mergeCell ref="JVX98:JWB98"/>
    <mergeCell ref="JWC98:JWG98"/>
    <mergeCell ref="JWH98:JWL98"/>
    <mergeCell ref="JWM98:JWQ98"/>
    <mergeCell ref="JWR98:JWV98"/>
    <mergeCell ref="JWW98:JXA98"/>
    <mergeCell ref="KBR98:KBV98"/>
    <mergeCell ref="KBW98:KCA98"/>
    <mergeCell ref="KCB98:KCF98"/>
    <mergeCell ref="KCG98:KCK98"/>
    <mergeCell ref="KCL98:KCP98"/>
    <mergeCell ref="KCQ98:KCU98"/>
    <mergeCell ref="KAN98:KAR98"/>
    <mergeCell ref="KAS98:KAW98"/>
    <mergeCell ref="KAX98:KBB98"/>
    <mergeCell ref="KBC98:KBG98"/>
    <mergeCell ref="KBH98:KBL98"/>
    <mergeCell ref="KBM98:KBQ98"/>
    <mergeCell ref="JZJ98:JZN98"/>
    <mergeCell ref="JZO98:JZS98"/>
    <mergeCell ref="JZT98:JZX98"/>
    <mergeCell ref="JZY98:KAC98"/>
    <mergeCell ref="KAD98:KAH98"/>
    <mergeCell ref="KAI98:KAM98"/>
    <mergeCell ref="KFD98:KFH98"/>
    <mergeCell ref="KFI98:KFM98"/>
    <mergeCell ref="KFN98:KFR98"/>
    <mergeCell ref="KFS98:KFW98"/>
    <mergeCell ref="KFX98:KGB98"/>
    <mergeCell ref="KGC98:KGG98"/>
    <mergeCell ref="KDZ98:KED98"/>
    <mergeCell ref="KEE98:KEI98"/>
    <mergeCell ref="KEJ98:KEN98"/>
    <mergeCell ref="KEO98:KES98"/>
    <mergeCell ref="KET98:KEX98"/>
    <mergeCell ref="KEY98:KFC98"/>
    <mergeCell ref="KCV98:KCZ98"/>
    <mergeCell ref="KDA98:KDE98"/>
    <mergeCell ref="KDF98:KDJ98"/>
    <mergeCell ref="KDK98:KDO98"/>
    <mergeCell ref="KDP98:KDT98"/>
    <mergeCell ref="KDU98:KDY98"/>
    <mergeCell ref="KIP98:KIT98"/>
    <mergeCell ref="KIU98:KIY98"/>
    <mergeCell ref="KIZ98:KJD98"/>
    <mergeCell ref="KJE98:KJI98"/>
    <mergeCell ref="KJJ98:KJN98"/>
    <mergeCell ref="KJO98:KJS98"/>
    <mergeCell ref="KHL98:KHP98"/>
    <mergeCell ref="KHQ98:KHU98"/>
    <mergeCell ref="KHV98:KHZ98"/>
    <mergeCell ref="KIA98:KIE98"/>
    <mergeCell ref="KIF98:KIJ98"/>
    <mergeCell ref="KIK98:KIO98"/>
    <mergeCell ref="KGH98:KGL98"/>
    <mergeCell ref="KGM98:KGQ98"/>
    <mergeCell ref="KGR98:KGV98"/>
    <mergeCell ref="KGW98:KHA98"/>
    <mergeCell ref="KHB98:KHF98"/>
    <mergeCell ref="KHG98:KHK98"/>
    <mergeCell ref="KMB98:KMF98"/>
    <mergeCell ref="KMG98:KMK98"/>
    <mergeCell ref="KML98:KMP98"/>
    <mergeCell ref="KMQ98:KMU98"/>
    <mergeCell ref="KMV98:KMZ98"/>
    <mergeCell ref="KNA98:KNE98"/>
    <mergeCell ref="KKX98:KLB98"/>
    <mergeCell ref="KLC98:KLG98"/>
    <mergeCell ref="KLH98:KLL98"/>
    <mergeCell ref="KLM98:KLQ98"/>
    <mergeCell ref="KLR98:KLV98"/>
    <mergeCell ref="KLW98:KMA98"/>
    <mergeCell ref="KJT98:KJX98"/>
    <mergeCell ref="KJY98:KKC98"/>
    <mergeCell ref="KKD98:KKH98"/>
    <mergeCell ref="KKI98:KKM98"/>
    <mergeCell ref="KKN98:KKR98"/>
    <mergeCell ref="KKS98:KKW98"/>
    <mergeCell ref="KPN98:KPR98"/>
    <mergeCell ref="KPS98:KPW98"/>
    <mergeCell ref="KPX98:KQB98"/>
    <mergeCell ref="KQC98:KQG98"/>
    <mergeCell ref="KQH98:KQL98"/>
    <mergeCell ref="KQM98:KQQ98"/>
    <mergeCell ref="KOJ98:KON98"/>
    <mergeCell ref="KOO98:KOS98"/>
    <mergeCell ref="KOT98:KOX98"/>
    <mergeCell ref="KOY98:KPC98"/>
    <mergeCell ref="KPD98:KPH98"/>
    <mergeCell ref="KPI98:KPM98"/>
    <mergeCell ref="KNF98:KNJ98"/>
    <mergeCell ref="KNK98:KNO98"/>
    <mergeCell ref="KNP98:KNT98"/>
    <mergeCell ref="KNU98:KNY98"/>
    <mergeCell ref="KNZ98:KOD98"/>
    <mergeCell ref="KOE98:KOI98"/>
    <mergeCell ref="KSZ98:KTD98"/>
    <mergeCell ref="KTE98:KTI98"/>
    <mergeCell ref="KTJ98:KTN98"/>
    <mergeCell ref="KTO98:KTS98"/>
    <mergeCell ref="KTT98:KTX98"/>
    <mergeCell ref="KTY98:KUC98"/>
    <mergeCell ref="KRV98:KRZ98"/>
    <mergeCell ref="KSA98:KSE98"/>
    <mergeCell ref="KSF98:KSJ98"/>
    <mergeCell ref="KSK98:KSO98"/>
    <mergeCell ref="KSP98:KST98"/>
    <mergeCell ref="KSU98:KSY98"/>
    <mergeCell ref="KQR98:KQV98"/>
    <mergeCell ref="KQW98:KRA98"/>
    <mergeCell ref="KRB98:KRF98"/>
    <mergeCell ref="KRG98:KRK98"/>
    <mergeCell ref="KRL98:KRP98"/>
    <mergeCell ref="KRQ98:KRU98"/>
    <mergeCell ref="KWL98:KWP98"/>
    <mergeCell ref="KWQ98:KWU98"/>
    <mergeCell ref="KWV98:KWZ98"/>
    <mergeCell ref="KXA98:KXE98"/>
    <mergeCell ref="KXF98:KXJ98"/>
    <mergeCell ref="KXK98:KXO98"/>
    <mergeCell ref="KVH98:KVL98"/>
    <mergeCell ref="KVM98:KVQ98"/>
    <mergeCell ref="KVR98:KVV98"/>
    <mergeCell ref="KVW98:KWA98"/>
    <mergeCell ref="KWB98:KWF98"/>
    <mergeCell ref="KWG98:KWK98"/>
    <mergeCell ref="KUD98:KUH98"/>
    <mergeCell ref="KUI98:KUM98"/>
    <mergeCell ref="KUN98:KUR98"/>
    <mergeCell ref="KUS98:KUW98"/>
    <mergeCell ref="KUX98:KVB98"/>
    <mergeCell ref="KVC98:KVG98"/>
    <mergeCell ref="KZX98:LAB98"/>
    <mergeCell ref="LAC98:LAG98"/>
    <mergeCell ref="LAH98:LAL98"/>
    <mergeCell ref="LAM98:LAQ98"/>
    <mergeCell ref="LAR98:LAV98"/>
    <mergeCell ref="LAW98:LBA98"/>
    <mergeCell ref="KYT98:KYX98"/>
    <mergeCell ref="KYY98:KZC98"/>
    <mergeCell ref="KZD98:KZH98"/>
    <mergeCell ref="KZI98:KZM98"/>
    <mergeCell ref="KZN98:KZR98"/>
    <mergeCell ref="KZS98:KZW98"/>
    <mergeCell ref="KXP98:KXT98"/>
    <mergeCell ref="KXU98:KXY98"/>
    <mergeCell ref="KXZ98:KYD98"/>
    <mergeCell ref="KYE98:KYI98"/>
    <mergeCell ref="KYJ98:KYN98"/>
    <mergeCell ref="KYO98:KYS98"/>
    <mergeCell ref="LDJ98:LDN98"/>
    <mergeCell ref="LDO98:LDS98"/>
    <mergeCell ref="LDT98:LDX98"/>
    <mergeCell ref="LDY98:LEC98"/>
    <mergeCell ref="LED98:LEH98"/>
    <mergeCell ref="LEI98:LEM98"/>
    <mergeCell ref="LCF98:LCJ98"/>
    <mergeCell ref="LCK98:LCO98"/>
    <mergeCell ref="LCP98:LCT98"/>
    <mergeCell ref="LCU98:LCY98"/>
    <mergeCell ref="LCZ98:LDD98"/>
    <mergeCell ref="LDE98:LDI98"/>
    <mergeCell ref="LBB98:LBF98"/>
    <mergeCell ref="LBG98:LBK98"/>
    <mergeCell ref="LBL98:LBP98"/>
    <mergeCell ref="LBQ98:LBU98"/>
    <mergeCell ref="LBV98:LBZ98"/>
    <mergeCell ref="LCA98:LCE98"/>
    <mergeCell ref="LGV98:LGZ98"/>
    <mergeCell ref="LHA98:LHE98"/>
    <mergeCell ref="LHF98:LHJ98"/>
    <mergeCell ref="LHK98:LHO98"/>
    <mergeCell ref="LHP98:LHT98"/>
    <mergeCell ref="LHU98:LHY98"/>
    <mergeCell ref="LFR98:LFV98"/>
    <mergeCell ref="LFW98:LGA98"/>
    <mergeCell ref="LGB98:LGF98"/>
    <mergeCell ref="LGG98:LGK98"/>
    <mergeCell ref="LGL98:LGP98"/>
    <mergeCell ref="LGQ98:LGU98"/>
    <mergeCell ref="LEN98:LER98"/>
    <mergeCell ref="LES98:LEW98"/>
    <mergeCell ref="LEX98:LFB98"/>
    <mergeCell ref="LFC98:LFG98"/>
    <mergeCell ref="LFH98:LFL98"/>
    <mergeCell ref="LFM98:LFQ98"/>
    <mergeCell ref="LKH98:LKL98"/>
    <mergeCell ref="LKM98:LKQ98"/>
    <mergeCell ref="LKR98:LKV98"/>
    <mergeCell ref="LKW98:LLA98"/>
    <mergeCell ref="LLB98:LLF98"/>
    <mergeCell ref="LLG98:LLK98"/>
    <mergeCell ref="LJD98:LJH98"/>
    <mergeCell ref="LJI98:LJM98"/>
    <mergeCell ref="LJN98:LJR98"/>
    <mergeCell ref="LJS98:LJW98"/>
    <mergeCell ref="LJX98:LKB98"/>
    <mergeCell ref="LKC98:LKG98"/>
    <mergeCell ref="LHZ98:LID98"/>
    <mergeCell ref="LIE98:LII98"/>
    <mergeCell ref="LIJ98:LIN98"/>
    <mergeCell ref="LIO98:LIS98"/>
    <mergeCell ref="LIT98:LIX98"/>
    <mergeCell ref="LIY98:LJC98"/>
    <mergeCell ref="LNT98:LNX98"/>
    <mergeCell ref="LNY98:LOC98"/>
    <mergeCell ref="LOD98:LOH98"/>
    <mergeCell ref="LOI98:LOM98"/>
    <mergeCell ref="LON98:LOR98"/>
    <mergeCell ref="LOS98:LOW98"/>
    <mergeCell ref="LMP98:LMT98"/>
    <mergeCell ref="LMU98:LMY98"/>
    <mergeCell ref="LMZ98:LND98"/>
    <mergeCell ref="LNE98:LNI98"/>
    <mergeCell ref="LNJ98:LNN98"/>
    <mergeCell ref="LNO98:LNS98"/>
    <mergeCell ref="LLL98:LLP98"/>
    <mergeCell ref="LLQ98:LLU98"/>
    <mergeCell ref="LLV98:LLZ98"/>
    <mergeCell ref="LMA98:LME98"/>
    <mergeCell ref="LMF98:LMJ98"/>
    <mergeCell ref="LMK98:LMO98"/>
    <mergeCell ref="LRF98:LRJ98"/>
    <mergeCell ref="LRK98:LRO98"/>
    <mergeCell ref="LRP98:LRT98"/>
    <mergeCell ref="LRU98:LRY98"/>
    <mergeCell ref="LRZ98:LSD98"/>
    <mergeCell ref="LSE98:LSI98"/>
    <mergeCell ref="LQB98:LQF98"/>
    <mergeCell ref="LQG98:LQK98"/>
    <mergeCell ref="LQL98:LQP98"/>
    <mergeCell ref="LQQ98:LQU98"/>
    <mergeCell ref="LQV98:LQZ98"/>
    <mergeCell ref="LRA98:LRE98"/>
    <mergeCell ref="LOX98:LPB98"/>
    <mergeCell ref="LPC98:LPG98"/>
    <mergeCell ref="LPH98:LPL98"/>
    <mergeCell ref="LPM98:LPQ98"/>
    <mergeCell ref="LPR98:LPV98"/>
    <mergeCell ref="LPW98:LQA98"/>
    <mergeCell ref="LUR98:LUV98"/>
    <mergeCell ref="LUW98:LVA98"/>
    <mergeCell ref="LVB98:LVF98"/>
    <mergeCell ref="LVG98:LVK98"/>
    <mergeCell ref="LVL98:LVP98"/>
    <mergeCell ref="LVQ98:LVU98"/>
    <mergeCell ref="LTN98:LTR98"/>
    <mergeCell ref="LTS98:LTW98"/>
    <mergeCell ref="LTX98:LUB98"/>
    <mergeCell ref="LUC98:LUG98"/>
    <mergeCell ref="LUH98:LUL98"/>
    <mergeCell ref="LUM98:LUQ98"/>
    <mergeCell ref="LSJ98:LSN98"/>
    <mergeCell ref="LSO98:LSS98"/>
    <mergeCell ref="LST98:LSX98"/>
    <mergeCell ref="LSY98:LTC98"/>
    <mergeCell ref="LTD98:LTH98"/>
    <mergeCell ref="LTI98:LTM98"/>
    <mergeCell ref="LYD98:LYH98"/>
    <mergeCell ref="LYI98:LYM98"/>
    <mergeCell ref="LYN98:LYR98"/>
    <mergeCell ref="LYS98:LYW98"/>
    <mergeCell ref="LYX98:LZB98"/>
    <mergeCell ref="LZC98:LZG98"/>
    <mergeCell ref="LWZ98:LXD98"/>
    <mergeCell ref="LXE98:LXI98"/>
    <mergeCell ref="LXJ98:LXN98"/>
    <mergeCell ref="LXO98:LXS98"/>
    <mergeCell ref="LXT98:LXX98"/>
    <mergeCell ref="LXY98:LYC98"/>
    <mergeCell ref="LVV98:LVZ98"/>
    <mergeCell ref="LWA98:LWE98"/>
    <mergeCell ref="LWF98:LWJ98"/>
    <mergeCell ref="LWK98:LWO98"/>
    <mergeCell ref="LWP98:LWT98"/>
    <mergeCell ref="LWU98:LWY98"/>
    <mergeCell ref="MBP98:MBT98"/>
    <mergeCell ref="MBU98:MBY98"/>
    <mergeCell ref="MBZ98:MCD98"/>
    <mergeCell ref="MCE98:MCI98"/>
    <mergeCell ref="MCJ98:MCN98"/>
    <mergeCell ref="MCO98:MCS98"/>
    <mergeCell ref="MAL98:MAP98"/>
    <mergeCell ref="MAQ98:MAU98"/>
    <mergeCell ref="MAV98:MAZ98"/>
    <mergeCell ref="MBA98:MBE98"/>
    <mergeCell ref="MBF98:MBJ98"/>
    <mergeCell ref="MBK98:MBO98"/>
    <mergeCell ref="LZH98:LZL98"/>
    <mergeCell ref="LZM98:LZQ98"/>
    <mergeCell ref="LZR98:LZV98"/>
    <mergeCell ref="LZW98:MAA98"/>
    <mergeCell ref="MAB98:MAF98"/>
    <mergeCell ref="MAG98:MAK98"/>
    <mergeCell ref="MFB98:MFF98"/>
    <mergeCell ref="MFG98:MFK98"/>
    <mergeCell ref="MFL98:MFP98"/>
    <mergeCell ref="MFQ98:MFU98"/>
    <mergeCell ref="MFV98:MFZ98"/>
    <mergeCell ref="MGA98:MGE98"/>
    <mergeCell ref="MDX98:MEB98"/>
    <mergeCell ref="MEC98:MEG98"/>
    <mergeCell ref="MEH98:MEL98"/>
    <mergeCell ref="MEM98:MEQ98"/>
    <mergeCell ref="MER98:MEV98"/>
    <mergeCell ref="MEW98:MFA98"/>
    <mergeCell ref="MCT98:MCX98"/>
    <mergeCell ref="MCY98:MDC98"/>
    <mergeCell ref="MDD98:MDH98"/>
    <mergeCell ref="MDI98:MDM98"/>
    <mergeCell ref="MDN98:MDR98"/>
    <mergeCell ref="MDS98:MDW98"/>
    <mergeCell ref="MIN98:MIR98"/>
    <mergeCell ref="MIS98:MIW98"/>
    <mergeCell ref="MIX98:MJB98"/>
    <mergeCell ref="MJC98:MJG98"/>
    <mergeCell ref="MJH98:MJL98"/>
    <mergeCell ref="MJM98:MJQ98"/>
    <mergeCell ref="MHJ98:MHN98"/>
    <mergeCell ref="MHO98:MHS98"/>
    <mergeCell ref="MHT98:MHX98"/>
    <mergeCell ref="MHY98:MIC98"/>
    <mergeCell ref="MID98:MIH98"/>
    <mergeCell ref="MII98:MIM98"/>
    <mergeCell ref="MGF98:MGJ98"/>
    <mergeCell ref="MGK98:MGO98"/>
    <mergeCell ref="MGP98:MGT98"/>
    <mergeCell ref="MGU98:MGY98"/>
    <mergeCell ref="MGZ98:MHD98"/>
    <mergeCell ref="MHE98:MHI98"/>
    <mergeCell ref="MLZ98:MMD98"/>
    <mergeCell ref="MME98:MMI98"/>
    <mergeCell ref="MMJ98:MMN98"/>
    <mergeCell ref="MMO98:MMS98"/>
    <mergeCell ref="MMT98:MMX98"/>
    <mergeCell ref="MMY98:MNC98"/>
    <mergeCell ref="MKV98:MKZ98"/>
    <mergeCell ref="MLA98:MLE98"/>
    <mergeCell ref="MLF98:MLJ98"/>
    <mergeCell ref="MLK98:MLO98"/>
    <mergeCell ref="MLP98:MLT98"/>
    <mergeCell ref="MLU98:MLY98"/>
    <mergeCell ref="MJR98:MJV98"/>
    <mergeCell ref="MJW98:MKA98"/>
    <mergeCell ref="MKB98:MKF98"/>
    <mergeCell ref="MKG98:MKK98"/>
    <mergeCell ref="MKL98:MKP98"/>
    <mergeCell ref="MKQ98:MKU98"/>
    <mergeCell ref="MPL98:MPP98"/>
    <mergeCell ref="MPQ98:MPU98"/>
    <mergeCell ref="MPV98:MPZ98"/>
    <mergeCell ref="MQA98:MQE98"/>
    <mergeCell ref="MQF98:MQJ98"/>
    <mergeCell ref="MQK98:MQO98"/>
    <mergeCell ref="MOH98:MOL98"/>
    <mergeCell ref="MOM98:MOQ98"/>
    <mergeCell ref="MOR98:MOV98"/>
    <mergeCell ref="MOW98:MPA98"/>
    <mergeCell ref="MPB98:MPF98"/>
    <mergeCell ref="MPG98:MPK98"/>
    <mergeCell ref="MND98:MNH98"/>
    <mergeCell ref="MNI98:MNM98"/>
    <mergeCell ref="MNN98:MNR98"/>
    <mergeCell ref="MNS98:MNW98"/>
    <mergeCell ref="MNX98:MOB98"/>
    <mergeCell ref="MOC98:MOG98"/>
    <mergeCell ref="MSX98:MTB98"/>
    <mergeCell ref="MTC98:MTG98"/>
    <mergeCell ref="MTH98:MTL98"/>
    <mergeCell ref="MTM98:MTQ98"/>
    <mergeCell ref="MTR98:MTV98"/>
    <mergeCell ref="MTW98:MUA98"/>
    <mergeCell ref="MRT98:MRX98"/>
    <mergeCell ref="MRY98:MSC98"/>
    <mergeCell ref="MSD98:MSH98"/>
    <mergeCell ref="MSI98:MSM98"/>
    <mergeCell ref="MSN98:MSR98"/>
    <mergeCell ref="MSS98:MSW98"/>
    <mergeCell ref="MQP98:MQT98"/>
    <mergeCell ref="MQU98:MQY98"/>
    <mergeCell ref="MQZ98:MRD98"/>
    <mergeCell ref="MRE98:MRI98"/>
    <mergeCell ref="MRJ98:MRN98"/>
    <mergeCell ref="MRO98:MRS98"/>
    <mergeCell ref="MWJ98:MWN98"/>
    <mergeCell ref="MWO98:MWS98"/>
    <mergeCell ref="MWT98:MWX98"/>
    <mergeCell ref="MWY98:MXC98"/>
    <mergeCell ref="MXD98:MXH98"/>
    <mergeCell ref="MXI98:MXM98"/>
    <mergeCell ref="MVF98:MVJ98"/>
    <mergeCell ref="MVK98:MVO98"/>
    <mergeCell ref="MVP98:MVT98"/>
    <mergeCell ref="MVU98:MVY98"/>
    <mergeCell ref="MVZ98:MWD98"/>
    <mergeCell ref="MWE98:MWI98"/>
    <mergeCell ref="MUB98:MUF98"/>
    <mergeCell ref="MUG98:MUK98"/>
    <mergeCell ref="MUL98:MUP98"/>
    <mergeCell ref="MUQ98:MUU98"/>
    <mergeCell ref="MUV98:MUZ98"/>
    <mergeCell ref="MVA98:MVE98"/>
    <mergeCell ref="MZV98:MZZ98"/>
    <mergeCell ref="NAA98:NAE98"/>
    <mergeCell ref="NAF98:NAJ98"/>
    <mergeCell ref="NAK98:NAO98"/>
    <mergeCell ref="NAP98:NAT98"/>
    <mergeCell ref="NAU98:NAY98"/>
    <mergeCell ref="MYR98:MYV98"/>
    <mergeCell ref="MYW98:MZA98"/>
    <mergeCell ref="MZB98:MZF98"/>
    <mergeCell ref="MZG98:MZK98"/>
    <mergeCell ref="MZL98:MZP98"/>
    <mergeCell ref="MZQ98:MZU98"/>
    <mergeCell ref="MXN98:MXR98"/>
    <mergeCell ref="MXS98:MXW98"/>
    <mergeCell ref="MXX98:MYB98"/>
    <mergeCell ref="MYC98:MYG98"/>
    <mergeCell ref="MYH98:MYL98"/>
    <mergeCell ref="MYM98:MYQ98"/>
    <mergeCell ref="NDH98:NDL98"/>
    <mergeCell ref="NDM98:NDQ98"/>
    <mergeCell ref="NDR98:NDV98"/>
    <mergeCell ref="NDW98:NEA98"/>
    <mergeCell ref="NEB98:NEF98"/>
    <mergeCell ref="NEG98:NEK98"/>
    <mergeCell ref="NCD98:NCH98"/>
    <mergeCell ref="NCI98:NCM98"/>
    <mergeCell ref="NCN98:NCR98"/>
    <mergeCell ref="NCS98:NCW98"/>
    <mergeCell ref="NCX98:NDB98"/>
    <mergeCell ref="NDC98:NDG98"/>
    <mergeCell ref="NAZ98:NBD98"/>
    <mergeCell ref="NBE98:NBI98"/>
    <mergeCell ref="NBJ98:NBN98"/>
    <mergeCell ref="NBO98:NBS98"/>
    <mergeCell ref="NBT98:NBX98"/>
    <mergeCell ref="NBY98:NCC98"/>
    <mergeCell ref="NGT98:NGX98"/>
    <mergeCell ref="NGY98:NHC98"/>
    <mergeCell ref="NHD98:NHH98"/>
    <mergeCell ref="NHI98:NHM98"/>
    <mergeCell ref="NHN98:NHR98"/>
    <mergeCell ref="NHS98:NHW98"/>
    <mergeCell ref="NFP98:NFT98"/>
    <mergeCell ref="NFU98:NFY98"/>
    <mergeCell ref="NFZ98:NGD98"/>
    <mergeCell ref="NGE98:NGI98"/>
    <mergeCell ref="NGJ98:NGN98"/>
    <mergeCell ref="NGO98:NGS98"/>
    <mergeCell ref="NEL98:NEP98"/>
    <mergeCell ref="NEQ98:NEU98"/>
    <mergeCell ref="NEV98:NEZ98"/>
    <mergeCell ref="NFA98:NFE98"/>
    <mergeCell ref="NFF98:NFJ98"/>
    <mergeCell ref="NFK98:NFO98"/>
    <mergeCell ref="NKF98:NKJ98"/>
    <mergeCell ref="NKK98:NKO98"/>
    <mergeCell ref="NKP98:NKT98"/>
    <mergeCell ref="NKU98:NKY98"/>
    <mergeCell ref="NKZ98:NLD98"/>
    <mergeCell ref="NLE98:NLI98"/>
    <mergeCell ref="NJB98:NJF98"/>
    <mergeCell ref="NJG98:NJK98"/>
    <mergeCell ref="NJL98:NJP98"/>
    <mergeCell ref="NJQ98:NJU98"/>
    <mergeCell ref="NJV98:NJZ98"/>
    <mergeCell ref="NKA98:NKE98"/>
    <mergeCell ref="NHX98:NIB98"/>
    <mergeCell ref="NIC98:NIG98"/>
    <mergeCell ref="NIH98:NIL98"/>
    <mergeCell ref="NIM98:NIQ98"/>
    <mergeCell ref="NIR98:NIV98"/>
    <mergeCell ref="NIW98:NJA98"/>
    <mergeCell ref="NNR98:NNV98"/>
    <mergeCell ref="NNW98:NOA98"/>
    <mergeCell ref="NOB98:NOF98"/>
    <mergeCell ref="NOG98:NOK98"/>
    <mergeCell ref="NOL98:NOP98"/>
    <mergeCell ref="NOQ98:NOU98"/>
    <mergeCell ref="NMN98:NMR98"/>
    <mergeCell ref="NMS98:NMW98"/>
    <mergeCell ref="NMX98:NNB98"/>
    <mergeCell ref="NNC98:NNG98"/>
    <mergeCell ref="NNH98:NNL98"/>
    <mergeCell ref="NNM98:NNQ98"/>
    <mergeCell ref="NLJ98:NLN98"/>
    <mergeCell ref="NLO98:NLS98"/>
    <mergeCell ref="NLT98:NLX98"/>
    <mergeCell ref="NLY98:NMC98"/>
    <mergeCell ref="NMD98:NMH98"/>
    <mergeCell ref="NMI98:NMM98"/>
    <mergeCell ref="NRD98:NRH98"/>
    <mergeCell ref="NRI98:NRM98"/>
    <mergeCell ref="NRN98:NRR98"/>
    <mergeCell ref="NRS98:NRW98"/>
    <mergeCell ref="NRX98:NSB98"/>
    <mergeCell ref="NSC98:NSG98"/>
    <mergeCell ref="NPZ98:NQD98"/>
    <mergeCell ref="NQE98:NQI98"/>
    <mergeCell ref="NQJ98:NQN98"/>
    <mergeCell ref="NQO98:NQS98"/>
    <mergeCell ref="NQT98:NQX98"/>
    <mergeCell ref="NQY98:NRC98"/>
    <mergeCell ref="NOV98:NOZ98"/>
    <mergeCell ref="NPA98:NPE98"/>
    <mergeCell ref="NPF98:NPJ98"/>
    <mergeCell ref="NPK98:NPO98"/>
    <mergeCell ref="NPP98:NPT98"/>
    <mergeCell ref="NPU98:NPY98"/>
    <mergeCell ref="NUP98:NUT98"/>
    <mergeCell ref="NUU98:NUY98"/>
    <mergeCell ref="NUZ98:NVD98"/>
    <mergeCell ref="NVE98:NVI98"/>
    <mergeCell ref="NVJ98:NVN98"/>
    <mergeCell ref="NVO98:NVS98"/>
    <mergeCell ref="NTL98:NTP98"/>
    <mergeCell ref="NTQ98:NTU98"/>
    <mergeCell ref="NTV98:NTZ98"/>
    <mergeCell ref="NUA98:NUE98"/>
    <mergeCell ref="NUF98:NUJ98"/>
    <mergeCell ref="NUK98:NUO98"/>
    <mergeCell ref="NSH98:NSL98"/>
    <mergeCell ref="NSM98:NSQ98"/>
    <mergeCell ref="NSR98:NSV98"/>
    <mergeCell ref="NSW98:NTA98"/>
    <mergeCell ref="NTB98:NTF98"/>
    <mergeCell ref="NTG98:NTK98"/>
    <mergeCell ref="NYB98:NYF98"/>
    <mergeCell ref="NYG98:NYK98"/>
    <mergeCell ref="NYL98:NYP98"/>
    <mergeCell ref="NYQ98:NYU98"/>
    <mergeCell ref="NYV98:NYZ98"/>
    <mergeCell ref="NZA98:NZE98"/>
    <mergeCell ref="NWX98:NXB98"/>
    <mergeCell ref="NXC98:NXG98"/>
    <mergeCell ref="NXH98:NXL98"/>
    <mergeCell ref="NXM98:NXQ98"/>
    <mergeCell ref="NXR98:NXV98"/>
    <mergeCell ref="NXW98:NYA98"/>
    <mergeCell ref="NVT98:NVX98"/>
    <mergeCell ref="NVY98:NWC98"/>
    <mergeCell ref="NWD98:NWH98"/>
    <mergeCell ref="NWI98:NWM98"/>
    <mergeCell ref="NWN98:NWR98"/>
    <mergeCell ref="NWS98:NWW98"/>
    <mergeCell ref="OBN98:OBR98"/>
    <mergeCell ref="OBS98:OBW98"/>
    <mergeCell ref="OBX98:OCB98"/>
    <mergeCell ref="OCC98:OCG98"/>
    <mergeCell ref="OCH98:OCL98"/>
    <mergeCell ref="OCM98:OCQ98"/>
    <mergeCell ref="OAJ98:OAN98"/>
    <mergeCell ref="OAO98:OAS98"/>
    <mergeCell ref="OAT98:OAX98"/>
    <mergeCell ref="OAY98:OBC98"/>
    <mergeCell ref="OBD98:OBH98"/>
    <mergeCell ref="OBI98:OBM98"/>
    <mergeCell ref="NZF98:NZJ98"/>
    <mergeCell ref="NZK98:NZO98"/>
    <mergeCell ref="NZP98:NZT98"/>
    <mergeCell ref="NZU98:NZY98"/>
    <mergeCell ref="NZZ98:OAD98"/>
    <mergeCell ref="OAE98:OAI98"/>
    <mergeCell ref="OEZ98:OFD98"/>
    <mergeCell ref="OFE98:OFI98"/>
    <mergeCell ref="OFJ98:OFN98"/>
    <mergeCell ref="OFO98:OFS98"/>
    <mergeCell ref="OFT98:OFX98"/>
    <mergeCell ref="OFY98:OGC98"/>
    <mergeCell ref="ODV98:ODZ98"/>
    <mergeCell ref="OEA98:OEE98"/>
    <mergeCell ref="OEF98:OEJ98"/>
    <mergeCell ref="OEK98:OEO98"/>
    <mergeCell ref="OEP98:OET98"/>
    <mergeCell ref="OEU98:OEY98"/>
    <mergeCell ref="OCR98:OCV98"/>
    <mergeCell ref="OCW98:ODA98"/>
    <mergeCell ref="ODB98:ODF98"/>
    <mergeCell ref="ODG98:ODK98"/>
    <mergeCell ref="ODL98:ODP98"/>
    <mergeCell ref="ODQ98:ODU98"/>
    <mergeCell ref="OIL98:OIP98"/>
    <mergeCell ref="OIQ98:OIU98"/>
    <mergeCell ref="OIV98:OIZ98"/>
    <mergeCell ref="OJA98:OJE98"/>
    <mergeCell ref="OJF98:OJJ98"/>
    <mergeCell ref="OJK98:OJO98"/>
    <mergeCell ref="OHH98:OHL98"/>
    <mergeCell ref="OHM98:OHQ98"/>
    <mergeCell ref="OHR98:OHV98"/>
    <mergeCell ref="OHW98:OIA98"/>
    <mergeCell ref="OIB98:OIF98"/>
    <mergeCell ref="OIG98:OIK98"/>
    <mergeCell ref="OGD98:OGH98"/>
    <mergeCell ref="OGI98:OGM98"/>
    <mergeCell ref="OGN98:OGR98"/>
    <mergeCell ref="OGS98:OGW98"/>
    <mergeCell ref="OGX98:OHB98"/>
    <mergeCell ref="OHC98:OHG98"/>
    <mergeCell ref="OLX98:OMB98"/>
    <mergeCell ref="OMC98:OMG98"/>
    <mergeCell ref="OMH98:OML98"/>
    <mergeCell ref="OMM98:OMQ98"/>
    <mergeCell ref="OMR98:OMV98"/>
    <mergeCell ref="OMW98:ONA98"/>
    <mergeCell ref="OKT98:OKX98"/>
    <mergeCell ref="OKY98:OLC98"/>
    <mergeCell ref="OLD98:OLH98"/>
    <mergeCell ref="OLI98:OLM98"/>
    <mergeCell ref="OLN98:OLR98"/>
    <mergeCell ref="OLS98:OLW98"/>
    <mergeCell ref="OJP98:OJT98"/>
    <mergeCell ref="OJU98:OJY98"/>
    <mergeCell ref="OJZ98:OKD98"/>
    <mergeCell ref="OKE98:OKI98"/>
    <mergeCell ref="OKJ98:OKN98"/>
    <mergeCell ref="OKO98:OKS98"/>
    <mergeCell ref="OPJ98:OPN98"/>
    <mergeCell ref="OPO98:OPS98"/>
    <mergeCell ref="OPT98:OPX98"/>
    <mergeCell ref="OPY98:OQC98"/>
    <mergeCell ref="OQD98:OQH98"/>
    <mergeCell ref="OQI98:OQM98"/>
    <mergeCell ref="OOF98:OOJ98"/>
    <mergeCell ref="OOK98:OOO98"/>
    <mergeCell ref="OOP98:OOT98"/>
    <mergeCell ref="OOU98:OOY98"/>
    <mergeCell ref="OOZ98:OPD98"/>
    <mergeCell ref="OPE98:OPI98"/>
    <mergeCell ref="ONB98:ONF98"/>
    <mergeCell ref="ONG98:ONK98"/>
    <mergeCell ref="ONL98:ONP98"/>
    <mergeCell ref="ONQ98:ONU98"/>
    <mergeCell ref="ONV98:ONZ98"/>
    <mergeCell ref="OOA98:OOE98"/>
    <mergeCell ref="OSV98:OSZ98"/>
    <mergeCell ref="OTA98:OTE98"/>
    <mergeCell ref="OTF98:OTJ98"/>
    <mergeCell ref="OTK98:OTO98"/>
    <mergeCell ref="OTP98:OTT98"/>
    <mergeCell ref="OTU98:OTY98"/>
    <mergeCell ref="ORR98:ORV98"/>
    <mergeCell ref="ORW98:OSA98"/>
    <mergeCell ref="OSB98:OSF98"/>
    <mergeCell ref="OSG98:OSK98"/>
    <mergeCell ref="OSL98:OSP98"/>
    <mergeCell ref="OSQ98:OSU98"/>
    <mergeCell ref="OQN98:OQR98"/>
    <mergeCell ref="OQS98:OQW98"/>
    <mergeCell ref="OQX98:ORB98"/>
    <mergeCell ref="ORC98:ORG98"/>
    <mergeCell ref="ORH98:ORL98"/>
    <mergeCell ref="ORM98:ORQ98"/>
    <mergeCell ref="OWH98:OWL98"/>
    <mergeCell ref="OWM98:OWQ98"/>
    <mergeCell ref="OWR98:OWV98"/>
    <mergeCell ref="OWW98:OXA98"/>
    <mergeCell ref="OXB98:OXF98"/>
    <mergeCell ref="OXG98:OXK98"/>
    <mergeCell ref="OVD98:OVH98"/>
    <mergeCell ref="OVI98:OVM98"/>
    <mergeCell ref="OVN98:OVR98"/>
    <mergeCell ref="OVS98:OVW98"/>
    <mergeCell ref="OVX98:OWB98"/>
    <mergeCell ref="OWC98:OWG98"/>
    <mergeCell ref="OTZ98:OUD98"/>
    <mergeCell ref="OUE98:OUI98"/>
    <mergeCell ref="OUJ98:OUN98"/>
    <mergeCell ref="OUO98:OUS98"/>
    <mergeCell ref="OUT98:OUX98"/>
    <mergeCell ref="OUY98:OVC98"/>
    <mergeCell ref="OZT98:OZX98"/>
    <mergeCell ref="OZY98:PAC98"/>
    <mergeCell ref="PAD98:PAH98"/>
    <mergeCell ref="PAI98:PAM98"/>
    <mergeCell ref="PAN98:PAR98"/>
    <mergeCell ref="PAS98:PAW98"/>
    <mergeCell ref="OYP98:OYT98"/>
    <mergeCell ref="OYU98:OYY98"/>
    <mergeCell ref="OYZ98:OZD98"/>
    <mergeCell ref="OZE98:OZI98"/>
    <mergeCell ref="OZJ98:OZN98"/>
    <mergeCell ref="OZO98:OZS98"/>
    <mergeCell ref="OXL98:OXP98"/>
    <mergeCell ref="OXQ98:OXU98"/>
    <mergeCell ref="OXV98:OXZ98"/>
    <mergeCell ref="OYA98:OYE98"/>
    <mergeCell ref="OYF98:OYJ98"/>
    <mergeCell ref="OYK98:OYO98"/>
    <mergeCell ref="PDF98:PDJ98"/>
    <mergeCell ref="PDK98:PDO98"/>
    <mergeCell ref="PDP98:PDT98"/>
    <mergeCell ref="PDU98:PDY98"/>
    <mergeCell ref="PDZ98:PED98"/>
    <mergeCell ref="PEE98:PEI98"/>
    <mergeCell ref="PCB98:PCF98"/>
    <mergeCell ref="PCG98:PCK98"/>
    <mergeCell ref="PCL98:PCP98"/>
    <mergeCell ref="PCQ98:PCU98"/>
    <mergeCell ref="PCV98:PCZ98"/>
    <mergeCell ref="PDA98:PDE98"/>
    <mergeCell ref="PAX98:PBB98"/>
    <mergeCell ref="PBC98:PBG98"/>
    <mergeCell ref="PBH98:PBL98"/>
    <mergeCell ref="PBM98:PBQ98"/>
    <mergeCell ref="PBR98:PBV98"/>
    <mergeCell ref="PBW98:PCA98"/>
    <mergeCell ref="PGR98:PGV98"/>
    <mergeCell ref="PGW98:PHA98"/>
    <mergeCell ref="PHB98:PHF98"/>
    <mergeCell ref="PHG98:PHK98"/>
    <mergeCell ref="PHL98:PHP98"/>
    <mergeCell ref="PHQ98:PHU98"/>
    <mergeCell ref="PFN98:PFR98"/>
    <mergeCell ref="PFS98:PFW98"/>
    <mergeCell ref="PFX98:PGB98"/>
    <mergeCell ref="PGC98:PGG98"/>
    <mergeCell ref="PGH98:PGL98"/>
    <mergeCell ref="PGM98:PGQ98"/>
    <mergeCell ref="PEJ98:PEN98"/>
    <mergeCell ref="PEO98:PES98"/>
    <mergeCell ref="PET98:PEX98"/>
    <mergeCell ref="PEY98:PFC98"/>
    <mergeCell ref="PFD98:PFH98"/>
    <mergeCell ref="PFI98:PFM98"/>
    <mergeCell ref="PKD98:PKH98"/>
    <mergeCell ref="PKI98:PKM98"/>
    <mergeCell ref="PKN98:PKR98"/>
    <mergeCell ref="PKS98:PKW98"/>
    <mergeCell ref="PKX98:PLB98"/>
    <mergeCell ref="PLC98:PLG98"/>
    <mergeCell ref="PIZ98:PJD98"/>
    <mergeCell ref="PJE98:PJI98"/>
    <mergeCell ref="PJJ98:PJN98"/>
    <mergeCell ref="PJO98:PJS98"/>
    <mergeCell ref="PJT98:PJX98"/>
    <mergeCell ref="PJY98:PKC98"/>
    <mergeCell ref="PHV98:PHZ98"/>
    <mergeCell ref="PIA98:PIE98"/>
    <mergeCell ref="PIF98:PIJ98"/>
    <mergeCell ref="PIK98:PIO98"/>
    <mergeCell ref="PIP98:PIT98"/>
    <mergeCell ref="PIU98:PIY98"/>
    <mergeCell ref="PNP98:PNT98"/>
    <mergeCell ref="PNU98:PNY98"/>
    <mergeCell ref="PNZ98:POD98"/>
    <mergeCell ref="POE98:POI98"/>
    <mergeCell ref="POJ98:PON98"/>
    <mergeCell ref="POO98:POS98"/>
    <mergeCell ref="PML98:PMP98"/>
    <mergeCell ref="PMQ98:PMU98"/>
    <mergeCell ref="PMV98:PMZ98"/>
    <mergeCell ref="PNA98:PNE98"/>
    <mergeCell ref="PNF98:PNJ98"/>
    <mergeCell ref="PNK98:PNO98"/>
    <mergeCell ref="PLH98:PLL98"/>
    <mergeCell ref="PLM98:PLQ98"/>
    <mergeCell ref="PLR98:PLV98"/>
    <mergeCell ref="PLW98:PMA98"/>
    <mergeCell ref="PMB98:PMF98"/>
    <mergeCell ref="PMG98:PMK98"/>
    <mergeCell ref="PRB98:PRF98"/>
    <mergeCell ref="PRG98:PRK98"/>
    <mergeCell ref="PRL98:PRP98"/>
    <mergeCell ref="PRQ98:PRU98"/>
    <mergeCell ref="PRV98:PRZ98"/>
    <mergeCell ref="PSA98:PSE98"/>
    <mergeCell ref="PPX98:PQB98"/>
    <mergeCell ref="PQC98:PQG98"/>
    <mergeCell ref="PQH98:PQL98"/>
    <mergeCell ref="PQM98:PQQ98"/>
    <mergeCell ref="PQR98:PQV98"/>
    <mergeCell ref="PQW98:PRA98"/>
    <mergeCell ref="POT98:POX98"/>
    <mergeCell ref="POY98:PPC98"/>
    <mergeCell ref="PPD98:PPH98"/>
    <mergeCell ref="PPI98:PPM98"/>
    <mergeCell ref="PPN98:PPR98"/>
    <mergeCell ref="PPS98:PPW98"/>
    <mergeCell ref="PUN98:PUR98"/>
    <mergeCell ref="PUS98:PUW98"/>
    <mergeCell ref="PUX98:PVB98"/>
    <mergeCell ref="PVC98:PVG98"/>
    <mergeCell ref="PVH98:PVL98"/>
    <mergeCell ref="PVM98:PVQ98"/>
    <mergeCell ref="PTJ98:PTN98"/>
    <mergeCell ref="PTO98:PTS98"/>
    <mergeCell ref="PTT98:PTX98"/>
    <mergeCell ref="PTY98:PUC98"/>
    <mergeCell ref="PUD98:PUH98"/>
    <mergeCell ref="PUI98:PUM98"/>
    <mergeCell ref="PSF98:PSJ98"/>
    <mergeCell ref="PSK98:PSO98"/>
    <mergeCell ref="PSP98:PST98"/>
    <mergeCell ref="PSU98:PSY98"/>
    <mergeCell ref="PSZ98:PTD98"/>
    <mergeCell ref="PTE98:PTI98"/>
    <mergeCell ref="PXZ98:PYD98"/>
    <mergeCell ref="PYE98:PYI98"/>
    <mergeCell ref="PYJ98:PYN98"/>
    <mergeCell ref="PYO98:PYS98"/>
    <mergeCell ref="PYT98:PYX98"/>
    <mergeCell ref="PYY98:PZC98"/>
    <mergeCell ref="PWV98:PWZ98"/>
    <mergeCell ref="PXA98:PXE98"/>
    <mergeCell ref="PXF98:PXJ98"/>
    <mergeCell ref="PXK98:PXO98"/>
    <mergeCell ref="PXP98:PXT98"/>
    <mergeCell ref="PXU98:PXY98"/>
    <mergeCell ref="PVR98:PVV98"/>
    <mergeCell ref="PVW98:PWA98"/>
    <mergeCell ref="PWB98:PWF98"/>
    <mergeCell ref="PWG98:PWK98"/>
    <mergeCell ref="PWL98:PWP98"/>
    <mergeCell ref="PWQ98:PWU98"/>
    <mergeCell ref="QBL98:QBP98"/>
    <mergeCell ref="QBQ98:QBU98"/>
    <mergeCell ref="QBV98:QBZ98"/>
    <mergeCell ref="QCA98:QCE98"/>
    <mergeCell ref="QCF98:QCJ98"/>
    <mergeCell ref="QCK98:QCO98"/>
    <mergeCell ref="QAH98:QAL98"/>
    <mergeCell ref="QAM98:QAQ98"/>
    <mergeCell ref="QAR98:QAV98"/>
    <mergeCell ref="QAW98:QBA98"/>
    <mergeCell ref="QBB98:QBF98"/>
    <mergeCell ref="QBG98:QBK98"/>
    <mergeCell ref="PZD98:PZH98"/>
    <mergeCell ref="PZI98:PZM98"/>
    <mergeCell ref="PZN98:PZR98"/>
    <mergeCell ref="PZS98:PZW98"/>
    <mergeCell ref="PZX98:QAB98"/>
    <mergeCell ref="QAC98:QAG98"/>
    <mergeCell ref="QEX98:QFB98"/>
    <mergeCell ref="QFC98:QFG98"/>
    <mergeCell ref="QFH98:QFL98"/>
    <mergeCell ref="QFM98:QFQ98"/>
    <mergeCell ref="QFR98:QFV98"/>
    <mergeCell ref="QFW98:QGA98"/>
    <mergeCell ref="QDT98:QDX98"/>
    <mergeCell ref="QDY98:QEC98"/>
    <mergeCell ref="QED98:QEH98"/>
    <mergeCell ref="QEI98:QEM98"/>
    <mergeCell ref="QEN98:QER98"/>
    <mergeCell ref="QES98:QEW98"/>
    <mergeCell ref="QCP98:QCT98"/>
    <mergeCell ref="QCU98:QCY98"/>
    <mergeCell ref="QCZ98:QDD98"/>
    <mergeCell ref="QDE98:QDI98"/>
    <mergeCell ref="QDJ98:QDN98"/>
    <mergeCell ref="QDO98:QDS98"/>
    <mergeCell ref="QIJ98:QIN98"/>
    <mergeCell ref="QIO98:QIS98"/>
    <mergeCell ref="QIT98:QIX98"/>
    <mergeCell ref="QIY98:QJC98"/>
    <mergeCell ref="QJD98:QJH98"/>
    <mergeCell ref="QJI98:QJM98"/>
    <mergeCell ref="QHF98:QHJ98"/>
    <mergeCell ref="QHK98:QHO98"/>
    <mergeCell ref="QHP98:QHT98"/>
    <mergeCell ref="QHU98:QHY98"/>
    <mergeCell ref="QHZ98:QID98"/>
    <mergeCell ref="QIE98:QII98"/>
    <mergeCell ref="QGB98:QGF98"/>
    <mergeCell ref="QGG98:QGK98"/>
    <mergeCell ref="QGL98:QGP98"/>
    <mergeCell ref="QGQ98:QGU98"/>
    <mergeCell ref="QGV98:QGZ98"/>
    <mergeCell ref="QHA98:QHE98"/>
    <mergeCell ref="QLV98:QLZ98"/>
    <mergeCell ref="QMA98:QME98"/>
    <mergeCell ref="QMF98:QMJ98"/>
    <mergeCell ref="QMK98:QMO98"/>
    <mergeCell ref="QMP98:QMT98"/>
    <mergeCell ref="QMU98:QMY98"/>
    <mergeCell ref="QKR98:QKV98"/>
    <mergeCell ref="QKW98:QLA98"/>
    <mergeCell ref="QLB98:QLF98"/>
    <mergeCell ref="QLG98:QLK98"/>
    <mergeCell ref="QLL98:QLP98"/>
    <mergeCell ref="QLQ98:QLU98"/>
    <mergeCell ref="QJN98:QJR98"/>
    <mergeCell ref="QJS98:QJW98"/>
    <mergeCell ref="QJX98:QKB98"/>
    <mergeCell ref="QKC98:QKG98"/>
    <mergeCell ref="QKH98:QKL98"/>
    <mergeCell ref="QKM98:QKQ98"/>
    <mergeCell ref="QPH98:QPL98"/>
    <mergeCell ref="QPM98:QPQ98"/>
    <mergeCell ref="QPR98:QPV98"/>
    <mergeCell ref="QPW98:QQA98"/>
    <mergeCell ref="QQB98:QQF98"/>
    <mergeCell ref="QQG98:QQK98"/>
    <mergeCell ref="QOD98:QOH98"/>
    <mergeCell ref="QOI98:QOM98"/>
    <mergeCell ref="QON98:QOR98"/>
    <mergeCell ref="QOS98:QOW98"/>
    <mergeCell ref="QOX98:QPB98"/>
    <mergeCell ref="QPC98:QPG98"/>
    <mergeCell ref="QMZ98:QND98"/>
    <mergeCell ref="QNE98:QNI98"/>
    <mergeCell ref="QNJ98:QNN98"/>
    <mergeCell ref="QNO98:QNS98"/>
    <mergeCell ref="QNT98:QNX98"/>
    <mergeCell ref="QNY98:QOC98"/>
    <mergeCell ref="QST98:QSX98"/>
    <mergeCell ref="QSY98:QTC98"/>
    <mergeCell ref="QTD98:QTH98"/>
    <mergeCell ref="QTI98:QTM98"/>
    <mergeCell ref="QTN98:QTR98"/>
    <mergeCell ref="QTS98:QTW98"/>
    <mergeCell ref="QRP98:QRT98"/>
    <mergeCell ref="QRU98:QRY98"/>
    <mergeCell ref="QRZ98:QSD98"/>
    <mergeCell ref="QSE98:QSI98"/>
    <mergeCell ref="QSJ98:QSN98"/>
    <mergeCell ref="QSO98:QSS98"/>
    <mergeCell ref="QQL98:QQP98"/>
    <mergeCell ref="QQQ98:QQU98"/>
    <mergeCell ref="QQV98:QQZ98"/>
    <mergeCell ref="QRA98:QRE98"/>
    <mergeCell ref="QRF98:QRJ98"/>
    <mergeCell ref="QRK98:QRO98"/>
    <mergeCell ref="QWF98:QWJ98"/>
    <mergeCell ref="QWK98:QWO98"/>
    <mergeCell ref="QWP98:QWT98"/>
    <mergeCell ref="QWU98:QWY98"/>
    <mergeCell ref="QWZ98:QXD98"/>
    <mergeCell ref="QXE98:QXI98"/>
    <mergeCell ref="QVB98:QVF98"/>
    <mergeCell ref="QVG98:QVK98"/>
    <mergeCell ref="QVL98:QVP98"/>
    <mergeCell ref="QVQ98:QVU98"/>
    <mergeCell ref="QVV98:QVZ98"/>
    <mergeCell ref="QWA98:QWE98"/>
    <mergeCell ref="QTX98:QUB98"/>
    <mergeCell ref="QUC98:QUG98"/>
    <mergeCell ref="QUH98:QUL98"/>
    <mergeCell ref="QUM98:QUQ98"/>
    <mergeCell ref="QUR98:QUV98"/>
    <mergeCell ref="QUW98:QVA98"/>
    <mergeCell ref="QZR98:QZV98"/>
    <mergeCell ref="QZW98:RAA98"/>
    <mergeCell ref="RAB98:RAF98"/>
    <mergeCell ref="RAG98:RAK98"/>
    <mergeCell ref="RAL98:RAP98"/>
    <mergeCell ref="RAQ98:RAU98"/>
    <mergeCell ref="QYN98:QYR98"/>
    <mergeCell ref="QYS98:QYW98"/>
    <mergeCell ref="QYX98:QZB98"/>
    <mergeCell ref="QZC98:QZG98"/>
    <mergeCell ref="QZH98:QZL98"/>
    <mergeCell ref="QZM98:QZQ98"/>
    <mergeCell ref="QXJ98:QXN98"/>
    <mergeCell ref="QXO98:QXS98"/>
    <mergeCell ref="QXT98:QXX98"/>
    <mergeCell ref="QXY98:QYC98"/>
    <mergeCell ref="QYD98:QYH98"/>
    <mergeCell ref="QYI98:QYM98"/>
    <mergeCell ref="RDD98:RDH98"/>
    <mergeCell ref="RDI98:RDM98"/>
    <mergeCell ref="RDN98:RDR98"/>
    <mergeCell ref="RDS98:RDW98"/>
    <mergeCell ref="RDX98:REB98"/>
    <mergeCell ref="REC98:REG98"/>
    <mergeCell ref="RBZ98:RCD98"/>
    <mergeCell ref="RCE98:RCI98"/>
    <mergeCell ref="RCJ98:RCN98"/>
    <mergeCell ref="RCO98:RCS98"/>
    <mergeCell ref="RCT98:RCX98"/>
    <mergeCell ref="RCY98:RDC98"/>
    <mergeCell ref="RAV98:RAZ98"/>
    <mergeCell ref="RBA98:RBE98"/>
    <mergeCell ref="RBF98:RBJ98"/>
    <mergeCell ref="RBK98:RBO98"/>
    <mergeCell ref="RBP98:RBT98"/>
    <mergeCell ref="RBU98:RBY98"/>
    <mergeCell ref="RGP98:RGT98"/>
    <mergeCell ref="RGU98:RGY98"/>
    <mergeCell ref="RGZ98:RHD98"/>
    <mergeCell ref="RHE98:RHI98"/>
    <mergeCell ref="RHJ98:RHN98"/>
    <mergeCell ref="RHO98:RHS98"/>
    <mergeCell ref="RFL98:RFP98"/>
    <mergeCell ref="RFQ98:RFU98"/>
    <mergeCell ref="RFV98:RFZ98"/>
    <mergeCell ref="RGA98:RGE98"/>
    <mergeCell ref="RGF98:RGJ98"/>
    <mergeCell ref="RGK98:RGO98"/>
    <mergeCell ref="REH98:REL98"/>
    <mergeCell ref="REM98:REQ98"/>
    <mergeCell ref="RER98:REV98"/>
    <mergeCell ref="REW98:RFA98"/>
    <mergeCell ref="RFB98:RFF98"/>
    <mergeCell ref="RFG98:RFK98"/>
    <mergeCell ref="RKB98:RKF98"/>
    <mergeCell ref="RKG98:RKK98"/>
    <mergeCell ref="RKL98:RKP98"/>
    <mergeCell ref="RKQ98:RKU98"/>
    <mergeCell ref="RKV98:RKZ98"/>
    <mergeCell ref="RLA98:RLE98"/>
    <mergeCell ref="RIX98:RJB98"/>
    <mergeCell ref="RJC98:RJG98"/>
    <mergeCell ref="RJH98:RJL98"/>
    <mergeCell ref="RJM98:RJQ98"/>
    <mergeCell ref="RJR98:RJV98"/>
    <mergeCell ref="RJW98:RKA98"/>
    <mergeCell ref="RHT98:RHX98"/>
    <mergeCell ref="RHY98:RIC98"/>
    <mergeCell ref="RID98:RIH98"/>
    <mergeCell ref="RII98:RIM98"/>
    <mergeCell ref="RIN98:RIR98"/>
    <mergeCell ref="RIS98:RIW98"/>
    <mergeCell ref="RNN98:RNR98"/>
    <mergeCell ref="RNS98:RNW98"/>
    <mergeCell ref="RNX98:ROB98"/>
    <mergeCell ref="ROC98:ROG98"/>
    <mergeCell ref="ROH98:ROL98"/>
    <mergeCell ref="ROM98:ROQ98"/>
    <mergeCell ref="RMJ98:RMN98"/>
    <mergeCell ref="RMO98:RMS98"/>
    <mergeCell ref="RMT98:RMX98"/>
    <mergeCell ref="RMY98:RNC98"/>
    <mergeCell ref="RND98:RNH98"/>
    <mergeCell ref="RNI98:RNM98"/>
    <mergeCell ref="RLF98:RLJ98"/>
    <mergeCell ref="RLK98:RLO98"/>
    <mergeCell ref="RLP98:RLT98"/>
    <mergeCell ref="RLU98:RLY98"/>
    <mergeCell ref="RLZ98:RMD98"/>
    <mergeCell ref="RME98:RMI98"/>
    <mergeCell ref="RQZ98:RRD98"/>
    <mergeCell ref="RRE98:RRI98"/>
    <mergeCell ref="RRJ98:RRN98"/>
    <mergeCell ref="RRO98:RRS98"/>
    <mergeCell ref="RRT98:RRX98"/>
    <mergeCell ref="RRY98:RSC98"/>
    <mergeCell ref="RPV98:RPZ98"/>
    <mergeCell ref="RQA98:RQE98"/>
    <mergeCell ref="RQF98:RQJ98"/>
    <mergeCell ref="RQK98:RQO98"/>
    <mergeCell ref="RQP98:RQT98"/>
    <mergeCell ref="RQU98:RQY98"/>
    <mergeCell ref="ROR98:ROV98"/>
    <mergeCell ref="ROW98:RPA98"/>
    <mergeCell ref="RPB98:RPF98"/>
    <mergeCell ref="RPG98:RPK98"/>
    <mergeCell ref="RPL98:RPP98"/>
    <mergeCell ref="RPQ98:RPU98"/>
    <mergeCell ref="RUL98:RUP98"/>
    <mergeCell ref="RUQ98:RUU98"/>
    <mergeCell ref="RUV98:RUZ98"/>
    <mergeCell ref="RVA98:RVE98"/>
    <mergeCell ref="RVF98:RVJ98"/>
    <mergeCell ref="RVK98:RVO98"/>
    <mergeCell ref="RTH98:RTL98"/>
    <mergeCell ref="RTM98:RTQ98"/>
    <mergeCell ref="RTR98:RTV98"/>
    <mergeCell ref="RTW98:RUA98"/>
    <mergeCell ref="RUB98:RUF98"/>
    <mergeCell ref="RUG98:RUK98"/>
    <mergeCell ref="RSD98:RSH98"/>
    <mergeCell ref="RSI98:RSM98"/>
    <mergeCell ref="RSN98:RSR98"/>
    <mergeCell ref="RSS98:RSW98"/>
    <mergeCell ref="RSX98:RTB98"/>
    <mergeCell ref="RTC98:RTG98"/>
    <mergeCell ref="RXX98:RYB98"/>
    <mergeCell ref="RYC98:RYG98"/>
    <mergeCell ref="RYH98:RYL98"/>
    <mergeCell ref="RYM98:RYQ98"/>
    <mergeCell ref="RYR98:RYV98"/>
    <mergeCell ref="RYW98:RZA98"/>
    <mergeCell ref="RWT98:RWX98"/>
    <mergeCell ref="RWY98:RXC98"/>
    <mergeCell ref="RXD98:RXH98"/>
    <mergeCell ref="RXI98:RXM98"/>
    <mergeCell ref="RXN98:RXR98"/>
    <mergeCell ref="RXS98:RXW98"/>
    <mergeCell ref="RVP98:RVT98"/>
    <mergeCell ref="RVU98:RVY98"/>
    <mergeCell ref="RVZ98:RWD98"/>
    <mergeCell ref="RWE98:RWI98"/>
    <mergeCell ref="RWJ98:RWN98"/>
    <mergeCell ref="RWO98:RWS98"/>
    <mergeCell ref="SBJ98:SBN98"/>
    <mergeCell ref="SBO98:SBS98"/>
    <mergeCell ref="SBT98:SBX98"/>
    <mergeCell ref="SBY98:SCC98"/>
    <mergeCell ref="SCD98:SCH98"/>
    <mergeCell ref="SCI98:SCM98"/>
    <mergeCell ref="SAF98:SAJ98"/>
    <mergeCell ref="SAK98:SAO98"/>
    <mergeCell ref="SAP98:SAT98"/>
    <mergeCell ref="SAU98:SAY98"/>
    <mergeCell ref="SAZ98:SBD98"/>
    <mergeCell ref="SBE98:SBI98"/>
    <mergeCell ref="RZB98:RZF98"/>
    <mergeCell ref="RZG98:RZK98"/>
    <mergeCell ref="RZL98:RZP98"/>
    <mergeCell ref="RZQ98:RZU98"/>
    <mergeCell ref="RZV98:RZZ98"/>
    <mergeCell ref="SAA98:SAE98"/>
    <mergeCell ref="SEV98:SEZ98"/>
    <mergeCell ref="SFA98:SFE98"/>
    <mergeCell ref="SFF98:SFJ98"/>
    <mergeCell ref="SFK98:SFO98"/>
    <mergeCell ref="SFP98:SFT98"/>
    <mergeCell ref="SFU98:SFY98"/>
    <mergeCell ref="SDR98:SDV98"/>
    <mergeCell ref="SDW98:SEA98"/>
    <mergeCell ref="SEB98:SEF98"/>
    <mergeCell ref="SEG98:SEK98"/>
    <mergeCell ref="SEL98:SEP98"/>
    <mergeCell ref="SEQ98:SEU98"/>
    <mergeCell ref="SCN98:SCR98"/>
    <mergeCell ref="SCS98:SCW98"/>
    <mergeCell ref="SCX98:SDB98"/>
    <mergeCell ref="SDC98:SDG98"/>
    <mergeCell ref="SDH98:SDL98"/>
    <mergeCell ref="SDM98:SDQ98"/>
    <mergeCell ref="SIH98:SIL98"/>
    <mergeCell ref="SIM98:SIQ98"/>
    <mergeCell ref="SIR98:SIV98"/>
    <mergeCell ref="SIW98:SJA98"/>
    <mergeCell ref="SJB98:SJF98"/>
    <mergeCell ref="SJG98:SJK98"/>
    <mergeCell ref="SHD98:SHH98"/>
    <mergeCell ref="SHI98:SHM98"/>
    <mergeCell ref="SHN98:SHR98"/>
    <mergeCell ref="SHS98:SHW98"/>
    <mergeCell ref="SHX98:SIB98"/>
    <mergeCell ref="SIC98:SIG98"/>
    <mergeCell ref="SFZ98:SGD98"/>
    <mergeCell ref="SGE98:SGI98"/>
    <mergeCell ref="SGJ98:SGN98"/>
    <mergeCell ref="SGO98:SGS98"/>
    <mergeCell ref="SGT98:SGX98"/>
    <mergeCell ref="SGY98:SHC98"/>
    <mergeCell ref="SLT98:SLX98"/>
    <mergeCell ref="SLY98:SMC98"/>
    <mergeCell ref="SMD98:SMH98"/>
    <mergeCell ref="SMI98:SMM98"/>
    <mergeCell ref="SMN98:SMR98"/>
    <mergeCell ref="SMS98:SMW98"/>
    <mergeCell ref="SKP98:SKT98"/>
    <mergeCell ref="SKU98:SKY98"/>
    <mergeCell ref="SKZ98:SLD98"/>
    <mergeCell ref="SLE98:SLI98"/>
    <mergeCell ref="SLJ98:SLN98"/>
    <mergeCell ref="SLO98:SLS98"/>
    <mergeCell ref="SJL98:SJP98"/>
    <mergeCell ref="SJQ98:SJU98"/>
    <mergeCell ref="SJV98:SJZ98"/>
    <mergeCell ref="SKA98:SKE98"/>
    <mergeCell ref="SKF98:SKJ98"/>
    <mergeCell ref="SKK98:SKO98"/>
    <mergeCell ref="SPF98:SPJ98"/>
    <mergeCell ref="SPK98:SPO98"/>
    <mergeCell ref="SPP98:SPT98"/>
    <mergeCell ref="SPU98:SPY98"/>
    <mergeCell ref="SPZ98:SQD98"/>
    <mergeCell ref="SQE98:SQI98"/>
    <mergeCell ref="SOB98:SOF98"/>
    <mergeCell ref="SOG98:SOK98"/>
    <mergeCell ref="SOL98:SOP98"/>
    <mergeCell ref="SOQ98:SOU98"/>
    <mergeCell ref="SOV98:SOZ98"/>
    <mergeCell ref="SPA98:SPE98"/>
    <mergeCell ref="SMX98:SNB98"/>
    <mergeCell ref="SNC98:SNG98"/>
    <mergeCell ref="SNH98:SNL98"/>
    <mergeCell ref="SNM98:SNQ98"/>
    <mergeCell ref="SNR98:SNV98"/>
    <mergeCell ref="SNW98:SOA98"/>
    <mergeCell ref="SSR98:SSV98"/>
    <mergeCell ref="SSW98:STA98"/>
    <mergeCell ref="STB98:STF98"/>
    <mergeCell ref="STG98:STK98"/>
    <mergeCell ref="STL98:STP98"/>
    <mergeCell ref="STQ98:STU98"/>
    <mergeCell ref="SRN98:SRR98"/>
    <mergeCell ref="SRS98:SRW98"/>
    <mergeCell ref="SRX98:SSB98"/>
    <mergeCell ref="SSC98:SSG98"/>
    <mergeCell ref="SSH98:SSL98"/>
    <mergeCell ref="SSM98:SSQ98"/>
    <mergeCell ref="SQJ98:SQN98"/>
    <mergeCell ref="SQO98:SQS98"/>
    <mergeCell ref="SQT98:SQX98"/>
    <mergeCell ref="SQY98:SRC98"/>
    <mergeCell ref="SRD98:SRH98"/>
    <mergeCell ref="SRI98:SRM98"/>
    <mergeCell ref="SWD98:SWH98"/>
    <mergeCell ref="SWI98:SWM98"/>
    <mergeCell ref="SWN98:SWR98"/>
    <mergeCell ref="SWS98:SWW98"/>
    <mergeCell ref="SWX98:SXB98"/>
    <mergeCell ref="SXC98:SXG98"/>
    <mergeCell ref="SUZ98:SVD98"/>
    <mergeCell ref="SVE98:SVI98"/>
    <mergeCell ref="SVJ98:SVN98"/>
    <mergeCell ref="SVO98:SVS98"/>
    <mergeCell ref="SVT98:SVX98"/>
    <mergeCell ref="SVY98:SWC98"/>
    <mergeCell ref="STV98:STZ98"/>
    <mergeCell ref="SUA98:SUE98"/>
    <mergeCell ref="SUF98:SUJ98"/>
    <mergeCell ref="SUK98:SUO98"/>
    <mergeCell ref="SUP98:SUT98"/>
    <mergeCell ref="SUU98:SUY98"/>
    <mergeCell ref="SZP98:SZT98"/>
    <mergeCell ref="SZU98:SZY98"/>
    <mergeCell ref="SZZ98:TAD98"/>
    <mergeCell ref="TAE98:TAI98"/>
    <mergeCell ref="TAJ98:TAN98"/>
    <mergeCell ref="TAO98:TAS98"/>
    <mergeCell ref="SYL98:SYP98"/>
    <mergeCell ref="SYQ98:SYU98"/>
    <mergeCell ref="SYV98:SYZ98"/>
    <mergeCell ref="SZA98:SZE98"/>
    <mergeCell ref="SZF98:SZJ98"/>
    <mergeCell ref="SZK98:SZO98"/>
    <mergeCell ref="SXH98:SXL98"/>
    <mergeCell ref="SXM98:SXQ98"/>
    <mergeCell ref="SXR98:SXV98"/>
    <mergeCell ref="SXW98:SYA98"/>
    <mergeCell ref="SYB98:SYF98"/>
    <mergeCell ref="SYG98:SYK98"/>
    <mergeCell ref="TDB98:TDF98"/>
    <mergeCell ref="TDG98:TDK98"/>
    <mergeCell ref="TDL98:TDP98"/>
    <mergeCell ref="TDQ98:TDU98"/>
    <mergeCell ref="TDV98:TDZ98"/>
    <mergeCell ref="TEA98:TEE98"/>
    <mergeCell ref="TBX98:TCB98"/>
    <mergeCell ref="TCC98:TCG98"/>
    <mergeCell ref="TCH98:TCL98"/>
    <mergeCell ref="TCM98:TCQ98"/>
    <mergeCell ref="TCR98:TCV98"/>
    <mergeCell ref="TCW98:TDA98"/>
    <mergeCell ref="TAT98:TAX98"/>
    <mergeCell ref="TAY98:TBC98"/>
    <mergeCell ref="TBD98:TBH98"/>
    <mergeCell ref="TBI98:TBM98"/>
    <mergeCell ref="TBN98:TBR98"/>
    <mergeCell ref="TBS98:TBW98"/>
    <mergeCell ref="TGN98:TGR98"/>
    <mergeCell ref="TGS98:TGW98"/>
    <mergeCell ref="TGX98:THB98"/>
    <mergeCell ref="THC98:THG98"/>
    <mergeCell ref="THH98:THL98"/>
    <mergeCell ref="THM98:THQ98"/>
    <mergeCell ref="TFJ98:TFN98"/>
    <mergeCell ref="TFO98:TFS98"/>
    <mergeCell ref="TFT98:TFX98"/>
    <mergeCell ref="TFY98:TGC98"/>
    <mergeCell ref="TGD98:TGH98"/>
    <mergeCell ref="TGI98:TGM98"/>
    <mergeCell ref="TEF98:TEJ98"/>
    <mergeCell ref="TEK98:TEO98"/>
    <mergeCell ref="TEP98:TET98"/>
    <mergeCell ref="TEU98:TEY98"/>
    <mergeCell ref="TEZ98:TFD98"/>
    <mergeCell ref="TFE98:TFI98"/>
    <mergeCell ref="TJZ98:TKD98"/>
    <mergeCell ref="TKE98:TKI98"/>
    <mergeCell ref="TKJ98:TKN98"/>
    <mergeCell ref="TKO98:TKS98"/>
    <mergeCell ref="TKT98:TKX98"/>
    <mergeCell ref="TKY98:TLC98"/>
    <mergeCell ref="TIV98:TIZ98"/>
    <mergeCell ref="TJA98:TJE98"/>
    <mergeCell ref="TJF98:TJJ98"/>
    <mergeCell ref="TJK98:TJO98"/>
    <mergeCell ref="TJP98:TJT98"/>
    <mergeCell ref="TJU98:TJY98"/>
    <mergeCell ref="THR98:THV98"/>
    <mergeCell ref="THW98:TIA98"/>
    <mergeCell ref="TIB98:TIF98"/>
    <mergeCell ref="TIG98:TIK98"/>
    <mergeCell ref="TIL98:TIP98"/>
    <mergeCell ref="TIQ98:TIU98"/>
    <mergeCell ref="TNL98:TNP98"/>
    <mergeCell ref="TNQ98:TNU98"/>
    <mergeCell ref="TNV98:TNZ98"/>
    <mergeCell ref="TOA98:TOE98"/>
    <mergeCell ref="TOF98:TOJ98"/>
    <mergeCell ref="TOK98:TOO98"/>
    <mergeCell ref="TMH98:TML98"/>
    <mergeCell ref="TMM98:TMQ98"/>
    <mergeCell ref="TMR98:TMV98"/>
    <mergeCell ref="TMW98:TNA98"/>
    <mergeCell ref="TNB98:TNF98"/>
    <mergeCell ref="TNG98:TNK98"/>
    <mergeCell ref="TLD98:TLH98"/>
    <mergeCell ref="TLI98:TLM98"/>
    <mergeCell ref="TLN98:TLR98"/>
    <mergeCell ref="TLS98:TLW98"/>
    <mergeCell ref="TLX98:TMB98"/>
    <mergeCell ref="TMC98:TMG98"/>
    <mergeCell ref="TQX98:TRB98"/>
    <mergeCell ref="TRC98:TRG98"/>
    <mergeCell ref="TRH98:TRL98"/>
    <mergeCell ref="TRM98:TRQ98"/>
    <mergeCell ref="TRR98:TRV98"/>
    <mergeCell ref="TRW98:TSA98"/>
    <mergeCell ref="TPT98:TPX98"/>
    <mergeCell ref="TPY98:TQC98"/>
    <mergeCell ref="TQD98:TQH98"/>
    <mergeCell ref="TQI98:TQM98"/>
    <mergeCell ref="TQN98:TQR98"/>
    <mergeCell ref="TQS98:TQW98"/>
    <mergeCell ref="TOP98:TOT98"/>
    <mergeCell ref="TOU98:TOY98"/>
    <mergeCell ref="TOZ98:TPD98"/>
    <mergeCell ref="TPE98:TPI98"/>
    <mergeCell ref="TPJ98:TPN98"/>
    <mergeCell ref="TPO98:TPS98"/>
    <mergeCell ref="TUJ98:TUN98"/>
    <mergeCell ref="TUO98:TUS98"/>
    <mergeCell ref="TUT98:TUX98"/>
    <mergeCell ref="TUY98:TVC98"/>
    <mergeCell ref="TVD98:TVH98"/>
    <mergeCell ref="TVI98:TVM98"/>
    <mergeCell ref="TTF98:TTJ98"/>
    <mergeCell ref="TTK98:TTO98"/>
    <mergeCell ref="TTP98:TTT98"/>
    <mergeCell ref="TTU98:TTY98"/>
    <mergeCell ref="TTZ98:TUD98"/>
    <mergeCell ref="TUE98:TUI98"/>
    <mergeCell ref="TSB98:TSF98"/>
    <mergeCell ref="TSG98:TSK98"/>
    <mergeCell ref="TSL98:TSP98"/>
    <mergeCell ref="TSQ98:TSU98"/>
    <mergeCell ref="TSV98:TSZ98"/>
    <mergeCell ref="TTA98:TTE98"/>
    <mergeCell ref="TXV98:TXZ98"/>
    <mergeCell ref="TYA98:TYE98"/>
    <mergeCell ref="TYF98:TYJ98"/>
    <mergeCell ref="TYK98:TYO98"/>
    <mergeCell ref="TYP98:TYT98"/>
    <mergeCell ref="TYU98:TYY98"/>
    <mergeCell ref="TWR98:TWV98"/>
    <mergeCell ref="TWW98:TXA98"/>
    <mergeCell ref="TXB98:TXF98"/>
    <mergeCell ref="TXG98:TXK98"/>
    <mergeCell ref="TXL98:TXP98"/>
    <mergeCell ref="TXQ98:TXU98"/>
    <mergeCell ref="TVN98:TVR98"/>
    <mergeCell ref="TVS98:TVW98"/>
    <mergeCell ref="TVX98:TWB98"/>
    <mergeCell ref="TWC98:TWG98"/>
    <mergeCell ref="TWH98:TWL98"/>
    <mergeCell ref="TWM98:TWQ98"/>
    <mergeCell ref="UBH98:UBL98"/>
    <mergeCell ref="UBM98:UBQ98"/>
    <mergeCell ref="UBR98:UBV98"/>
    <mergeCell ref="UBW98:UCA98"/>
    <mergeCell ref="UCB98:UCF98"/>
    <mergeCell ref="UCG98:UCK98"/>
    <mergeCell ref="UAD98:UAH98"/>
    <mergeCell ref="UAI98:UAM98"/>
    <mergeCell ref="UAN98:UAR98"/>
    <mergeCell ref="UAS98:UAW98"/>
    <mergeCell ref="UAX98:UBB98"/>
    <mergeCell ref="UBC98:UBG98"/>
    <mergeCell ref="TYZ98:TZD98"/>
    <mergeCell ref="TZE98:TZI98"/>
    <mergeCell ref="TZJ98:TZN98"/>
    <mergeCell ref="TZO98:TZS98"/>
    <mergeCell ref="TZT98:TZX98"/>
    <mergeCell ref="TZY98:UAC98"/>
    <mergeCell ref="UET98:UEX98"/>
    <mergeCell ref="UEY98:UFC98"/>
    <mergeCell ref="UFD98:UFH98"/>
    <mergeCell ref="UFI98:UFM98"/>
    <mergeCell ref="UFN98:UFR98"/>
    <mergeCell ref="UFS98:UFW98"/>
    <mergeCell ref="UDP98:UDT98"/>
    <mergeCell ref="UDU98:UDY98"/>
    <mergeCell ref="UDZ98:UED98"/>
    <mergeCell ref="UEE98:UEI98"/>
    <mergeCell ref="UEJ98:UEN98"/>
    <mergeCell ref="UEO98:UES98"/>
    <mergeCell ref="UCL98:UCP98"/>
    <mergeCell ref="UCQ98:UCU98"/>
    <mergeCell ref="UCV98:UCZ98"/>
    <mergeCell ref="UDA98:UDE98"/>
    <mergeCell ref="UDF98:UDJ98"/>
    <mergeCell ref="UDK98:UDO98"/>
    <mergeCell ref="UIF98:UIJ98"/>
    <mergeCell ref="UIK98:UIO98"/>
    <mergeCell ref="UIP98:UIT98"/>
    <mergeCell ref="UIU98:UIY98"/>
    <mergeCell ref="UIZ98:UJD98"/>
    <mergeCell ref="UJE98:UJI98"/>
    <mergeCell ref="UHB98:UHF98"/>
    <mergeCell ref="UHG98:UHK98"/>
    <mergeCell ref="UHL98:UHP98"/>
    <mergeCell ref="UHQ98:UHU98"/>
    <mergeCell ref="UHV98:UHZ98"/>
    <mergeCell ref="UIA98:UIE98"/>
    <mergeCell ref="UFX98:UGB98"/>
    <mergeCell ref="UGC98:UGG98"/>
    <mergeCell ref="UGH98:UGL98"/>
    <mergeCell ref="UGM98:UGQ98"/>
    <mergeCell ref="UGR98:UGV98"/>
    <mergeCell ref="UGW98:UHA98"/>
    <mergeCell ref="ULR98:ULV98"/>
    <mergeCell ref="ULW98:UMA98"/>
    <mergeCell ref="UMB98:UMF98"/>
    <mergeCell ref="UMG98:UMK98"/>
    <mergeCell ref="UML98:UMP98"/>
    <mergeCell ref="UMQ98:UMU98"/>
    <mergeCell ref="UKN98:UKR98"/>
    <mergeCell ref="UKS98:UKW98"/>
    <mergeCell ref="UKX98:ULB98"/>
    <mergeCell ref="ULC98:ULG98"/>
    <mergeCell ref="ULH98:ULL98"/>
    <mergeCell ref="ULM98:ULQ98"/>
    <mergeCell ref="UJJ98:UJN98"/>
    <mergeCell ref="UJO98:UJS98"/>
    <mergeCell ref="UJT98:UJX98"/>
    <mergeCell ref="UJY98:UKC98"/>
    <mergeCell ref="UKD98:UKH98"/>
    <mergeCell ref="UKI98:UKM98"/>
    <mergeCell ref="UPD98:UPH98"/>
    <mergeCell ref="UPI98:UPM98"/>
    <mergeCell ref="UPN98:UPR98"/>
    <mergeCell ref="UPS98:UPW98"/>
    <mergeCell ref="UPX98:UQB98"/>
    <mergeCell ref="UQC98:UQG98"/>
    <mergeCell ref="UNZ98:UOD98"/>
    <mergeCell ref="UOE98:UOI98"/>
    <mergeCell ref="UOJ98:UON98"/>
    <mergeCell ref="UOO98:UOS98"/>
    <mergeCell ref="UOT98:UOX98"/>
    <mergeCell ref="UOY98:UPC98"/>
    <mergeCell ref="UMV98:UMZ98"/>
    <mergeCell ref="UNA98:UNE98"/>
    <mergeCell ref="UNF98:UNJ98"/>
    <mergeCell ref="UNK98:UNO98"/>
    <mergeCell ref="UNP98:UNT98"/>
    <mergeCell ref="UNU98:UNY98"/>
    <mergeCell ref="USP98:UST98"/>
    <mergeCell ref="USU98:USY98"/>
    <mergeCell ref="USZ98:UTD98"/>
    <mergeCell ref="UTE98:UTI98"/>
    <mergeCell ref="UTJ98:UTN98"/>
    <mergeCell ref="UTO98:UTS98"/>
    <mergeCell ref="URL98:URP98"/>
    <mergeCell ref="URQ98:URU98"/>
    <mergeCell ref="URV98:URZ98"/>
    <mergeCell ref="USA98:USE98"/>
    <mergeCell ref="USF98:USJ98"/>
    <mergeCell ref="USK98:USO98"/>
    <mergeCell ref="UQH98:UQL98"/>
    <mergeCell ref="UQM98:UQQ98"/>
    <mergeCell ref="UQR98:UQV98"/>
    <mergeCell ref="UQW98:URA98"/>
    <mergeCell ref="URB98:URF98"/>
    <mergeCell ref="URG98:URK98"/>
    <mergeCell ref="UWB98:UWF98"/>
    <mergeCell ref="UWG98:UWK98"/>
    <mergeCell ref="UWL98:UWP98"/>
    <mergeCell ref="UWQ98:UWU98"/>
    <mergeCell ref="UWV98:UWZ98"/>
    <mergeCell ref="UXA98:UXE98"/>
    <mergeCell ref="UUX98:UVB98"/>
    <mergeCell ref="UVC98:UVG98"/>
    <mergeCell ref="UVH98:UVL98"/>
    <mergeCell ref="UVM98:UVQ98"/>
    <mergeCell ref="UVR98:UVV98"/>
    <mergeCell ref="UVW98:UWA98"/>
    <mergeCell ref="UTT98:UTX98"/>
    <mergeCell ref="UTY98:UUC98"/>
    <mergeCell ref="UUD98:UUH98"/>
    <mergeCell ref="UUI98:UUM98"/>
    <mergeCell ref="UUN98:UUR98"/>
    <mergeCell ref="UUS98:UUW98"/>
    <mergeCell ref="UZN98:UZR98"/>
    <mergeCell ref="UZS98:UZW98"/>
    <mergeCell ref="UZX98:VAB98"/>
    <mergeCell ref="VAC98:VAG98"/>
    <mergeCell ref="VAH98:VAL98"/>
    <mergeCell ref="VAM98:VAQ98"/>
    <mergeCell ref="UYJ98:UYN98"/>
    <mergeCell ref="UYO98:UYS98"/>
    <mergeCell ref="UYT98:UYX98"/>
    <mergeCell ref="UYY98:UZC98"/>
    <mergeCell ref="UZD98:UZH98"/>
    <mergeCell ref="UZI98:UZM98"/>
    <mergeCell ref="UXF98:UXJ98"/>
    <mergeCell ref="UXK98:UXO98"/>
    <mergeCell ref="UXP98:UXT98"/>
    <mergeCell ref="UXU98:UXY98"/>
    <mergeCell ref="UXZ98:UYD98"/>
    <mergeCell ref="UYE98:UYI98"/>
    <mergeCell ref="VCZ98:VDD98"/>
    <mergeCell ref="VDE98:VDI98"/>
    <mergeCell ref="VDJ98:VDN98"/>
    <mergeCell ref="VDO98:VDS98"/>
    <mergeCell ref="VDT98:VDX98"/>
    <mergeCell ref="VDY98:VEC98"/>
    <mergeCell ref="VBV98:VBZ98"/>
    <mergeCell ref="VCA98:VCE98"/>
    <mergeCell ref="VCF98:VCJ98"/>
    <mergeCell ref="VCK98:VCO98"/>
    <mergeCell ref="VCP98:VCT98"/>
    <mergeCell ref="VCU98:VCY98"/>
    <mergeCell ref="VAR98:VAV98"/>
    <mergeCell ref="VAW98:VBA98"/>
    <mergeCell ref="VBB98:VBF98"/>
    <mergeCell ref="VBG98:VBK98"/>
    <mergeCell ref="VBL98:VBP98"/>
    <mergeCell ref="VBQ98:VBU98"/>
    <mergeCell ref="VGL98:VGP98"/>
    <mergeCell ref="VGQ98:VGU98"/>
    <mergeCell ref="VGV98:VGZ98"/>
    <mergeCell ref="VHA98:VHE98"/>
    <mergeCell ref="VHF98:VHJ98"/>
    <mergeCell ref="VHK98:VHO98"/>
    <mergeCell ref="VFH98:VFL98"/>
    <mergeCell ref="VFM98:VFQ98"/>
    <mergeCell ref="VFR98:VFV98"/>
    <mergeCell ref="VFW98:VGA98"/>
    <mergeCell ref="VGB98:VGF98"/>
    <mergeCell ref="VGG98:VGK98"/>
    <mergeCell ref="VED98:VEH98"/>
    <mergeCell ref="VEI98:VEM98"/>
    <mergeCell ref="VEN98:VER98"/>
    <mergeCell ref="VES98:VEW98"/>
    <mergeCell ref="VEX98:VFB98"/>
    <mergeCell ref="VFC98:VFG98"/>
    <mergeCell ref="VJX98:VKB98"/>
    <mergeCell ref="VKC98:VKG98"/>
    <mergeCell ref="VKH98:VKL98"/>
    <mergeCell ref="VKM98:VKQ98"/>
    <mergeCell ref="VKR98:VKV98"/>
    <mergeCell ref="VKW98:VLA98"/>
    <mergeCell ref="VIT98:VIX98"/>
    <mergeCell ref="VIY98:VJC98"/>
    <mergeCell ref="VJD98:VJH98"/>
    <mergeCell ref="VJI98:VJM98"/>
    <mergeCell ref="VJN98:VJR98"/>
    <mergeCell ref="VJS98:VJW98"/>
    <mergeCell ref="VHP98:VHT98"/>
    <mergeCell ref="VHU98:VHY98"/>
    <mergeCell ref="VHZ98:VID98"/>
    <mergeCell ref="VIE98:VII98"/>
    <mergeCell ref="VIJ98:VIN98"/>
    <mergeCell ref="VIO98:VIS98"/>
    <mergeCell ref="VNJ98:VNN98"/>
    <mergeCell ref="VNO98:VNS98"/>
    <mergeCell ref="VNT98:VNX98"/>
    <mergeCell ref="VNY98:VOC98"/>
    <mergeCell ref="VOD98:VOH98"/>
    <mergeCell ref="VOI98:VOM98"/>
    <mergeCell ref="VMF98:VMJ98"/>
    <mergeCell ref="VMK98:VMO98"/>
    <mergeCell ref="VMP98:VMT98"/>
    <mergeCell ref="VMU98:VMY98"/>
    <mergeCell ref="VMZ98:VND98"/>
    <mergeCell ref="VNE98:VNI98"/>
    <mergeCell ref="VLB98:VLF98"/>
    <mergeCell ref="VLG98:VLK98"/>
    <mergeCell ref="VLL98:VLP98"/>
    <mergeCell ref="VLQ98:VLU98"/>
    <mergeCell ref="VLV98:VLZ98"/>
    <mergeCell ref="VMA98:VME98"/>
    <mergeCell ref="VQV98:VQZ98"/>
    <mergeCell ref="VRA98:VRE98"/>
    <mergeCell ref="VRF98:VRJ98"/>
    <mergeCell ref="VRK98:VRO98"/>
    <mergeCell ref="VRP98:VRT98"/>
    <mergeCell ref="VRU98:VRY98"/>
    <mergeCell ref="VPR98:VPV98"/>
    <mergeCell ref="VPW98:VQA98"/>
    <mergeCell ref="VQB98:VQF98"/>
    <mergeCell ref="VQG98:VQK98"/>
    <mergeCell ref="VQL98:VQP98"/>
    <mergeCell ref="VQQ98:VQU98"/>
    <mergeCell ref="VON98:VOR98"/>
    <mergeCell ref="VOS98:VOW98"/>
    <mergeCell ref="VOX98:VPB98"/>
    <mergeCell ref="VPC98:VPG98"/>
    <mergeCell ref="VPH98:VPL98"/>
    <mergeCell ref="VPM98:VPQ98"/>
    <mergeCell ref="VUH98:VUL98"/>
    <mergeCell ref="VUM98:VUQ98"/>
    <mergeCell ref="VUR98:VUV98"/>
    <mergeCell ref="VUW98:VVA98"/>
    <mergeCell ref="VVB98:VVF98"/>
    <mergeCell ref="VVG98:VVK98"/>
    <mergeCell ref="VTD98:VTH98"/>
    <mergeCell ref="VTI98:VTM98"/>
    <mergeCell ref="VTN98:VTR98"/>
    <mergeCell ref="VTS98:VTW98"/>
    <mergeCell ref="VTX98:VUB98"/>
    <mergeCell ref="VUC98:VUG98"/>
    <mergeCell ref="VRZ98:VSD98"/>
    <mergeCell ref="VSE98:VSI98"/>
    <mergeCell ref="VSJ98:VSN98"/>
    <mergeCell ref="VSO98:VSS98"/>
    <mergeCell ref="VST98:VSX98"/>
    <mergeCell ref="VSY98:VTC98"/>
    <mergeCell ref="VXT98:VXX98"/>
    <mergeCell ref="VXY98:VYC98"/>
    <mergeCell ref="VYD98:VYH98"/>
    <mergeCell ref="VYI98:VYM98"/>
    <mergeCell ref="VYN98:VYR98"/>
    <mergeCell ref="VYS98:VYW98"/>
    <mergeCell ref="VWP98:VWT98"/>
    <mergeCell ref="VWU98:VWY98"/>
    <mergeCell ref="VWZ98:VXD98"/>
    <mergeCell ref="VXE98:VXI98"/>
    <mergeCell ref="VXJ98:VXN98"/>
    <mergeCell ref="VXO98:VXS98"/>
    <mergeCell ref="VVL98:VVP98"/>
    <mergeCell ref="VVQ98:VVU98"/>
    <mergeCell ref="VVV98:VVZ98"/>
    <mergeCell ref="VWA98:VWE98"/>
    <mergeCell ref="VWF98:VWJ98"/>
    <mergeCell ref="VWK98:VWO98"/>
    <mergeCell ref="WBF98:WBJ98"/>
    <mergeCell ref="WBK98:WBO98"/>
    <mergeCell ref="WBP98:WBT98"/>
    <mergeCell ref="WBU98:WBY98"/>
    <mergeCell ref="WBZ98:WCD98"/>
    <mergeCell ref="WCE98:WCI98"/>
    <mergeCell ref="WAB98:WAF98"/>
    <mergeCell ref="WAG98:WAK98"/>
    <mergeCell ref="WAL98:WAP98"/>
    <mergeCell ref="WAQ98:WAU98"/>
    <mergeCell ref="WAV98:WAZ98"/>
    <mergeCell ref="WBA98:WBE98"/>
    <mergeCell ref="VYX98:VZB98"/>
    <mergeCell ref="VZC98:VZG98"/>
    <mergeCell ref="VZH98:VZL98"/>
    <mergeCell ref="VZM98:VZQ98"/>
    <mergeCell ref="VZR98:VZV98"/>
    <mergeCell ref="VZW98:WAA98"/>
    <mergeCell ref="WER98:WEV98"/>
    <mergeCell ref="WEW98:WFA98"/>
    <mergeCell ref="WFB98:WFF98"/>
    <mergeCell ref="WFG98:WFK98"/>
    <mergeCell ref="WFL98:WFP98"/>
    <mergeCell ref="WFQ98:WFU98"/>
    <mergeCell ref="WDN98:WDR98"/>
    <mergeCell ref="WDS98:WDW98"/>
    <mergeCell ref="WDX98:WEB98"/>
    <mergeCell ref="WEC98:WEG98"/>
    <mergeCell ref="WEH98:WEL98"/>
    <mergeCell ref="WEM98:WEQ98"/>
    <mergeCell ref="WCJ98:WCN98"/>
    <mergeCell ref="WCO98:WCS98"/>
    <mergeCell ref="WCT98:WCX98"/>
    <mergeCell ref="WCY98:WDC98"/>
    <mergeCell ref="WDD98:WDH98"/>
    <mergeCell ref="WDI98:WDM98"/>
    <mergeCell ref="WID98:WIH98"/>
    <mergeCell ref="WII98:WIM98"/>
    <mergeCell ref="WIN98:WIR98"/>
    <mergeCell ref="WIS98:WIW98"/>
    <mergeCell ref="WIX98:WJB98"/>
    <mergeCell ref="WJC98:WJG98"/>
    <mergeCell ref="WGZ98:WHD98"/>
    <mergeCell ref="WHE98:WHI98"/>
    <mergeCell ref="WHJ98:WHN98"/>
    <mergeCell ref="WHO98:WHS98"/>
    <mergeCell ref="WHT98:WHX98"/>
    <mergeCell ref="WHY98:WIC98"/>
    <mergeCell ref="WFV98:WFZ98"/>
    <mergeCell ref="WGA98:WGE98"/>
    <mergeCell ref="WGF98:WGJ98"/>
    <mergeCell ref="WGK98:WGO98"/>
    <mergeCell ref="WGP98:WGT98"/>
    <mergeCell ref="WGU98:WGY98"/>
    <mergeCell ref="WLP98:WLT98"/>
    <mergeCell ref="WLU98:WLY98"/>
    <mergeCell ref="WLZ98:WMD98"/>
    <mergeCell ref="WME98:WMI98"/>
    <mergeCell ref="WMJ98:WMN98"/>
    <mergeCell ref="WMO98:WMS98"/>
    <mergeCell ref="WKL98:WKP98"/>
    <mergeCell ref="WKQ98:WKU98"/>
    <mergeCell ref="WKV98:WKZ98"/>
    <mergeCell ref="WLA98:WLE98"/>
    <mergeCell ref="WLF98:WLJ98"/>
    <mergeCell ref="WLK98:WLO98"/>
    <mergeCell ref="WJH98:WJL98"/>
    <mergeCell ref="WJM98:WJQ98"/>
    <mergeCell ref="WJR98:WJV98"/>
    <mergeCell ref="WJW98:WKA98"/>
    <mergeCell ref="WKB98:WKF98"/>
    <mergeCell ref="WKG98:WKK98"/>
    <mergeCell ref="WPB98:WPF98"/>
    <mergeCell ref="WPG98:WPK98"/>
    <mergeCell ref="WPL98:WPP98"/>
    <mergeCell ref="WPQ98:WPU98"/>
    <mergeCell ref="WPV98:WPZ98"/>
    <mergeCell ref="WQA98:WQE98"/>
    <mergeCell ref="WNX98:WOB98"/>
    <mergeCell ref="WOC98:WOG98"/>
    <mergeCell ref="WOH98:WOL98"/>
    <mergeCell ref="WOM98:WOQ98"/>
    <mergeCell ref="WOR98:WOV98"/>
    <mergeCell ref="WOW98:WPA98"/>
    <mergeCell ref="WMT98:WMX98"/>
    <mergeCell ref="WMY98:WNC98"/>
    <mergeCell ref="WND98:WNH98"/>
    <mergeCell ref="WNI98:WNM98"/>
    <mergeCell ref="WNN98:WNR98"/>
    <mergeCell ref="WNS98:WNW98"/>
    <mergeCell ref="WSN98:WSR98"/>
    <mergeCell ref="WSS98:WSW98"/>
    <mergeCell ref="WSX98:WTB98"/>
    <mergeCell ref="WTC98:WTG98"/>
    <mergeCell ref="WTH98:WTL98"/>
    <mergeCell ref="WTM98:WTQ98"/>
    <mergeCell ref="WRJ98:WRN98"/>
    <mergeCell ref="WRO98:WRS98"/>
    <mergeCell ref="WRT98:WRX98"/>
    <mergeCell ref="WRY98:WSC98"/>
    <mergeCell ref="WSD98:WSH98"/>
    <mergeCell ref="WSI98:WSM98"/>
    <mergeCell ref="WQF98:WQJ98"/>
    <mergeCell ref="WQK98:WQO98"/>
    <mergeCell ref="WQP98:WQT98"/>
    <mergeCell ref="WQU98:WQY98"/>
    <mergeCell ref="WQZ98:WRD98"/>
    <mergeCell ref="WRE98:WRI98"/>
    <mergeCell ref="WVZ98:WWD98"/>
    <mergeCell ref="WWE98:WWI98"/>
    <mergeCell ref="WWJ98:WWN98"/>
    <mergeCell ref="WWO98:WWS98"/>
    <mergeCell ref="WWT98:WWX98"/>
    <mergeCell ref="WWY98:WXC98"/>
    <mergeCell ref="WUV98:WUZ98"/>
    <mergeCell ref="WVA98:WVE98"/>
    <mergeCell ref="WVF98:WVJ98"/>
    <mergeCell ref="WVK98:WVO98"/>
    <mergeCell ref="WVP98:WVT98"/>
    <mergeCell ref="WVU98:WVY98"/>
    <mergeCell ref="WTR98:WTV98"/>
    <mergeCell ref="WTW98:WUA98"/>
    <mergeCell ref="WUB98:WUF98"/>
    <mergeCell ref="WUG98:WUK98"/>
    <mergeCell ref="WUL98:WUP98"/>
    <mergeCell ref="WUQ98:WUU98"/>
    <mergeCell ref="XBJ98:XBN98"/>
    <mergeCell ref="XBO98:XBS98"/>
    <mergeCell ref="WZL98:WZP98"/>
    <mergeCell ref="WZQ98:WZU98"/>
    <mergeCell ref="WZV98:WZZ98"/>
    <mergeCell ref="XAA98:XAE98"/>
    <mergeCell ref="XAF98:XAJ98"/>
    <mergeCell ref="XAK98:XAO98"/>
    <mergeCell ref="WYH98:WYL98"/>
    <mergeCell ref="WYM98:WYQ98"/>
    <mergeCell ref="WYR98:WYV98"/>
    <mergeCell ref="WYW98:WZA98"/>
    <mergeCell ref="WZB98:WZF98"/>
    <mergeCell ref="WZG98:WZK98"/>
    <mergeCell ref="WXD98:WXH98"/>
    <mergeCell ref="WXI98:WXM98"/>
    <mergeCell ref="WXN98:WXR98"/>
    <mergeCell ref="WXS98:WXW98"/>
    <mergeCell ref="WXX98:WYB98"/>
    <mergeCell ref="WYC98:WYG98"/>
    <mergeCell ref="A159:E159"/>
    <mergeCell ref="A191:D191"/>
    <mergeCell ref="A192:D192"/>
    <mergeCell ref="A193:D193"/>
    <mergeCell ref="A99:E99"/>
    <mergeCell ref="A100:E100"/>
    <mergeCell ref="A158:E158"/>
    <mergeCell ref="A160:E160"/>
    <mergeCell ref="A161:E161"/>
    <mergeCell ref="A162:E162"/>
    <mergeCell ref="XEB98:XEF98"/>
    <mergeCell ref="XEG98:XEK98"/>
    <mergeCell ref="XEL98:XEP98"/>
    <mergeCell ref="XEQ98:XEU98"/>
    <mergeCell ref="XEV98:XEZ98"/>
    <mergeCell ref="XFA98:XFD98"/>
    <mergeCell ref="XCX98:XDB98"/>
    <mergeCell ref="XDC98:XDG98"/>
    <mergeCell ref="XDH98:XDL98"/>
    <mergeCell ref="XDM98:XDQ98"/>
    <mergeCell ref="XDR98:XDV98"/>
    <mergeCell ref="XDW98:XEA98"/>
    <mergeCell ref="XBT98:XBX98"/>
    <mergeCell ref="XBY98:XCC98"/>
    <mergeCell ref="XCD98:XCH98"/>
    <mergeCell ref="XCI98:XCM98"/>
    <mergeCell ref="XCN98:XCR98"/>
    <mergeCell ref="XCS98:XCW98"/>
    <mergeCell ref="XAP98:XAT98"/>
    <mergeCell ref="XAU98:XAY98"/>
    <mergeCell ref="XAZ98:XBD98"/>
    <mergeCell ref="XBE98:XBI98"/>
  </mergeCells>
  <printOptions horizontalCentered="1" verticalCentered="1"/>
  <pageMargins left="0.70866141732283472" right="0.70866141732283472" top="1.5048818897637797" bottom="0.74803149606299213" header="0.31496062992125984" footer="0.31496062992125984"/>
  <pageSetup scale="7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B1:Q197"/>
  <sheetViews>
    <sheetView zoomScale="112" zoomScaleNormal="112" workbookViewId="0">
      <pane ySplit="7" topLeftCell="A8" activePane="bottomLeft" state="frozen"/>
      <selection pane="bottomLeft" activeCell="B4" sqref="B4:I4"/>
    </sheetView>
  </sheetViews>
  <sheetFormatPr baseColWidth="10" defaultColWidth="11.453125" defaultRowHeight="14.5" x14ac:dyDescent="0.35"/>
  <cols>
    <col min="1" max="1" width="9" customWidth="1"/>
    <col min="2" max="2" width="37" customWidth="1"/>
    <col min="3" max="3" width="6.54296875" style="336" customWidth="1"/>
    <col min="4" max="4" width="24.7265625" style="8" customWidth="1"/>
    <col min="5" max="5" width="16.54296875" customWidth="1"/>
    <col min="6" max="6" width="17.1796875" customWidth="1"/>
    <col min="7" max="7" width="15.1796875" style="321" customWidth="1"/>
    <col min="8" max="8" width="17" style="271" hidden="1" customWidth="1"/>
    <col min="9" max="9" width="16.81640625" style="271" hidden="1" customWidth="1"/>
    <col min="10" max="11" width="0" style="195" hidden="1" customWidth="1"/>
    <col min="12" max="12" width="22.1796875" style="195" hidden="1" customWidth="1"/>
    <col min="13" max="13" width="17.54296875" style="195" hidden="1" customWidth="1"/>
    <col min="14" max="14" width="15.26953125" style="195" hidden="1" customWidth="1"/>
    <col min="15" max="15" width="16.81640625" style="195" hidden="1" customWidth="1"/>
    <col min="16" max="16" width="14.1796875" style="195" hidden="1" customWidth="1"/>
    <col min="17" max="17" width="14.1796875" style="195" bestFit="1" customWidth="1"/>
  </cols>
  <sheetData>
    <row r="1" spans="2:17" ht="15.5" x14ac:dyDescent="0.35">
      <c r="B1" s="528" t="s">
        <v>426</v>
      </c>
      <c r="C1" s="528"/>
      <c r="D1" s="528"/>
      <c r="E1" s="528"/>
      <c r="F1" s="528"/>
      <c r="G1" s="528"/>
      <c r="H1" s="528"/>
      <c r="I1" s="528"/>
    </row>
    <row r="2" spans="2:17" ht="15.5" x14ac:dyDescent="0.35">
      <c r="B2" s="528" t="s">
        <v>427</v>
      </c>
      <c r="C2" s="528"/>
      <c r="D2" s="528"/>
      <c r="E2" s="528"/>
      <c r="F2" s="528"/>
      <c r="G2" s="528"/>
      <c r="H2" s="528"/>
      <c r="I2" s="528"/>
    </row>
    <row r="3" spans="2:17" ht="15.5" x14ac:dyDescent="0.35">
      <c r="B3" s="528" t="s">
        <v>473</v>
      </c>
      <c r="C3" s="528"/>
      <c r="D3" s="528"/>
      <c r="E3" s="528"/>
      <c r="F3" s="528"/>
      <c r="G3" s="528"/>
      <c r="H3" s="528"/>
      <c r="I3" s="528"/>
    </row>
    <row r="4" spans="2:17" ht="15.5" x14ac:dyDescent="0.35">
      <c r="B4" s="528" t="s">
        <v>470</v>
      </c>
      <c r="C4" s="528"/>
      <c r="D4" s="528"/>
      <c r="E4" s="528"/>
      <c r="F4" s="528"/>
      <c r="G4" s="528"/>
      <c r="H4" s="528"/>
      <c r="I4" s="528"/>
    </row>
    <row r="5" spans="2:17" x14ac:dyDescent="0.35">
      <c r="B5" s="526" t="s">
        <v>273</v>
      </c>
      <c r="C5" s="526"/>
      <c r="D5" s="526"/>
      <c r="E5" s="526"/>
      <c r="F5" s="526"/>
      <c r="G5" s="526"/>
      <c r="H5" s="526"/>
      <c r="I5" s="526"/>
    </row>
    <row r="6" spans="2:17" x14ac:dyDescent="0.35">
      <c r="B6" s="4"/>
      <c r="C6" s="2"/>
      <c r="D6" s="4"/>
      <c r="E6" s="4"/>
      <c r="F6" s="4"/>
    </row>
    <row r="7" spans="2:17" ht="17" x14ac:dyDescent="0.6">
      <c r="B7" s="482"/>
      <c r="C7" s="483" t="s">
        <v>146</v>
      </c>
      <c r="D7" s="484" t="s">
        <v>469</v>
      </c>
      <c r="E7" s="484" t="s">
        <v>421</v>
      </c>
      <c r="F7" s="12" t="s">
        <v>52</v>
      </c>
      <c r="H7" s="485" t="s">
        <v>390</v>
      </c>
      <c r="I7" s="485" t="s">
        <v>52</v>
      </c>
      <c r="K7" s="537" t="s">
        <v>398</v>
      </c>
      <c r="L7" s="537"/>
      <c r="M7" s="537"/>
      <c r="N7" s="537"/>
      <c r="O7" s="537"/>
      <c r="P7" s="537"/>
    </row>
    <row r="8" spans="2:17" ht="19" customHeight="1" x14ac:dyDescent="0.6">
      <c r="B8" s="23" t="s">
        <v>103</v>
      </c>
      <c r="C8" s="330"/>
      <c r="D8" s="25"/>
      <c r="E8" s="65"/>
      <c r="F8" s="26"/>
      <c r="K8" s="486"/>
      <c r="L8" s="486" t="s">
        <v>396</v>
      </c>
      <c r="M8" s="487" t="s">
        <v>394</v>
      </c>
      <c r="N8" s="486" t="s">
        <v>395</v>
      </c>
      <c r="O8" s="486" t="s">
        <v>393</v>
      </c>
      <c r="P8" s="486" t="s">
        <v>397</v>
      </c>
    </row>
    <row r="9" spans="2:17" ht="19" customHeight="1" x14ac:dyDescent="0.35">
      <c r="B9" s="26" t="s">
        <v>104</v>
      </c>
      <c r="C9" s="209">
        <v>15</v>
      </c>
      <c r="D9" s="432">
        <v>417630000</v>
      </c>
      <c r="E9" s="478">
        <v>650543119</v>
      </c>
      <c r="F9" s="28">
        <f>D9-E9</f>
        <v>-232913119</v>
      </c>
      <c r="H9" s="488">
        <v>5001032042</v>
      </c>
      <c r="I9" s="488">
        <f>+D9-H9</f>
        <v>-4583402042</v>
      </c>
      <c r="K9" s="489" t="s">
        <v>391</v>
      </c>
      <c r="L9" s="490">
        <v>3928687540</v>
      </c>
      <c r="M9" s="358"/>
      <c r="N9" s="491"/>
      <c r="O9" s="491"/>
      <c r="P9" s="491"/>
      <c r="Q9" s="521">
        <f>45250000+176231000</f>
        <v>221481000</v>
      </c>
    </row>
    <row r="10" spans="2:17" ht="19" hidden="1" customHeight="1" x14ac:dyDescent="0.35">
      <c r="B10" s="26" t="s">
        <v>422</v>
      </c>
      <c r="C10" s="209"/>
      <c r="D10" s="14"/>
      <c r="E10" s="387"/>
      <c r="F10" s="28"/>
      <c r="H10" s="488"/>
      <c r="I10" s="488"/>
      <c r="K10" s="489"/>
      <c r="L10" s="490"/>
      <c r="M10" s="358"/>
      <c r="N10" s="491"/>
      <c r="O10" s="491"/>
      <c r="P10" s="491"/>
    </row>
    <row r="11" spans="2:17" ht="19" customHeight="1" x14ac:dyDescent="0.35">
      <c r="B11" s="26" t="s">
        <v>53</v>
      </c>
      <c r="C11" s="209">
        <v>16</v>
      </c>
      <c r="D11" s="14">
        <f>(D9*79.963%)</f>
        <v>333949476.89999998</v>
      </c>
      <c r="E11" s="5">
        <v>528145000</v>
      </c>
      <c r="F11" s="28">
        <f>D11-E11</f>
        <v>-194195523.10000002</v>
      </c>
      <c r="H11" s="488">
        <f>4065763091+165040777-22234713</f>
        <v>4208569155</v>
      </c>
      <c r="I11" s="488">
        <f>+D11-H11</f>
        <v>-3874619678.0999999</v>
      </c>
      <c r="K11" s="486" t="s">
        <v>392</v>
      </c>
      <c r="L11" s="490">
        <v>831514587</v>
      </c>
      <c r="M11" s="359">
        <v>2233429209</v>
      </c>
      <c r="N11" s="491"/>
      <c r="O11" s="491"/>
      <c r="P11" s="491"/>
      <c r="Q11" s="476">
        <f>+D11/D9</f>
        <v>0.79962999999999995</v>
      </c>
    </row>
    <row r="12" spans="2:17" ht="19" customHeight="1" x14ac:dyDescent="0.6">
      <c r="B12" s="23" t="s">
        <v>54</v>
      </c>
      <c r="C12" s="330"/>
      <c r="D12" s="29">
        <f>D9-D11-D10</f>
        <v>83680523.100000024</v>
      </c>
      <c r="E12" s="231">
        <f>E9-E11</f>
        <v>122398119</v>
      </c>
      <c r="F12" s="29">
        <f>F9-F11</f>
        <v>-38717595.899999976</v>
      </c>
      <c r="H12" s="492">
        <f>H9-H11</f>
        <v>792462887</v>
      </c>
      <c r="I12" s="492">
        <f>I9-I11</f>
        <v>-708782363.9000001</v>
      </c>
      <c r="K12" s="491"/>
      <c r="L12" s="493">
        <f>SUM(L9:L11)</f>
        <v>4760202127</v>
      </c>
      <c r="M12" s="494">
        <v>0.03</v>
      </c>
      <c r="N12" s="490">
        <f>+L12*M12</f>
        <v>142806063.81</v>
      </c>
      <c r="O12" s="490">
        <v>165040777</v>
      </c>
      <c r="P12" s="495">
        <f>+O12-N12</f>
        <v>22234713.189999998</v>
      </c>
    </row>
    <row r="13" spans="2:17" ht="19.5" customHeight="1" x14ac:dyDescent="0.6">
      <c r="B13" s="23"/>
      <c r="C13" s="330"/>
      <c r="D13" s="287"/>
      <c r="E13" s="232"/>
      <c r="F13" s="31"/>
      <c r="H13" s="496"/>
      <c r="I13" s="496"/>
      <c r="M13" s="195">
        <v>223342920.90000001</v>
      </c>
    </row>
    <row r="14" spans="2:17" ht="19" customHeight="1" x14ac:dyDescent="0.35">
      <c r="B14" s="23" t="s">
        <v>55</v>
      </c>
      <c r="C14" s="209">
        <v>17</v>
      </c>
      <c r="D14" s="288"/>
      <c r="E14" s="66"/>
      <c r="F14" s="31"/>
      <c r="H14" s="497"/>
      <c r="I14" s="497"/>
    </row>
    <row r="15" spans="2:17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488">
        <v>0</v>
      </c>
      <c r="I15" s="488">
        <v>0</v>
      </c>
    </row>
    <row r="16" spans="2:17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488"/>
      <c r="I16" s="488"/>
    </row>
    <row r="17" spans="2:9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488"/>
      <c r="I17" s="488"/>
    </row>
    <row r="18" spans="2:9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488"/>
      <c r="I18" s="488"/>
    </row>
    <row r="19" spans="2:9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488"/>
      <c r="I19" s="488"/>
    </row>
    <row r="20" spans="2:9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488">
        <v>482149</v>
      </c>
      <c r="I20" s="488">
        <f>+D20-H20</f>
        <v>-482149</v>
      </c>
    </row>
    <row r="21" spans="2:9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488"/>
      <c r="I21" s="488">
        <f>+D21-H21</f>
        <v>0</v>
      </c>
    </row>
    <row r="22" spans="2:9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488">
        <v>3414923</v>
      </c>
      <c r="I22" s="488">
        <f>+D22-H22</f>
        <v>-3414923</v>
      </c>
    </row>
    <row r="23" spans="2:9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488"/>
      <c r="I23" s="488">
        <f>+D23-H23</f>
        <v>0</v>
      </c>
    </row>
    <row r="24" spans="2:9" s="195" customFormat="1" ht="19" customHeight="1" x14ac:dyDescent="0.35">
      <c r="B24" s="26" t="s">
        <v>66</v>
      </c>
      <c r="C24" s="87"/>
      <c r="D24" s="34">
        <f>758000+1500000</f>
        <v>2258000</v>
      </c>
      <c r="E24" s="34">
        <v>1120000</v>
      </c>
      <c r="F24" s="28">
        <f t="shared" si="0"/>
        <v>1138000</v>
      </c>
      <c r="G24" s="321"/>
      <c r="H24" s="488">
        <v>78182</v>
      </c>
      <c r="I24" s="488">
        <f>+D24-H24</f>
        <v>2179818</v>
      </c>
    </row>
    <row r="25" spans="2:9" s="195" customFormat="1" ht="19" customHeight="1" x14ac:dyDescent="0.35">
      <c r="B25" s="23" t="s">
        <v>58</v>
      </c>
      <c r="C25" s="209"/>
      <c r="D25" s="36">
        <f>SUM(D15:D24)</f>
        <v>2258000</v>
      </c>
      <c r="E25" s="36">
        <f>SUM(E20:E24)</f>
        <v>1120000</v>
      </c>
      <c r="F25" s="36">
        <f>SUM(F15:F24)</f>
        <v>1138000</v>
      </c>
      <c r="G25" s="321"/>
      <c r="H25" s="498">
        <f>SUM(H15:H24)</f>
        <v>3975254</v>
      </c>
      <c r="I25" s="498">
        <f>SUM(I15:I24)</f>
        <v>-1717254</v>
      </c>
    </row>
    <row r="26" spans="2:9" s="195" customFormat="1" ht="13.5" customHeight="1" x14ac:dyDescent="0.35">
      <c r="B26" s="26"/>
      <c r="C26" s="209"/>
      <c r="D26" s="285"/>
      <c r="E26" s="65"/>
      <c r="F26" s="28"/>
      <c r="G26" s="321"/>
      <c r="H26" s="488"/>
      <c r="I26" s="488"/>
    </row>
    <row r="27" spans="2:9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497"/>
      <c r="I27" s="497"/>
    </row>
    <row r="28" spans="2:9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499"/>
      <c r="I28" s="499"/>
    </row>
    <row r="29" spans="2:9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500">
        <v>132926589</v>
      </c>
      <c r="I29" s="500">
        <f>+D29-H29</f>
        <v>-132926589</v>
      </c>
    </row>
    <row r="30" spans="2:9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500">
        <f>60470332-9450000</f>
        <v>51020332</v>
      </c>
      <c r="I30" s="500">
        <f>+D30-H30</f>
        <v>-51020332</v>
      </c>
    </row>
    <row r="31" spans="2:9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500">
        <f>14925400-621000</f>
        <v>14304400</v>
      </c>
      <c r="I31" s="500">
        <f>+D31-H31</f>
        <v>-14304400</v>
      </c>
    </row>
    <row r="32" spans="2:9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500">
        <v>27992398</v>
      </c>
      <c r="I32" s="500">
        <f t="shared" ref="I32:I42" si="2">+D32-H32</f>
        <v>-27992398</v>
      </c>
    </row>
    <row r="33" spans="2:9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500"/>
      <c r="I33" s="500">
        <f t="shared" si="2"/>
        <v>0</v>
      </c>
    </row>
    <row r="34" spans="2:9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500">
        <v>44273239</v>
      </c>
      <c r="I34" s="500">
        <f t="shared" si="2"/>
        <v>-44273239</v>
      </c>
    </row>
    <row r="35" spans="2:9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500">
        <v>1117750</v>
      </c>
      <c r="I35" s="500">
        <f t="shared" si="2"/>
        <v>-1117750</v>
      </c>
    </row>
    <row r="36" spans="2:9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500">
        <v>11996110</v>
      </c>
      <c r="I36" s="500">
        <f t="shared" si="2"/>
        <v>-11996110</v>
      </c>
    </row>
    <row r="37" spans="2:9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500">
        <v>6150317</v>
      </c>
      <c r="I37" s="500">
        <f t="shared" si="2"/>
        <v>-6150317</v>
      </c>
    </row>
    <row r="38" spans="2:9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500">
        <v>423000</v>
      </c>
      <c r="I38" s="500">
        <f t="shared" si="2"/>
        <v>-423000</v>
      </c>
    </row>
    <row r="39" spans="2:9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500">
        <v>2283799</v>
      </c>
      <c r="I39" s="500">
        <f t="shared" si="2"/>
        <v>-2283799</v>
      </c>
    </row>
    <row r="40" spans="2:9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500"/>
      <c r="I40" s="500">
        <f t="shared" si="2"/>
        <v>0</v>
      </c>
    </row>
    <row r="41" spans="2:9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500">
        <v>9109957</v>
      </c>
      <c r="I41" s="500">
        <f t="shared" si="2"/>
        <v>-9109957</v>
      </c>
    </row>
    <row r="42" spans="2:9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500">
        <v>55536663</v>
      </c>
      <c r="I42" s="500">
        <f t="shared" si="2"/>
        <v>-55536663</v>
      </c>
    </row>
    <row r="43" spans="2:9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501">
        <f>SUM(H29:H42)</f>
        <v>357134554</v>
      </c>
      <c r="I43" s="501">
        <f>+D43-H43</f>
        <v>-357134554</v>
      </c>
    </row>
    <row r="44" spans="2:9" s="195" customFormat="1" ht="13.5" hidden="1" customHeight="1" x14ac:dyDescent="0.35">
      <c r="B44" s="26"/>
      <c r="C44" s="209"/>
      <c r="D44" s="291"/>
      <c r="E44" s="65"/>
      <c r="F44" s="28"/>
      <c r="G44" s="321"/>
      <c r="H44" s="500"/>
      <c r="I44" s="500"/>
    </row>
    <row r="45" spans="2:9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499"/>
      <c r="I45" s="499"/>
    </row>
    <row r="46" spans="2:9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500">
        <v>0</v>
      </c>
      <c r="I46" s="500"/>
    </row>
    <row r="47" spans="2:9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500">
        <v>0</v>
      </c>
      <c r="I47" s="500"/>
    </row>
    <row r="48" spans="2:9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500">
        <v>0</v>
      </c>
      <c r="I48" s="500"/>
    </row>
    <row r="49" spans="2:9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500">
        <v>0</v>
      </c>
      <c r="I49" s="500"/>
    </row>
    <row r="50" spans="2:9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500">
        <v>0</v>
      </c>
      <c r="I50" s="500"/>
    </row>
    <row r="51" spans="2:9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500">
        <v>90643980</v>
      </c>
      <c r="I51" s="500">
        <f>+D51-H51</f>
        <v>-90643980</v>
      </c>
    </row>
    <row r="52" spans="2:9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500"/>
      <c r="I52" s="500">
        <f t="shared" ref="I52:I59" si="4">+D52-H52</f>
        <v>0</v>
      </c>
    </row>
    <row r="53" spans="2:9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500"/>
      <c r="I53" s="500">
        <f t="shared" si="4"/>
        <v>0</v>
      </c>
    </row>
    <row r="54" spans="2:9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500"/>
      <c r="I54" s="500">
        <f t="shared" si="4"/>
        <v>0</v>
      </c>
    </row>
    <row r="55" spans="2:9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500"/>
      <c r="I55" s="500">
        <f t="shared" si="4"/>
        <v>0</v>
      </c>
    </row>
    <row r="56" spans="2:9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500"/>
      <c r="I56" s="500">
        <f t="shared" si="4"/>
        <v>0</v>
      </c>
    </row>
    <row r="57" spans="2:9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500"/>
      <c r="I57" s="500">
        <f t="shared" si="4"/>
        <v>0</v>
      </c>
    </row>
    <row r="58" spans="2:9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500"/>
      <c r="I58" s="500">
        <f t="shared" si="4"/>
        <v>0</v>
      </c>
    </row>
    <row r="59" spans="2:9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500">
        <v>5896425</v>
      </c>
      <c r="I59" s="500">
        <f t="shared" si="4"/>
        <v>-5896425</v>
      </c>
    </row>
    <row r="60" spans="2:9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501">
        <f>SUM(H46:H59)</f>
        <v>96540405</v>
      </c>
      <c r="I60" s="501">
        <f>SUM(I46:I59)</f>
        <v>-96540405</v>
      </c>
    </row>
    <row r="61" spans="2:9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499"/>
      <c r="I61" s="499"/>
    </row>
    <row r="62" spans="2:9" ht="19" customHeight="1" x14ac:dyDescent="0.35">
      <c r="B62" s="26" t="s">
        <v>142</v>
      </c>
      <c r="C62" s="209"/>
      <c r="D62" s="480">
        <v>11523000</v>
      </c>
      <c r="E62" s="480">
        <v>23568000</v>
      </c>
      <c r="F62" s="28">
        <f>D62-E62</f>
        <v>-12045000</v>
      </c>
      <c r="G62" s="271"/>
      <c r="H62" s="500">
        <f>38399523-9391040</f>
        <v>29008483</v>
      </c>
      <c r="I62" s="500">
        <f>+D62-H62</f>
        <v>-17485483</v>
      </c>
    </row>
    <row r="63" spans="2:9" ht="19" customHeight="1" x14ac:dyDescent="0.35">
      <c r="B63" s="23" t="s">
        <v>69</v>
      </c>
      <c r="C63" s="44"/>
      <c r="D63" s="481">
        <f>SUM(D62:D62)</f>
        <v>11523000</v>
      </c>
      <c r="E63" s="39">
        <f>SUM(E62:E62)</f>
        <v>23568000</v>
      </c>
      <c r="F63" s="39">
        <f>SUM(F62:F62)</f>
        <v>-12045000</v>
      </c>
      <c r="G63" s="271"/>
      <c r="H63" s="501">
        <f>SUM(H62:H62)</f>
        <v>29008483</v>
      </c>
      <c r="I63" s="501">
        <f>+D63-H63</f>
        <v>-17485483</v>
      </c>
    </row>
    <row r="64" spans="2:9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8" t="str">
        <f>B1</f>
        <v xml:space="preserve"> CARLOS GIOVANNI GARCIA VIVAS</v>
      </c>
      <c r="C74" s="528"/>
      <c r="D74" s="528"/>
      <c r="E74" s="528"/>
      <c r="F74" s="528"/>
      <c r="G74" s="528"/>
      <c r="H74" s="528"/>
      <c r="I74" s="528"/>
    </row>
    <row r="75" spans="2:9" ht="19" hidden="1" customHeight="1" x14ac:dyDescent="0.35">
      <c r="B75" s="528" t="str">
        <f>B2</f>
        <v>NIT: 13508779-8</v>
      </c>
      <c r="C75" s="528"/>
      <c r="D75" s="528"/>
      <c r="E75" s="528"/>
      <c r="F75" s="528"/>
      <c r="G75" s="528"/>
      <c r="H75" s="528"/>
      <c r="I75" s="528"/>
    </row>
    <row r="76" spans="2:9" ht="19" hidden="1" customHeight="1" x14ac:dyDescent="0.35">
      <c r="B76" s="528" t="s">
        <v>50</v>
      </c>
      <c r="C76" s="528"/>
      <c r="D76" s="528"/>
      <c r="E76" s="528"/>
      <c r="F76" s="528"/>
      <c r="G76" s="528"/>
      <c r="H76" s="528"/>
      <c r="I76" s="528"/>
    </row>
    <row r="77" spans="2:9" ht="19" hidden="1" customHeight="1" x14ac:dyDescent="0.35">
      <c r="B77" s="528" t="str">
        <f>B4</f>
        <v xml:space="preserve">DEL 01 DE ENERO AL 31 DE  DICIEMBRE  DE 2023 </v>
      </c>
      <c r="C77" s="528"/>
      <c r="D77" s="528"/>
      <c r="E77" s="528"/>
      <c r="F77" s="528"/>
      <c r="G77" s="528"/>
      <c r="H77" s="528"/>
      <c r="I77" s="528"/>
    </row>
    <row r="78" spans="2:9" ht="19" hidden="1" customHeight="1" x14ac:dyDescent="0.35">
      <c r="B78" s="526" t="str">
        <f>B5</f>
        <v>(Cifras expresadas  en  pesos colombianos)</v>
      </c>
      <c r="C78" s="526"/>
      <c r="D78" s="526"/>
      <c r="E78" s="526"/>
      <c r="F78" s="526"/>
      <c r="G78" s="526"/>
      <c r="H78" s="526"/>
      <c r="I78" s="526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485" t="s">
        <v>390</v>
      </c>
      <c r="I80" s="485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502">
        <f>189200-46200-143000</f>
        <v>0</v>
      </c>
      <c r="I83" s="502"/>
    </row>
    <row r="84" spans="2:9" ht="19" customHeight="1" x14ac:dyDescent="0.35">
      <c r="B84" s="26" t="s">
        <v>66</v>
      </c>
      <c r="C84" s="332"/>
      <c r="D84" s="5">
        <f>41260000*0.7318</f>
        <v>30194068</v>
      </c>
      <c r="E84" s="5">
        <v>41260000</v>
      </c>
      <c r="F84" s="28">
        <f>D84-E84</f>
        <v>-11065932</v>
      </c>
      <c r="H84" s="502">
        <v>2968</v>
      </c>
      <c r="I84" s="502"/>
    </row>
    <row r="85" spans="2:9" ht="19" customHeight="1" x14ac:dyDescent="0.35">
      <c r="B85" s="23" t="s">
        <v>91</v>
      </c>
      <c r="C85" s="333"/>
      <c r="D85" s="33">
        <f>+D82+D83+D84</f>
        <v>30194068</v>
      </c>
      <c r="E85" s="66">
        <f>SUM(E82:E84)</f>
        <v>41260000</v>
      </c>
      <c r="F85" s="31">
        <f>D85-E85</f>
        <v>-11065932</v>
      </c>
      <c r="G85" s="321">
        <f>+D85+D63</f>
        <v>41717068</v>
      </c>
      <c r="H85" s="503">
        <f>SUM(H82:H84)</f>
        <v>2968</v>
      </c>
      <c r="I85" s="503"/>
    </row>
    <row r="86" spans="2:9" ht="19" customHeight="1" x14ac:dyDescent="0.6">
      <c r="B86" s="44" t="s">
        <v>70</v>
      </c>
      <c r="C86" s="330"/>
      <c r="D86" s="36">
        <f>+D12+D25-D43-D63-D85-D60</f>
        <v>44221455.100000024</v>
      </c>
      <c r="E86" s="36">
        <f>+E12+E25-E43-E63-E85-E60</f>
        <v>58690119</v>
      </c>
      <c r="F86" s="36">
        <f>F12+F25-F43-F63</f>
        <v>-25534595.899999976</v>
      </c>
      <c r="H86" s="504">
        <f>+H12+H25-H43-H63-H85-H60</f>
        <v>313751731</v>
      </c>
      <c r="I86" s="504">
        <f>+D86-H86</f>
        <v>-269530275.89999998</v>
      </c>
    </row>
    <row r="87" spans="2:9" ht="14.25" customHeight="1" x14ac:dyDescent="0.6">
      <c r="B87" s="26"/>
      <c r="C87" s="330"/>
      <c r="D87" s="45"/>
      <c r="E87" s="65"/>
      <c r="F87" s="26"/>
      <c r="H87" s="505"/>
      <c r="I87" s="505"/>
    </row>
    <row r="88" spans="2:9" ht="19" hidden="1" customHeight="1" x14ac:dyDescent="0.6">
      <c r="B88" s="44" t="s">
        <v>71</v>
      </c>
      <c r="C88" s="330" t="s">
        <v>465</v>
      </c>
      <c r="D88" s="45"/>
      <c r="E88" s="65"/>
      <c r="F88" s="46"/>
      <c r="H88" s="505"/>
      <c r="I88" s="505"/>
    </row>
    <row r="89" spans="2:9" ht="19" hidden="1" customHeight="1" x14ac:dyDescent="0.35">
      <c r="B89" s="18" t="s">
        <v>383</v>
      </c>
      <c r="C89" s="209"/>
      <c r="D89" s="47">
        <v>0</v>
      </c>
      <c r="E89" s="47">
        <v>0</v>
      </c>
      <c r="F89" s="28">
        <f>D89-E89</f>
        <v>0</v>
      </c>
      <c r="H89" s="237">
        <v>0</v>
      </c>
      <c r="I89" s="237"/>
    </row>
    <row r="90" spans="2:9" ht="19" hidden="1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237">
        <v>0</v>
      </c>
      <c r="I90" s="237"/>
    </row>
    <row r="91" spans="2:9" ht="14.25" hidden="1" customHeight="1" x14ac:dyDescent="0.35">
      <c r="B91" s="44" t="s">
        <v>72</v>
      </c>
      <c r="C91" s="44"/>
      <c r="D91" s="36">
        <f>SUM(D89:D90)</f>
        <v>0</v>
      </c>
      <c r="E91" s="36">
        <f>SUM(E89:E90)</f>
        <v>0</v>
      </c>
      <c r="F91" s="36">
        <f>SUM(F89:F90)</f>
        <v>0</v>
      </c>
      <c r="H91" s="504">
        <f>SUM(H89:H90)</f>
        <v>0</v>
      </c>
      <c r="I91" s="504"/>
    </row>
    <row r="92" spans="2:9" ht="14.25" customHeight="1" x14ac:dyDescent="0.35">
      <c r="B92" s="18"/>
      <c r="C92" s="18"/>
      <c r="D92" s="47"/>
      <c r="E92" s="65"/>
      <c r="F92" s="28"/>
      <c r="H92" s="237"/>
      <c r="I92" s="237"/>
    </row>
    <row r="93" spans="2:9" ht="14.25" customHeight="1" thickBot="1" x14ac:dyDescent="0.4">
      <c r="B93" s="44" t="s">
        <v>73</v>
      </c>
      <c r="C93" s="18"/>
      <c r="D93" s="48">
        <f>D86-D91</f>
        <v>44221455.100000024</v>
      </c>
      <c r="E93" s="48">
        <f>E86-E91</f>
        <v>58690119</v>
      </c>
      <c r="F93" s="48">
        <f>F86-F91</f>
        <v>-25534595.899999976</v>
      </c>
      <c r="G93" s="321">
        <v>263108159</v>
      </c>
      <c r="H93" s="506">
        <f>H86-H91</f>
        <v>313751731</v>
      </c>
      <c r="I93" s="506">
        <f>I86-I91</f>
        <v>-269530275.89999998</v>
      </c>
    </row>
    <row r="94" spans="2:9" ht="14.25" customHeight="1" thickTop="1" x14ac:dyDescent="0.35">
      <c r="B94" s="44"/>
      <c r="C94" s="18"/>
      <c r="D94" s="26"/>
      <c r="E94" s="65"/>
      <c r="F94" s="26"/>
      <c r="H94" s="238"/>
      <c r="I94" s="238"/>
    </row>
    <row r="95" spans="2:9" ht="14.25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38">
        <v>0</v>
      </c>
      <c r="I95" s="238"/>
    </row>
    <row r="96" spans="2:9" ht="14.25" customHeight="1" x14ac:dyDescent="0.35">
      <c r="B96" s="18"/>
      <c r="C96" s="18"/>
      <c r="D96" s="26"/>
      <c r="E96" s="65"/>
      <c r="F96" s="26"/>
      <c r="H96" s="238"/>
      <c r="I96" s="238"/>
    </row>
    <row r="97" spans="2:17" ht="14.25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507">
        <f>SUM(H94:H96)</f>
        <v>0</v>
      </c>
      <c r="I97" s="507"/>
    </row>
    <row r="98" spans="2:17" ht="14.25" customHeight="1" thickTop="1" x14ac:dyDescent="0.35">
      <c r="B98" s="18"/>
      <c r="C98" s="18"/>
      <c r="D98" s="26"/>
      <c r="E98" s="26"/>
      <c r="F98" s="26"/>
      <c r="H98" s="238"/>
      <c r="I98" s="238"/>
    </row>
    <row r="99" spans="2:17" ht="14.25" customHeight="1" thickBot="1" x14ac:dyDescent="0.4">
      <c r="B99" s="44" t="s">
        <v>76</v>
      </c>
      <c r="C99" s="209"/>
      <c r="D99" s="49">
        <f>D93+D95</f>
        <v>44221455.100000024</v>
      </c>
      <c r="E99" s="49">
        <f>E93+E95</f>
        <v>58690119</v>
      </c>
      <c r="F99" s="49">
        <f>F93+F95</f>
        <v>-25534595.899999976</v>
      </c>
      <c r="H99" s="507">
        <f>H93+H95</f>
        <v>313751731</v>
      </c>
      <c r="I99" s="507">
        <f>I93+I95</f>
        <v>-269530275.89999998</v>
      </c>
    </row>
    <row r="100" spans="2:17" ht="19" customHeight="1" thickTop="1" x14ac:dyDescent="0.35">
      <c r="B100" s="264"/>
      <c r="C100" s="278"/>
      <c r="D100" s="322"/>
      <c r="E100" s="322"/>
      <c r="F100" s="322"/>
      <c r="H100" s="271">
        <f>+D99/D9</f>
        <v>0.10588668223068272</v>
      </c>
    </row>
    <row r="101" spans="2:17" ht="19" customHeight="1" x14ac:dyDescent="0.35">
      <c r="B101" s="239"/>
      <c r="C101" s="239"/>
      <c r="D101" s="468"/>
      <c r="E101" s="468"/>
      <c r="F101" s="239"/>
    </row>
    <row r="102" spans="2:17" s="245" customFormat="1" ht="19" customHeight="1" x14ac:dyDescent="0.35">
      <c r="B102" s="320"/>
      <c r="C102" s="469"/>
      <c r="D102" s="320"/>
      <c r="E102" s="293"/>
      <c r="F102" s="320"/>
      <c r="G102" s="321"/>
      <c r="H102" s="271"/>
      <c r="I102" s="271"/>
      <c r="J102" s="321"/>
      <c r="K102" s="321"/>
      <c r="L102" s="321"/>
      <c r="M102" s="321"/>
      <c r="N102" s="321"/>
      <c r="O102" s="321"/>
      <c r="P102" s="321"/>
      <c r="Q102" s="321"/>
    </row>
    <row r="103" spans="2:17" s="245" customFormat="1" ht="19" customHeight="1" x14ac:dyDescent="0.35">
      <c r="B103" s="320"/>
      <c r="C103" s="469"/>
      <c r="D103" s="320"/>
      <c r="E103" s="293"/>
      <c r="F103" s="320"/>
      <c r="G103" s="321"/>
      <c r="H103" s="271"/>
      <c r="I103" s="271"/>
      <c r="J103" s="321"/>
      <c r="K103" s="321"/>
      <c r="L103" s="321"/>
      <c r="M103" s="321"/>
      <c r="N103" s="321"/>
      <c r="O103" s="321"/>
      <c r="P103" s="321"/>
      <c r="Q103" s="321"/>
    </row>
    <row r="104" spans="2:17" s="245" customFormat="1" ht="19" customHeight="1" x14ac:dyDescent="0.35">
      <c r="B104" s="320"/>
      <c r="C104" s="469"/>
      <c r="D104" s="320"/>
      <c r="E104" s="293"/>
      <c r="F104" s="320"/>
      <c r="G104" s="321"/>
      <c r="H104" s="271"/>
      <c r="I104" s="271"/>
      <c r="J104" s="321"/>
      <c r="K104" s="321"/>
      <c r="L104" s="321"/>
      <c r="M104" s="321"/>
      <c r="N104" s="321"/>
      <c r="O104" s="321"/>
      <c r="P104" s="321"/>
      <c r="Q104" s="321"/>
    </row>
    <row r="105" spans="2:17" s="245" customFormat="1" ht="19" customHeight="1" x14ac:dyDescent="0.35">
      <c r="B105" s="320"/>
      <c r="C105" s="469"/>
      <c r="D105" s="320"/>
      <c r="E105" s="293"/>
      <c r="F105" s="320"/>
      <c r="G105" s="321"/>
      <c r="H105" s="271"/>
      <c r="I105" s="271"/>
      <c r="J105" s="321"/>
      <c r="K105" s="321"/>
      <c r="L105" s="321"/>
      <c r="M105" s="321"/>
      <c r="N105" s="321"/>
      <c r="O105" s="321"/>
      <c r="P105" s="321"/>
      <c r="Q105" s="321"/>
    </row>
    <row r="106" spans="2:17" s="245" customFormat="1" ht="19" customHeight="1" x14ac:dyDescent="0.35">
      <c r="B106" s="51"/>
      <c r="C106" s="334"/>
      <c r="D106" s="320"/>
      <c r="E106" s="191"/>
      <c r="F106" s="26"/>
      <c r="G106" s="321"/>
      <c r="H106" s="271"/>
      <c r="I106" s="271"/>
      <c r="J106" s="321"/>
      <c r="K106" s="321"/>
      <c r="L106" s="321"/>
      <c r="M106" s="321"/>
      <c r="N106" s="321"/>
      <c r="O106" s="321"/>
      <c r="P106" s="321"/>
      <c r="Q106" s="321"/>
    </row>
    <row r="107" spans="2:17" s="245" customFormat="1" ht="19" customHeight="1" x14ac:dyDescent="0.35">
      <c r="B107" s="44"/>
      <c r="C107" s="18"/>
      <c r="D107" s="192"/>
      <c r="E107" s="239"/>
      <c r="F107" s="26"/>
      <c r="G107" s="321"/>
      <c r="H107" s="508" t="s">
        <v>276</v>
      </c>
      <c r="I107" s="271"/>
      <c r="J107" s="321"/>
      <c r="K107" s="321"/>
      <c r="L107" s="321"/>
      <c r="M107" s="321"/>
      <c r="N107" s="321"/>
      <c r="O107" s="321"/>
      <c r="P107" s="321"/>
      <c r="Q107" s="321"/>
    </row>
    <row r="108" spans="2:17" s="245" customFormat="1" ht="16.5" customHeight="1" x14ac:dyDescent="0.35">
      <c r="B108" s="44"/>
      <c r="C108" s="18"/>
      <c r="D108" s="192"/>
      <c r="E108" s="239"/>
      <c r="F108" s="26"/>
      <c r="G108" s="321"/>
      <c r="H108" s="508" t="s">
        <v>387</v>
      </c>
      <c r="I108" s="271"/>
      <c r="J108" s="321"/>
      <c r="K108" s="321"/>
      <c r="L108" s="321"/>
      <c r="M108" s="321"/>
      <c r="N108" s="321"/>
      <c r="O108" s="321"/>
      <c r="P108" s="321"/>
      <c r="Q108" s="321"/>
    </row>
    <row r="109" spans="2:17" s="245" customFormat="1" ht="16.5" customHeight="1" x14ac:dyDescent="0.35">
      <c r="B109" s="44"/>
      <c r="C109" s="18"/>
      <c r="D109" s="52"/>
      <c r="E109" s="193"/>
      <c r="F109" s="26"/>
      <c r="G109" s="321"/>
      <c r="H109" s="271"/>
      <c r="I109" s="271"/>
      <c r="J109" s="321"/>
      <c r="K109" s="321"/>
      <c r="L109" s="321"/>
      <c r="M109" s="321"/>
      <c r="N109" s="321"/>
      <c r="O109" s="321"/>
      <c r="P109" s="321"/>
      <c r="Q109" s="321"/>
    </row>
    <row r="110" spans="2:17" s="245" customFormat="1" ht="16.5" customHeight="1" x14ac:dyDescent="0.35">
      <c r="B110" s="44"/>
      <c r="C110" s="18"/>
      <c r="D110" s="52"/>
      <c r="E110" s="193"/>
      <c r="F110" s="26"/>
      <c r="G110" s="321"/>
      <c r="H110" s="271"/>
      <c r="I110" s="271"/>
      <c r="J110" s="321"/>
      <c r="K110" s="321"/>
      <c r="L110" s="321"/>
      <c r="M110" s="321"/>
      <c r="N110" s="321"/>
      <c r="O110" s="321"/>
      <c r="P110" s="321"/>
      <c r="Q110" s="321"/>
    </row>
    <row r="111" spans="2:17" s="245" customFormat="1" ht="16.5" customHeight="1" x14ac:dyDescent="0.35">
      <c r="B111" s="44"/>
      <c r="C111" s="18"/>
      <c r="D111" s="52"/>
      <c r="E111" s="193"/>
      <c r="F111" s="26"/>
      <c r="G111" s="321"/>
      <c r="H111" s="271"/>
      <c r="I111" s="271"/>
      <c r="J111" s="321"/>
      <c r="K111" s="321"/>
      <c r="L111" s="321"/>
      <c r="M111" s="321"/>
      <c r="N111" s="321"/>
      <c r="O111" s="321"/>
      <c r="P111" s="321"/>
      <c r="Q111" s="321"/>
    </row>
    <row r="112" spans="2:17" s="245" customFormat="1" ht="16.5" customHeight="1" x14ac:dyDescent="0.35">
      <c r="B112" s="44"/>
      <c r="C112" s="18"/>
      <c r="D112" s="52"/>
      <c r="E112" s="193"/>
      <c r="F112" s="26"/>
      <c r="G112" s="321"/>
      <c r="H112" s="271"/>
      <c r="I112" s="271"/>
      <c r="J112" s="321"/>
      <c r="K112" s="321"/>
      <c r="L112" s="321"/>
      <c r="M112" s="321"/>
      <c r="N112" s="321"/>
      <c r="O112" s="321"/>
      <c r="P112" s="321"/>
      <c r="Q112" s="321"/>
    </row>
    <row r="113" spans="2:17" s="245" customFormat="1" ht="16.5" customHeight="1" x14ac:dyDescent="0.35">
      <c r="B113" s="44"/>
      <c r="C113" s="18"/>
      <c r="D113" s="52"/>
      <c r="E113" s="193"/>
      <c r="F113" s="26"/>
      <c r="G113" s="321"/>
      <c r="H113" s="271"/>
      <c r="I113" s="271"/>
      <c r="J113" s="321"/>
      <c r="K113" s="321"/>
      <c r="L113" s="321"/>
      <c r="M113" s="321"/>
      <c r="N113" s="321"/>
      <c r="O113" s="321"/>
      <c r="P113" s="321"/>
      <c r="Q113" s="321"/>
    </row>
    <row r="114" spans="2:17" s="245" customFormat="1" ht="16.5" customHeight="1" x14ac:dyDescent="0.35">
      <c r="B114" s="523"/>
      <c r="C114" s="523"/>
      <c r="D114" s="523"/>
      <c r="E114" s="523"/>
      <c r="F114" s="523"/>
      <c r="G114" s="523"/>
      <c r="H114" s="523"/>
      <c r="I114" s="523"/>
      <c r="J114" s="321"/>
      <c r="K114" s="321"/>
      <c r="L114" s="321"/>
      <c r="M114" s="321"/>
      <c r="N114" s="321"/>
      <c r="O114" s="321"/>
      <c r="P114" s="321"/>
      <c r="Q114" s="321"/>
    </row>
    <row r="115" spans="2:17" s="245" customFormat="1" ht="16.5" customHeight="1" x14ac:dyDescent="0.35">
      <c r="B115" s="523"/>
      <c r="C115" s="523"/>
      <c r="D115" s="523"/>
      <c r="E115" s="523"/>
      <c r="F115" s="523"/>
      <c r="G115" s="523"/>
      <c r="H115" s="523"/>
      <c r="I115" s="523"/>
      <c r="J115" s="321"/>
      <c r="K115" s="321"/>
      <c r="L115" s="321"/>
      <c r="M115" s="321"/>
      <c r="N115" s="321"/>
      <c r="O115" s="321"/>
      <c r="P115" s="321"/>
      <c r="Q115" s="321"/>
    </row>
    <row r="116" spans="2:17" s="245" customFormat="1" ht="16.5" customHeight="1" x14ac:dyDescent="0.35">
      <c r="B116" s="44"/>
      <c r="C116" s="18"/>
      <c r="D116" s="52"/>
      <c r="E116" s="193"/>
      <c r="F116" s="26"/>
      <c r="G116" s="321"/>
      <c r="H116" s="271"/>
      <c r="I116" s="271"/>
      <c r="J116" s="321"/>
      <c r="K116" s="321"/>
      <c r="L116" s="321"/>
      <c r="M116" s="321"/>
      <c r="N116" s="321"/>
      <c r="O116" s="321"/>
      <c r="P116" s="321"/>
      <c r="Q116" s="321"/>
    </row>
    <row r="117" spans="2:17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271"/>
      <c r="J117" s="321"/>
      <c r="K117" s="321"/>
      <c r="L117" s="321"/>
      <c r="M117" s="321"/>
      <c r="N117" s="321"/>
      <c r="O117" s="321"/>
      <c r="P117" s="321"/>
      <c r="Q117" s="321"/>
    </row>
    <row r="118" spans="2:17" s="245" customFormat="1" ht="19" customHeight="1" x14ac:dyDescent="0.35">
      <c r="B118" s="523"/>
      <c r="C118" s="523"/>
      <c r="D118" s="523"/>
      <c r="E118" s="523"/>
      <c r="F118" s="56"/>
      <c r="G118" s="321"/>
      <c r="H118" s="271"/>
      <c r="I118" s="271"/>
      <c r="J118" s="321"/>
      <c r="K118" s="321"/>
      <c r="L118" s="321"/>
      <c r="M118" s="321"/>
      <c r="N118" s="321"/>
      <c r="O118" s="321"/>
      <c r="P118" s="321"/>
      <c r="Q118" s="321"/>
    </row>
    <row r="119" spans="2:17" s="245" customFormat="1" ht="19" customHeight="1" x14ac:dyDescent="0.35">
      <c r="B119" s="523"/>
      <c r="C119" s="523"/>
      <c r="D119" s="523"/>
      <c r="E119" s="523"/>
      <c r="F119" s="56"/>
      <c r="G119" s="321"/>
      <c r="H119" s="271"/>
      <c r="I119" s="271"/>
      <c r="J119" s="321"/>
      <c r="K119" s="321"/>
      <c r="L119" s="321"/>
      <c r="M119" s="321"/>
      <c r="N119" s="321"/>
      <c r="O119" s="321"/>
      <c r="P119" s="321"/>
      <c r="Q119" s="321"/>
    </row>
    <row r="120" spans="2:17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271"/>
      <c r="J120" s="321"/>
      <c r="K120" s="321"/>
      <c r="L120" s="321"/>
      <c r="M120" s="321"/>
      <c r="N120" s="321"/>
      <c r="O120" s="321"/>
      <c r="P120" s="321"/>
      <c r="Q120" s="321"/>
    </row>
    <row r="121" spans="2:17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271"/>
      <c r="J121" s="321"/>
      <c r="K121" s="321"/>
      <c r="L121" s="321"/>
      <c r="M121" s="321"/>
      <c r="N121" s="321"/>
      <c r="O121" s="321"/>
      <c r="P121" s="321"/>
      <c r="Q121" s="321"/>
    </row>
    <row r="122" spans="2:17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271"/>
      <c r="J122" s="321"/>
      <c r="K122" s="321"/>
      <c r="L122" s="321"/>
      <c r="M122" s="321"/>
      <c r="N122" s="321"/>
      <c r="O122" s="321"/>
      <c r="P122" s="321"/>
      <c r="Q122" s="321"/>
    </row>
    <row r="123" spans="2:17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271"/>
      <c r="J123" s="321"/>
      <c r="K123" s="321"/>
      <c r="L123" s="321"/>
      <c r="M123" s="321"/>
      <c r="N123" s="321"/>
      <c r="O123" s="321"/>
      <c r="P123" s="321"/>
      <c r="Q123" s="321"/>
    </row>
    <row r="124" spans="2:17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271"/>
      <c r="J124" s="321"/>
      <c r="K124" s="321"/>
      <c r="L124" s="321"/>
      <c r="M124" s="321"/>
      <c r="N124" s="321"/>
      <c r="O124" s="321"/>
      <c r="P124" s="321"/>
      <c r="Q124" s="321"/>
    </row>
    <row r="125" spans="2:17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271"/>
      <c r="J125" s="321"/>
      <c r="K125" s="321"/>
      <c r="L125" s="321"/>
      <c r="M125" s="321"/>
      <c r="N125" s="321"/>
      <c r="O125" s="321"/>
      <c r="P125" s="321"/>
      <c r="Q125" s="321"/>
    </row>
    <row r="126" spans="2:17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271"/>
      <c r="J126" s="321"/>
      <c r="K126" s="321"/>
      <c r="L126" s="321"/>
      <c r="M126" s="321"/>
      <c r="N126" s="321"/>
      <c r="O126" s="321"/>
      <c r="P126" s="321"/>
      <c r="Q126" s="321"/>
    </row>
    <row r="127" spans="2:17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271"/>
      <c r="J127" s="321"/>
      <c r="K127" s="321"/>
      <c r="L127" s="321"/>
      <c r="M127" s="321"/>
      <c r="N127" s="321"/>
      <c r="O127" s="321"/>
      <c r="P127" s="321"/>
      <c r="Q127" s="321"/>
    </row>
    <row r="128" spans="2:17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271"/>
      <c r="J128" s="321"/>
      <c r="K128" s="321"/>
      <c r="L128" s="321"/>
      <c r="M128" s="321"/>
      <c r="N128" s="321"/>
      <c r="O128" s="321"/>
      <c r="P128" s="321"/>
      <c r="Q128" s="321"/>
    </row>
    <row r="129" spans="2:17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271"/>
      <c r="J129" s="321"/>
      <c r="K129" s="321"/>
      <c r="L129" s="321"/>
      <c r="M129" s="321"/>
      <c r="N129" s="321"/>
      <c r="O129" s="321"/>
      <c r="P129" s="321"/>
      <c r="Q129" s="321"/>
    </row>
    <row r="130" spans="2:17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271"/>
      <c r="J130" s="321"/>
      <c r="K130" s="321"/>
      <c r="L130" s="321"/>
      <c r="M130" s="321"/>
      <c r="N130" s="321"/>
      <c r="O130" s="321"/>
      <c r="P130" s="321"/>
      <c r="Q130" s="321"/>
    </row>
    <row r="131" spans="2:17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271"/>
      <c r="J131" s="321"/>
      <c r="K131" s="321"/>
      <c r="L131" s="321"/>
      <c r="M131" s="321"/>
      <c r="N131" s="321"/>
      <c r="O131" s="321"/>
      <c r="P131" s="321"/>
      <c r="Q131" s="321"/>
    </row>
    <row r="132" spans="2:17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271"/>
      <c r="J132" s="321"/>
      <c r="K132" s="321"/>
      <c r="L132" s="321"/>
      <c r="M132" s="321"/>
      <c r="N132" s="321"/>
      <c r="O132" s="321"/>
      <c r="P132" s="321"/>
      <c r="Q132" s="321"/>
    </row>
    <row r="133" spans="2:17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271"/>
      <c r="J133" s="321"/>
      <c r="K133" s="321"/>
      <c r="L133" s="321"/>
      <c r="M133" s="321"/>
      <c r="N133" s="321"/>
      <c r="O133" s="321"/>
      <c r="P133" s="321"/>
      <c r="Q133" s="321"/>
    </row>
    <row r="134" spans="2:17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271"/>
      <c r="J134" s="321"/>
      <c r="K134" s="321"/>
      <c r="L134" s="321"/>
      <c r="M134" s="321"/>
      <c r="N134" s="321"/>
      <c r="O134" s="321"/>
      <c r="P134" s="321"/>
      <c r="Q134" s="321"/>
    </row>
    <row r="135" spans="2:17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271"/>
      <c r="J135" s="321"/>
      <c r="K135" s="321"/>
      <c r="L135" s="321"/>
      <c r="M135" s="321"/>
      <c r="N135" s="321"/>
      <c r="O135" s="321"/>
      <c r="P135" s="321"/>
      <c r="Q135" s="321"/>
    </row>
    <row r="136" spans="2:17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271"/>
      <c r="J136" s="321"/>
      <c r="K136" s="321"/>
      <c r="L136" s="321"/>
      <c r="M136" s="321"/>
      <c r="N136" s="321"/>
      <c r="O136" s="321"/>
      <c r="P136" s="321"/>
      <c r="Q136" s="321"/>
    </row>
    <row r="137" spans="2:17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271"/>
      <c r="J137" s="321"/>
      <c r="K137" s="321"/>
      <c r="L137" s="321"/>
      <c r="M137" s="321"/>
      <c r="N137" s="321"/>
      <c r="O137" s="321"/>
      <c r="P137" s="321"/>
      <c r="Q137" s="321"/>
    </row>
    <row r="138" spans="2:17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271"/>
      <c r="J138" s="321"/>
      <c r="K138" s="321"/>
      <c r="L138" s="321"/>
      <c r="M138" s="321"/>
      <c r="N138" s="321"/>
      <c r="O138" s="321"/>
      <c r="P138" s="321"/>
      <c r="Q138" s="321"/>
    </row>
    <row r="139" spans="2:17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271"/>
      <c r="J139" s="321"/>
      <c r="K139" s="321"/>
      <c r="L139" s="321"/>
      <c r="M139" s="321"/>
      <c r="N139" s="321"/>
      <c r="O139" s="321"/>
      <c r="P139" s="321"/>
      <c r="Q139" s="321"/>
    </row>
    <row r="140" spans="2:17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271"/>
      <c r="J140" s="321"/>
      <c r="K140" s="321"/>
      <c r="L140" s="321"/>
      <c r="M140" s="321"/>
      <c r="N140" s="321"/>
      <c r="O140" s="321"/>
      <c r="P140" s="321"/>
      <c r="Q140" s="321"/>
    </row>
    <row r="141" spans="2:17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271"/>
      <c r="J141" s="321"/>
      <c r="K141" s="321"/>
      <c r="L141" s="321"/>
      <c r="M141" s="321"/>
      <c r="N141" s="321"/>
      <c r="O141" s="321"/>
      <c r="P141" s="321"/>
      <c r="Q141" s="321"/>
    </row>
    <row r="142" spans="2:17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271"/>
      <c r="J142" s="321"/>
      <c r="K142" s="321"/>
      <c r="L142" s="321"/>
      <c r="M142" s="321"/>
      <c r="N142" s="321"/>
      <c r="O142" s="321"/>
      <c r="P142" s="321"/>
      <c r="Q142" s="321"/>
    </row>
    <row r="143" spans="2:17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271"/>
      <c r="J143" s="321"/>
      <c r="K143" s="321"/>
      <c r="L143" s="321"/>
      <c r="M143" s="321"/>
      <c r="N143" s="321"/>
      <c r="O143" s="321"/>
      <c r="P143" s="321"/>
      <c r="Q143" s="321"/>
    </row>
    <row r="144" spans="2:17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271"/>
      <c r="J144" s="321"/>
      <c r="K144" s="321"/>
      <c r="L144" s="321"/>
      <c r="M144" s="321"/>
      <c r="N144" s="321"/>
      <c r="O144" s="321"/>
      <c r="P144" s="321"/>
      <c r="Q144" s="321"/>
    </row>
    <row r="145" spans="2:17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271"/>
      <c r="J145" s="321"/>
      <c r="K145" s="321"/>
      <c r="L145" s="321"/>
      <c r="M145" s="321"/>
      <c r="N145" s="321"/>
      <c r="O145" s="321"/>
      <c r="P145" s="321"/>
      <c r="Q145" s="321"/>
    </row>
    <row r="146" spans="2:17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271"/>
      <c r="J146" s="321"/>
      <c r="K146" s="321"/>
      <c r="L146" s="321"/>
      <c r="M146" s="321"/>
      <c r="N146" s="321"/>
      <c r="O146" s="321"/>
      <c r="P146" s="321"/>
      <c r="Q146" s="321"/>
    </row>
    <row r="147" spans="2:17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271"/>
      <c r="J147" s="321"/>
      <c r="K147" s="321"/>
      <c r="L147" s="321"/>
      <c r="M147" s="321"/>
      <c r="N147" s="321"/>
      <c r="O147" s="321"/>
      <c r="P147" s="321"/>
      <c r="Q147" s="321"/>
    </row>
    <row r="148" spans="2:17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271"/>
      <c r="J148" s="321"/>
      <c r="K148" s="321"/>
      <c r="L148" s="321"/>
      <c r="M148" s="321"/>
      <c r="N148" s="321"/>
      <c r="O148" s="321"/>
      <c r="P148" s="321"/>
      <c r="Q148" s="321"/>
    </row>
    <row r="149" spans="2:17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271"/>
      <c r="J149" s="321"/>
      <c r="K149" s="321"/>
      <c r="L149" s="321"/>
      <c r="M149" s="321"/>
      <c r="N149" s="321"/>
      <c r="O149" s="321"/>
      <c r="P149" s="321"/>
      <c r="Q149" s="321"/>
    </row>
    <row r="150" spans="2:17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271"/>
      <c r="J150" s="321"/>
      <c r="K150" s="321"/>
      <c r="L150" s="321"/>
      <c r="M150" s="321"/>
      <c r="N150" s="321"/>
      <c r="O150" s="321"/>
      <c r="P150" s="321"/>
      <c r="Q150" s="321"/>
    </row>
    <row r="151" spans="2:17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271"/>
      <c r="J151" s="321"/>
      <c r="K151" s="321"/>
      <c r="L151" s="321"/>
      <c r="M151" s="321"/>
      <c r="N151" s="321"/>
      <c r="O151" s="321"/>
      <c r="P151" s="321"/>
      <c r="Q151" s="321"/>
    </row>
    <row r="152" spans="2:17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271"/>
      <c r="J152" s="321"/>
      <c r="K152" s="321"/>
      <c r="L152" s="321"/>
      <c r="M152" s="321"/>
      <c r="N152" s="321"/>
      <c r="O152" s="321"/>
      <c r="P152" s="321"/>
      <c r="Q152" s="321"/>
    </row>
    <row r="153" spans="2:17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271"/>
      <c r="J153" s="321"/>
      <c r="K153" s="321"/>
      <c r="L153" s="321"/>
      <c r="M153" s="321"/>
      <c r="N153" s="321"/>
      <c r="O153" s="321"/>
      <c r="P153" s="321"/>
      <c r="Q153" s="321"/>
    </row>
    <row r="154" spans="2:17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271"/>
      <c r="J154" s="321"/>
      <c r="K154" s="321"/>
      <c r="L154" s="321"/>
      <c r="M154" s="321"/>
      <c r="N154" s="321"/>
      <c r="O154" s="321"/>
      <c r="P154" s="321"/>
      <c r="Q154" s="321"/>
    </row>
    <row r="155" spans="2:17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271"/>
      <c r="J155" s="321"/>
      <c r="K155" s="321"/>
      <c r="L155" s="321"/>
      <c r="M155" s="321"/>
      <c r="N155" s="321"/>
      <c r="O155" s="321"/>
      <c r="P155" s="321"/>
      <c r="Q155" s="321"/>
    </row>
    <row r="156" spans="2:17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271"/>
      <c r="J156" s="321"/>
      <c r="K156" s="321"/>
      <c r="L156" s="321"/>
      <c r="M156" s="321"/>
      <c r="N156" s="321"/>
      <c r="O156" s="321"/>
      <c r="P156" s="321"/>
      <c r="Q156" s="321"/>
    </row>
    <row r="157" spans="2:17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271"/>
      <c r="J157" s="321"/>
      <c r="K157" s="321"/>
      <c r="L157" s="321"/>
      <c r="M157" s="321"/>
      <c r="N157" s="321"/>
      <c r="O157" s="321"/>
      <c r="P157" s="321"/>
      <c r="Q157" s="321"/>
    </row>
    <row r="158" spans="2:17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271"/>
      <c r="J158" s="321"/>
      <c r="K158" s="321"/>
      <c r="L158" s="321"/>
      <c r="M158" s="321"/>
      <c r="N158" s="321"/>
      <c r="O158" s="321"/>
      <c r="P158" s="321"/>
      <c r="Q158" s="321"/>
    </row>
    <row r="159" spans="2:17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271"/>
      <c r="J159" s="321"/>
      <c r="K159" s="321"/>
      <c r="L159" s="321"/>
      <c r="M159" s="321"/>
      <c r="N159" s="321"/>
      <c r="O159" s="321"/>
      <c r="P159" s="321"/>
      <c r="Q159" s="321"/>
    </row>
    <row r="160" spans="2:17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271"/>
      <c r="J160" s="321"/>
      <c r="K160" s="321"/>
      <c r="L160" s="321"/>
      <c r="M160" s="321"/>
      <c r="N160" s="321"/>
      <c r="O160" s="321"/>
      <c r="P160" s="321"/>
      <c r="Q160" s="321"/>
    </row>
    <row r="161" spans="2:17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271"/>
      <c r="J161" s="321"/>
      <c r="K161" s="321"/>
      <c r="L161" s="321"/>
      <c r="M161" s="321"/>
      <c r="N161" s="321"/>
      <c r="O161" s="321"/>
      <c r="P161" s="321"/>
      <c r="Q161" s="321"/>
    </row>
    <row r="162" spans="2:17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271"/>
      <c r="J162" s="321"/>
      <c r="K162" s="321"/>
      <c r="L162" s="321"/>
      <c r="M162" s="321"/>
      <c r="N162" s="321"/>
      <c r="O162" s="321"/>
      <c r="P162" s="321"/>
      <c r="Q162" s="321"/>
    </row>
    <row r="163" spans="2:17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271"/>
      <c r="J163" s="321"/>
      <c r="K163" s="321"/>
      <c r="L163" s="321"/>
      <c r="M163" s="321"/>
      <c r="N163" s="321"/>
      <c r="O163" s="321"/>
      <c r="P163" s="321"/>
      <c r="Q163" s="321"/>
    </row>
    <row r="164" spans="2:17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271"/>
      <c r="J164" s="321"/>
      <c r="K164" s="321"/>
      <c r="L164" s="321"/>
      <c r="M164" s="321"/>
      <c r="N164" s="321"/>
      <c r="O164" s="321"/>
      <c r="P164" s="321"/>
      <c r="Q164" s="321"/>
    </row>
    <row r="165" spans="2:17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271"/>
      <c r="J165" s="321"/>
      <c r="K165" s="321"/>
      <c r="L165" s="321"/>
      <c r="M165" s="321"/>
      <c r="N165" s="321"/>
      <c r="O165" s="321"/>
      <c r="P165" s="321"/>
      <c r="Q165" s="321"/>
    </row>
    <row r="166" spans="2:17" s="245" customFormat="1" ht="19" customHeight="1" x14ac:dyDescent="0.35">
      <c r="B166" s="531"/>
      <c r="C166" s="531"/>
      <c r="D166" s="531"/>
      <c r="E166" s="56"/>
      <c r="F166" s="56"/>
      <c r="G166" s="321"/>
      <c r="H166" s="271"/>
      <c r="I166" s="271"/>
      <c r="J166" s="321"/>
      <c r="K166" s="321"/>
      <c r="L166" s="321"/>
      <c r="M166" s="321"/>
      <c r="N166" s="321"/>
      <c r="O166" s="321"/>
      <c r="P166" s="321"/>
      <c r="Q166" s="321"/>
    </row>
    <row r="167" spans="2:17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271"/>
      <c r="J167" s="321"/>
      <c r="K167" s="321"/>
      <c r="L167" s="321"/>
      <c r="M167" s="321"/>
      <c r="N167" s="321"/>
      <c r="O167" s="321"/>
      <c r="P167" s="321"/>
      <c r="Q167" s="321"/>
    </row>
    <row r="168" spans="2:17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271"/>
      <c r="J168" s="321"/>
      <c r="K168" s="321"/>
      <c r="L168" s="321"/>
      <c r="M168" s="321"/>
      <c r="N168" s="321"/>
      <c r="O168" s="321"/>
      <c r="P168" s="321"/>
      <c r="Q168" s="321"/>
    </row>
    <row r="169" spans="2:17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271"/>
      <c r="J169" s="321"/>
      <c r="K169" s="321"/>
      <c r="L169" s="321"/>
      <c r="M169" s="321"/>
      <c r="N169" s="321"/>
      <c r="O169" s="321"/>
      <c r="P169" s="321"/>
      <c r="Q169" s="321"/>
    </row>
    <row r="170" spans="2:17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271"/>
      <c r="J170" s="321"/>
      <c r="K170" s="321"/>
      <c r="L170" s="321"/>
      <c r="M170" s="321"/>
      <c r="N170" s="321"/>
      <c r="O170" s="321"/>
      <c r="P170" s="321"/>
      <c r="Q170" s="321"/>
    </row>
    <row r="171" spans="2:17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271"/>
      <c r="J171" s="321"/>
      <c r="K171" s="321"/>
      <c r="L171" s="321"/>
      <c r="M171" s="321"/>
      <c r="N171" s="321"/>
      <c r="O171" s="321"/>
      <c r="P171" s="321"/>
      <c r="Q171" s="321"/>
    </row>
    <row r="172" spans="2:17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271"/>
      <c r="J172" s="321"/>
      <c r="K172" s="321"/>
      <c r="L172" s="321"/>
      <c r="M172" s="321"/>
      <c r="N172" s="321"/>
      <c r="O172" s="321"/>
      <c r="P172" s="321"/>
      <c r="Q172" s="321"/>
    </row>
    <row r="173" spans="2:17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271"/>
      <c r="J173" s="321"/>
      <c r="K173" s="321"/>
      <c r="L173" s="321"/>
      <c r="M173" s="321"/>
      <c r="N173" s="321"/>
      <c r="O173" s="321"/>
      <c r="P173" s="321"/>
      <c r="Q173" s="321"/>
    </row>
    <row r="174" spans="2:17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271"/>
      <c r="J174" s="321"/>
      <c r="K174" s="321"/>
      <c r="L174" s="321"/>
      <c r="M174" s="321"/>
      <c r="N174" s="321"/>
      <c r="O174" s="321"/>
      <c r="P174" s="321"/>
      <c r="Q174" s="321"/>
    </row>
    <row r="175" spans="2:17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271"/>
      <c r="J175" s="321"/>
      <c r="K175" s="321"/>
      <c r="L175" s="321"/>
      <c r="M175" s="321"/>
      <c r="N175" s="321"/>
      <c r="O175" s="321"/>
      <c r="P175" s="321"/>
      <c r="Q175" s="321"/>
    </row>
    <row r="176" spans="2:17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271"/>
      <c r="J176" s="321"/>
      <c r="K176" s="321"/>
      <c r="L176" s="321"/>
      <c r="M176" s="321"/>
      <c r="N176" s="321"/>
      <c r="O176" s="321"/>
      <c r="P176" s="321"/>
      <c r="Q176" s="321"/>
    </row>
    <row r="177" spans="2:17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271"/>
      <c r="J177" s="321"/>
      <c r="K177" s="321"/>
      <c r="L177" s="321"/>
      <c r="M177" s="321"/>
      <c r="N177" s="321"/>
      <c r="O177" s="321"/>
      <c r="P177" s="321"/>
      <c r="Q177" s="321"/>
    </row>
    <row r="178" spans="2:17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271"/>
      <c r="J178" s="321"/>
      <c r="K178" s="321"/>
      <c r="L178" s="321"/>
      <c r="M178" s="321"/>
      <c r="N178" s="321"/>
      <c r="O178" s="321"/>
      <c r="P178" s="321"/>
      <c r="Q178" s="321"/>
    </row>
    <row r="179" spans="2:17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271"/>
      <c r="J179" s="321"/>
      <c r="K179" s="321"/>
      <c r="L179" s="321"/>
      <c r="M179" s="321"/>
      <c r="N179" s="321"/>
      <c r="O179" s="321"/>
      <c r="P179" s="321"/>
      <c r="Q179" s="321"/>
    </row>
    <row r="180" spans="2:17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271"/>
      <c r="J180" s="321"/>
      <c r="K180" s="321"/>
      <c r="L180" s="321"/>
      <c r="M180" s="321"/>
      <c r="N180" s="321"/>
      <c r="O180" s="321"/>
      <c r="P180" s="321"/>
      <c r="Q180" s="321"/>
    </row>
    <row r="181" spans="2:17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271"/>
      <c r="J181" s="321"/>
      <c r="K181" s="321"/>
      <c r="L181" s="321"/>
      <c r="M181" s="321"/>
      <c r="N181" s="321"/>
      <c r="O181" s="321"/>
      <c r="P181" s="321"/>
      <c r="Q181" s="321"/>
    </row>
    <row r="182" spans="2:17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271"/>
      <c r="J182" s="321"/>
      <c r="K182" s="321"/>
      <c r="L182" s="321"/>
      <c r="M182" s="321"/>
      <c r="N182" s="321"/>
      <c r="O182" s="321"/>
      <c r="P182" s="321"/>
      <c r="Q182" s="321"/>
    </row>
    <row r="183" spans="2:17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271"/>
      <c r="J183" s="321"/>
      <c r="K183" s="321"/>
      <c r="L183" s="321"/>
      <c r="M183" s="321"/>
      <c r="N183" s="321"/>
      <c r="O183" s="321"/>
      <c r="P183" s="321"/>
      <c r="Q183" s="321"/>
    </row>
    <row r="184" spans="2:17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271"/>
      <c r="J184" s="321"/>
      <c r="K184" s="321"/>
      <c r="L184" s="321"/>
      <c r="M184" s="321"/>
      <c r="N184" s="321"/>
      <c r="O184" s="321"/>
      <c r="P184" s="321"/>
      <c r="Q184" s="321"/>
    </row>
    <row r="185" spans="2:17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271"/>
      <c r="J185" s="321"/>
      <c r="K185" s="321"/>
      <c r="L185" s="321"/>
      <c r="M185" s="321"/>
      <c r="N185" s="321"/>
      <c r="O185" s="321"/>
      <c r="P185" s="321"/>
      <c r="Q185" s="321"/>
    </row>
    <row r="186" spans="2:17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271"/>
      <c r="J186" s="321"/>
      <c r="K186" s="321"/>
      <c r="L186" s="321"/>
      <c r="M186" s="321"/>
      <c r="N186" s="321"/>
      <c r="O186" s="321"/>
      <c r="P186" s="321"/>
      <c r="Q186" s="321"/>
    </row>
    <row r="187" spans="2:17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271"/>
      <c r="J187" s="321"/>
      <c r="K187" s="321"/>
      <c r="L187" s="321"/>
      <c r="M187" s="321"/>
      <c r="N187" s="321"/>
      <c r="O187" s="321"/>
      <c r="P187" s="321"/>
      <c r="Q187" s="321"/>
    </row>
    <row r="188" spans="2:17" s="245" customFormat="1" ht="21" customHeight="1" x14ac:dyDescent="0.35">
      <c r="B188" s="20"/>
      <c r="C188" s="21"/>
      <c r="D188" s="21"/>
      <c r="E188"/>
      <c r="F188"/>
      <c r="G188" s="321"/>
      <c r="H188" s="271"/>
      <c r="I188" s="271"/>
      <c r="J188" s="321"/>
      <c r="K188" s="321"/>
      <c r="L188" s="321"/>
      <c r="M188" s="321"/>
      <c r="N188" s="321"/>
      <c r="O188" s="321"/>
      <c r="P188" s="321"/>
      <c r="Q188" s="321"/>
    </row>
    <row r="189" spans="2:17" s="245" customFormat="1" ht="15" customHeight="1" x14ac:dyDescent="0.35">
      <c r="B189" s="20"/>
      <c r="C189" s="21"/>
      <c r="D189" s="21"/>
      <c r="E189"/>
      <c r="F189"/>
      <c r="G189" s="321"/>
      <c r="H189" s="271"/>
      <c r="I189" s="271"/>
      <c r="J189" s="321"/>
      <c r="K189" s="321"/>
      <c r="L189" s="321"/>
      <c r="M189" s="321"/>
      <c r="N189" s="321"/>
      <c r="O189" s="321"/>
      <c r="P189" s="321"/>
      <c r="Q189" s="321"/>
    </row>
    <row r="190" spans="2:17" s="245" customFormat="1" ht="15" customHeight="1" x14ac:dyDescent="0.35">
      <c r="B190" s="3"/>
      <c r="C190" s="7"/>
      <c r="D190" s="7"/>
      <c r="E190"/>
      <c r="F190"/>
      <c r="G190" s="321"/>
      <c r="H190" s="271"/>
      <c r="I190" s="271"/>
      <c r="J190" s="321"/>
      <c r="K190" s="321"/>
      <c r="L190" s="321"/>
      <c r="M190" s="321"/>
      <c r="N190" s="321"/>
      <c r="O190" s="321"/>
      <c r="P190" s="321"/>
      <c r="Q190" s="321"/>
    </row>
    <row r="191" spans="2:17" s="245" customFormat="1" ht="15" customHeight="1" x14ac:dyDescent="0.35">
      <c r="B191" s="3"/>
      <c r="C191" s="7"/>
      <c r="D191" s="7"/>
      <c r="E191"/>
      <c r="F191"/>
      <c r="G191" s="321"/>
      <c r="H191" s="271"/>
      <c r="I191" s="271"/>
      <c r="J191" s="321"/>
      <c r="K191" s="321"/>
      <c r="L191" s="321"/>
      <c r="M191" s="321"/>
      <c r="N191" s="321"/>
      <c r="O191" s="321"/>
      <c r="P191" s="321"/>
      <c r="Q191" s="321"/>
    </row>
    <row r="192" spans="2:17" s="245" customFormat="1" ht="15" customHeight="1" x14ac:dyDescent="0.35">
      <c r="B192" s="526"/>
      <c r="C192" s="526"/>
      <c r="D192" s="526"/>
      <c r="E192"/>
      <c r="F192"/>
      <c r="G192" s="321"/>
      <c r="H192" s="271"/>
      <c r="I192" s="271"/>
      <c r="J192" s="321"/>
      <c r="K192" s="321"/>
      <c r="L192" s="321"/>
      <c r="M192" s="321"/>
      <c r="N192" s="321"/>
      <c r="O192" s="321"/>
      <c r="P192" s="321"/>
      <c r="Q192" s="321"/>
    </row>
    <row r="193" spans="2:17" s="245" customFormat="1" x14ac:dyDescent="0.35">
      <c r="B193" s="526"/>
      <c r="C193" s="526"/>
      <c r="D193" s="526"/>
      <c r="E193"/>
      <c r="F193"/>
      <c r="G193" s="321"/>
      <c r="H193" s="271"/>
      <c r="I193" s="271"/>
      <c r="J193" s="321"/>
      <c r="K193" s="321"/>
      <c r="L193" s="321"/>
      <c r="M193" s="321"/>
      <c r="N193" s="321"/>
      <c r="O193" s="321"/>
      <c r="P193" s="321"/>
      <c r="Q193" s="321"/>
    </row>
    <row r="194" spans="2:17" s="245" customFormat="1" x14ac:dyDescent="0.35">
      <c r="B194" s="526"/>
      <c r="C194" s="526"/>
      <c r="D194" s="526"/>
      <c r="E194"/>
      <c r="F194"/>
      <c r="G194" s="321"/>
      <c r="H194" s="271"/>
      <c r="I194" s="271"/>
      <c r="J194" s="321"/>
      <c r="K194" s="321"/>
      <c r="L194" s="321"/>
      <c r="M194" s="321"/>
      <c r="N194" s="321"/>
      <c r="O194" s="321"/>
      <c r="P194" s="321"/>
      <c r="Q194" s="321"/>
    </row>
    <row r="195" spans="2:17" s="245" customFormat="1" x14ac:dyDescent="0.35">
      <c r="B195" s="526"/>
      <c r="C195" s="526"/>
      <c r="D195" s="526"/>
      <c r="E195"/>
      <c r="F195"/>
      <c r="G195" s="321"/>
      <c r="H195" s="271"/>
      <c r="I195" s="271"/>
      <c r="J195" s="321"/>
      <c r="K195" s="321"/>
      <c r="L195" s="321"/>
      <c r="M195" s="321"/>
      <c r="N195" s="321"/>
      <c r="O195" s="321"/>
      <c r="P195" s="321"/>
      <c r="Q195" s="321"/>
    </row>
    <row r="196" spans="2:17" s="245" customFormat="1" x14ac:dyDescent="0.35">
      <c r="B196" s="2"/>
      <c r="C196" s="335"/>
      <c r="D196" s="6"/>
      <c r="E196"/>
      <c r="F196"/>
      <c r="G196" s="321"/>
      <c r="H196" s="271"/>
      <c r="I196" s="271"/>
      <c r="J196" s="321"/>
      <c r="K196" s="321"/>
      <c r="L196" s="321"/>
      <c r="M196" s="321"/>
      <c r="N196" s="321"/>
      <c r="O196" s="321"/>
      <c r="P196" s="321"/>
      <c r="Q196" s="321"/>
    </row>
    <row r="197" spans="2:17" s="245" customFormat="1" x14ac:dyDescent="0.35">
      <c r="B197" s="2"/>
      <c r="C197" s="335"/>
      <c r="D197" s="6"/>
      <c r="E197"/>
      <c r="F197"/>
      <c r="G197" s="321"/>
      <c r="H197" s="271"/>
      <c r="I197" s="271"/>
      <c r="J197" s="321"/>
      <c r="K197" s="321"/>
      <c r="L197" s="321"/>
      <c r="M197" s="321"/>
      <c r="N197" s="321"/>
      <c r="O197" s="321"/>
      <c r="P197" s="321"/>
      <c r="Q197" s="321"/>
    </row>
  </sheetData>
  <mergeCells count="20">
    <mergeCell ref="B194:D194"/>
    <mergeCell ref="B195:D195"/>
    <mergeCell ref="B115:I115"/>
    <mergeCell ref="B118:E118"/>
    <mergeCell ref="B119:E119"/>
    <mergeCell ref="B166:D166"/>
    <mergeCell ref="B192:D192"/>
    <mergeCell ref="B193:D193"/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</mergeCells>
  <printOptions horizontalCentered="1" verticalCentered="1"/>
  <pageMargins left="0.9055118110236221" right="0.9055118110236221" top="0.15748031496062992" bottom="0.74803149606299213" header="0.31496062992125984" footer="0.31496062992125984"/>
  <pageSetup scale="72" fitToHeight="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B14"/>
  <sheetViews>
    <sheetView workbookViewId="0">
      <selection activeCell="A34" sqref="A34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8">
        <v>2022</v>
      </c>
    </row>
    <row r="2" spans="1:2" ht="15" thickBot="1" x14ac:dyDescent="0.4">
      <c r="A2" s="419" t="s">
        <v>439</v>
      </c>
      <c r="B2" s="539"/>
    </row>
    <row r="3" spans="1:2" ht="15" thickBot="1" x14ac:dyDescent="0.4">
      <c r="A3" s="420" t="s">
        <v>440</v>
      </c>
      <c r="B3" s="421">
        <f>+'ERI DIC 2023'!D86</f>
        <v>44221455.100000024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44221455.100000024</v>
      </c>
    </row>
    <row r="8" spans="1:2" ht="15" thickBot="1" x14ac:dyDescent="0.4">
      <c r="A8" s="428" t="s">
        <v>445</v>
      </c>
      <c r="B8" s="420"/>
    </row>
    <row r="9" spans="1:2" x14ac:dyDescent="0.35">
      <c r="A9" s="540" t="s">
        <v>446</v>
      </c>
      <c r="B9" s="542">
        <f>+B7</f>
        <v>44221455.100000024</v>
      </c>
    </row>
    <row r="10" spans="1:2" ht="15" thickBot="1" x14ac:dyDescent="0.4">
      <c r="A10" s="541"/>
      <c r="B10" s="543"/>
    </row>
    <row r="11" spans="1:2" ht="15" thickBot="1" x14ac:dyDescent="0.4">
      <c r="A11" s="544" t="s">
        <v>447</v>
      </c>
      <c r="B11" s="545"/>
    </row>
    <row r="12" spans="1:2" ht="15" thickBot="1" x14ac:dyDescent="0.4">
      <c r="A12" s="424" t="s">
        <v>448</v>
      </c>
      <c r="B12" s="429"/>
    </row>
    <row r="13" spans="1:2" x14ac:dyDescent="0.35">
      <c r="A13" s="546" t="s">
        <v>449</v>
      </c>
      <c r="B13" s="548"/>
    </row>
    <row r="14" spans="1:2" ht="15" thickBot="1" x14ac:dyDescent="0.4">
      <c r="A14" s="547"/>
      <c r="B14" s="549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59999389629810485"/>
  </sheetPr>
  <dimension ref="A1:I26"/>
  <sheetViews>
    <sheetView zoomScaleNormal="100" workbookViewId="0">
      <selection sqref="A1:E21"/>
    </sheetView>
  </sheetViews>
  <sheetFormatPr baseColWidth="10" defaultRowHeight="14.5" x14ac:dyDescent="0.35"/>
  <cols>
    <col min="1" max="1" width="50.54296875" bestFit="1" customWidth="1"/>
    <col min="2" max="2" width="15.81640625" bestFit="1" customWidth="1"/>
    <col min="3" max="3" width="15.81640625" customWidth="1"/>
    <col min="4" max="4" width="19.1796875" customWidth="1"/>
    <col min="5" max="5" width="16.7265625" customWidth="1"/>
    <col min="6" max="6" width="11.453125"/>
    <col min="7" max="7" width="12.54296875" bestFit="1" customWidth="1"/>
    <col min="8" max="256" width="11.453125"/>
    <col min="257" max="257" width="50.54296875" bestFit="1" customWidth="1"/>
    <col min="258" max="258" width="15.81640625" bestFit="1" customWidth="1"/>
    <col min="259" max="259" width="15.81640625" customWidth="1"/>
    <col min="260" max="260" width="19.26953125" customWidth="1"/>
    <col min="261" max="261" width="16.7265625" customWidth="1"/>
    <col min="262" max="262" width="11.453125"/>
    <col min="263" max="263" width="12.54296875" bestFit="1" customWidth="1"/>
    <col min="264" max="512" width="11.453125"/>
    <col min="513" max="513" width="50.54296875" bestFit="1" customWidth="1"/>
    <col min="514" max="514" width="15.81640625" bestFit="1" customWidth="1"/>
    <col min="515" max="515" width="15.81640625" customWidth="1"/>
    <col min="516" max="516" width="19.26953125" customWidth="1"/>
    <col min="517" max="517" width="16.7265625" customWidth="1"/>
    <col min="518" max="518" width="11.453125"/>
    <col min="519" max="519" width="12.54296875" bestFit="1" customWidth="1"/>
    <col min="520" max="768" width="11.453125"/>
    <col min="769" max="769" width="50.54296875" bestFit="1" customWidth="1"/>
    <col min="770" max="770" width="15.81640625" bestFit="1" customWidth="1"/>
    <col min="771" max="771" width="15.81640625" customWidth="1"/>
    <col min="772" max="772" width="19.26953125" customWidth="1"/>
    <col min="773" max="773" width="16.7265625" customWidth="1"/>
    <col min="774" max="774" width="11.453125"/>
    <col min="775" max="775" width="12.54296875" bestFit="1" customWidth="1"/>
    <col min="776" max="1024" width="11.453125"/>
    <col min="1025" max="1025" width="50.54296875" bestFit="1" customWidth="1"/>
    <col min="1026" max="1026" width="15.81640625" bestFit="1" customWidth="1"/>
    <col min="1027" max="1027" width="15.81640625" customWidth="1"/>
    <col min="1028" max="1028" width="19.26953125" customWidth="1"/>
    <col min="1029" max="1029" width="16.7265625" customWidth="1"/>
    <col min="1030" max="1030" width="11.453125"/>
    <col min="1031" max="1031" width="12.54296875" bestFit="1" customWidth="1"/>
    <col min="1032" max="1280" width="11.453125"/>
    <col min="1281" max="1281" width="50.54296875" bestFit="1" customWidth="1"/>
    <col min="1282" max="1282" width="15.81640625" bestFit="1" customWidth="1"/>
    <col min="1283" max="1283" width="15.81640625" customWidth="1"/>
    <col min="1284" max="1284" width="19.26953125" customWidth="1"/>
    <col min="1285" max="1285" width="16.7265625" customWidth="1"/>
    <col min="1286" max="1286" width="11.453125"/>
    <col min="1287" max="1287" width="12.54296875" bestFit="1" customWidth="1"/>
    <col min="1288" max="1536" width="11.453125"/>
    <col min="1537" max="1537" width="50.54296875" bestFit="1" customWidth="1"/>
    <col min="1538" max="1538" width="15.81640625" bestFit="1" customWidth="1"/>
    <col min="1539" max="1539" width="15.81640625" customWidth="1"/>
    <col min="1540" max="1540" width="19.26953125" customWidth="1"/>
    <col min="1541" max="1541" width="16.7265625" customWidth="1"/>
    <col min="1542" max="1542" width="11.453125"/>
    <col min="1543" max="1543" width="12.54296875" bestFit="1" customWidth="1"/>
    <col min="1544" max="1792" width="11.453125"/>
    <col min="1793" max="1793" width="50.54296875" bestFit="1" customWidth="1"/>
    <col min="1794" max="1794" width="15.81640625" bestFit="1" customWidth="1"/>
    <col min="1795" max="1795" width="15.81640625" customWidth="1"/>
    <col min="1796" max="1796" width="19.26953125" customWidth="1"/>
    <col min="1797" max="1797" width="16.7265625" customWidth="1"/>
    <col min="1798" max="1798" width="11.453125"/>
    <col min="1799" max="1799" width="12.54296875" bestFit="1" customWidth="1"/>
    <col min="1800" max="2048" width="11.453125"/>
    <col min="2049" max="2049" width="50.54296875" bestFit="1" customWidth="1"/>
    <col min="2050" max="2050" width="15.81640625" bestFit="1" customWidth="1"/>
    <col min="2051" max="2051" width="15.81640625" customWidth="1"/>
    <col min="2052" max="2052" width="19.26953125" customWidth="1"/>
    <col min="2053" max="2053" width="16.7265625" customWidth="1"/>
    <col min="2054" max="2054" width="11.453125"/>
    <col min="2055" max="2055" width="12.54296875" bestFit="1" customWidth="1"/>
    <col min="2056" max="2304" width="11.453125"/>
    <col min="2305" max="2305" width="50.54296875" bestFit="1" customWidth="1"/>
    <col min="2306" max="2306" width="15.81640625" bestFit="1" customWidth="1"/>
    <col min="2307" max="2307" width="15.81640625" customWidth="1"/>
    <col min="2308" max="2308" width="19.26953125" customWidth="1"/>
    <col min="2309" max="2309" width="16.7265625" customWidth="1"/>
    <col min="2310" max="2310" width="11.453125"/>
    <col min="2311" max="2311" width="12.54296875" bestFit="1" customWidth="1"/>
    <col min="2312" max="2560" width="11.453125"/>
    <col min="2561" max="2561" width="50.54296875" bestFit="1" customWidth="1"/>
    <col min="2562" max="2562" width="15.81640625" bestFit="1" customWidth="1"/>
    <col min="2563" max="2563" width="15.81640625" customWidth="1"/>
    <col min="2564" max="2564" width="19.26953125" customWidth="1"/>
    <col min="2565" max="2565" width="16.7265625" customWidth="1"/>
    <col min="2566" max="2566" width="11.453125"/>
    <col min="2567" max="2567" width="12.54296875" bestFit="1" customWidth="1"/>
    <col min="2568" max="2816" width="11.453125"/>
    <col min="2817" max="2817" width="50.54296875" bestFit="1" customWidth="1"/>
    <col min="2818" max="2818" width="15.81640625" bestFit="1" customWidth="1"/>
    <col min="2819" max="2819" width="15.81640625" customWidth="1"/>
    <col min="2820" max="2820" width="19.26953125" customWidth="1"/>
    <col min="2821" max="2821" width="16.7265625" customWidth="1"/>
    <col min="2822" max="2822" width="11.453125"/>
    <col min="2823" max="2823" width="12.54296875" bestFit="1" customWidth="1"/>
    <col min="2824" max="3072" width="11.453125"/>
    <col min="3073" max="3073" width="50.54296875" bestFit="1" customWidth="1"/>
    <col min="3074" max="3074" width="15.81640625" bestFit="1" customWidth="1"/>
    <col min="3075" max="3075" width="15.81640625" customWidth="1"/>
    <col min="3076" max="3076" width="19.26953125" customWidth="1"/>
    <col min="3077" max="3077" width="16.7265625" customWidth="1"/>
    <col min="3078" max="3078" width="11.453125"/>
    <col min="3079" max="3079" width="12.54296875" bestFit="1" customWidth="1"/>
    <col min="3080" max="3328" width="11.453125"/>
    <col min="3329" max="3329" width="50.54296875" bestFit="1" customWidth="1"/>
    <col min="3330" max="3330" width="15.81640625" bestFit="1" customWidth="1"/>
    <col min="3331" max="3331" width="15.81640625" customWidth="1"/>
    <col min="3332" max="3332" width="19.26953125" customWidth="1"/>
    <col min="3333" max="3333" width="16.7265625" customWidth="1"/>
    <col min="3334" max="3334" width="11.453125"/>
    <col min="3335" max="3335" width="12.54296875" bestFit="1" customWidth="1"/>
    <col min="3336" max="3584" width="11.453125"/>
    <col min="3585" max="3585" width="50.54296875" bestFit="1" customWidth="1"/>
    <col min="3586" max="3586" width="15.81640625" bestFit="1" customWidth="1"/>
    <col min="3587" max="3587" width="15.81640625" customWidth="1"/>
    <col min="3588" max="3588" width="19.26953125" customWidth="1"/>
    <col min="3589" max="3589" width="16.7265625" customWidth="1"/>
    <col min="3590" max="3590" width="11.453125"/>
    <col min="3591" max="3591" width="12.54296875" bestFit="1" customWidth="1"/>
    <col min="3592" max="3840" width="11.453125"/>
    <col min="3841" max="3841" width="50.54296875" bestFit="1" customWidth="1"/>
    <col min="3842" max="3842" width="15.81640625" bestFit="1" customWidth="1"/>
    <col min="3843" max="3843" width="15.81640625" customWidth="1"/>
    <col min="3844" max="3844" width="19.26953125" customWidth="1"/>
    <col min="3845" max="3845" width="16.7265625" customWidth="1"/>
    <col min="3846" max="3846" width="11.453125"/>
    <col min="3847" max="3847" width="12.54296875" bestFit="1" customWidth="1"/>
    <col min="3848" max="4096" width="11.453125"/>
    <col min="4097" max="4097" width="50.54296875" bestFit="1" customWidth="1"/>
    <col min="4098" max="4098" width="15.81640625" bestFit="1" customWidth="1"/>
    <col min="4099" max="4099" width="15.81640625" customWidth="1"/>
    <col min="4100" max="4100" width="19.26953125" customWidth="1"/>
    <col min="4101" max="4101" width="16.7265625" customWidth="1"/>
    <col min="4102" max="4102" width="11.453125"/>
    <col min="4103" max="4103" width="12.54296875" bestFit="1" customWidth="1"/>
    <col min="4104" max="4352" width="11.453125"/>
    <col min="4353" max="4353" width="50.54296875" bestFit="1" customWidth="1"/>
    <col min="4354" max="4354" width="15.81640625" bestFit="1" customWidth="1"/>
    <col min="4355" max="4355" width="15.81640625" customWidth="1"/>
    <col min="4356" max="4356" width="19.26953125" customWidth="1"/>
    <col min="4357" max="4357" width="16.7265625" customWidth="1"/>
    <col min="4358" max="4358" width="11.453125"/>
    <col min="4359" max="4359" width="12.54296875" bestFit="1" customWidth="1"/>
    <col min="4360" max="4608" width="11.453125"/>
    <col min="4609" max="4609" width="50.54296875" bestFit="1" customWidth="1"/>
    <col min="4610" max="4610" width="15.81640625" bestFit="1" customWidth="1"/>
    <col min="4611" max="4611" width="15.81640625" customWidth="1"/>
    <col min="4612" max="4612" width="19.26953125" customWidth="1"/>
    <col min="4613" max="4613" width="16.7265625" customWidth="1"/>
    <col min="4614" max="4614" width="11.453125"/>
    <col min="4615" max="4615" width="12.54296875" bestFit="1" customWidth="1"/>
    <col min="4616" max="4864" width="11.453125"/>
    <col min="4865" max="4865" width="50.54296875" bestFit="1" customWidth="1"/>
    <col min="4866" max="4866" width="15.81640625" bestFit="1" customWidth="1"/>
    <col min="4867" max="4867" width="15.81640625" customWidth="1"/>
    <col min="4868" max="4868" width="19.26953125" customWidth="1"/>
    <col min="4869" max="4869" width="16.7265625" customWidth="1"/>
    <col min="4870" max="4870" width="11.453125"/>
    <col min="4871" max="4871" width="12.54296875" bestFit="1" customWidth="1"/>
    <col min="4872" max="5120" width="11.453125"/>
    <col min="5121" max="5121" width="50.54296875" bestFit="1" customWidth="1"/>
    <col min="5122" max="5122" width="15.81640625" bestFit="1" customWidth="1"/>
    <col min="5123" max="5123" width="15.81640625" customWidth="1"/>
    <col min="5124" max="5124" width="19.26953125" customWidth="1"/>
    <col min="5125" max="5125" width="16.7265625" customWidth="1"/>
    <col min="5126" max="5126" width="11.453125"/>
    <col min="5127" max="5127" width="12.54296875" bestFit="1" customWidth="1"/>
    <col min="5128" max="5376" width="11.453125"/>
    <col min="5377" max="5377" width="50.54296875" bestFit="1" customWidth="1"/>
    <col min="5378" max="5378" width="15.81640625" bestFit="1" customWidth="1"/>
    <col min="5379" max="5379" width="15.81640625" customWidth="1"/>
    <col min="5380" max="5380" width="19.26953125" customWidth="1"/>
    <col min="5381" max="5381" width="16.7265625" customWidth="1"/>
    <col min="5382" max="5382" width="11.453125"/>
    <col min="5383" max="5383" width="12.54296875" bestFit="1" customWidth="1"/>
    <col min="5384" max="5632" width="11.453125"/>
    <col min="5633" max="5633" width="50.54296875" bestFit="1" customWidth="1"/>
    <col min="5634" max="5634" width="15.81640625" bestFit="1" customWidth="1"/>
    <col min="5635" max="5635" width="15.81640625" customWidth="1"/>
    <col min="5636" max="5636" width="19.26953125" customWidth="1"/>
    <col min="5637" max="5637" width="16.7265625" customWidth="1"/>
    <col min="5638" max="5638" width="11.453125"/>
    <col min="5639" max="5639" width="12.54296875" bestFit="1" customWidth="1"/>
    <col min="5640" max="5888" width="11.453125"/>
    <col min="5889" max="5889" width="50.54296875" bestFit="1" customWidth="1"/>
    <col min="5890" max="5890" width="15.81640625" bestFit="1" customWidth="1"/>
    <col min="5891" max="5891" width="15.81640625" customWidth="1"/>
    <col min="5892" max="5892" width="19.26953125" customWidth="1"/>
    <col min="5893" max="5893" width="16.7265625" customWidth="1"/>
    <col min="5894" max="5894" width="11.453125"/>
    <col min="5895" max="5895" width="12.54296875" bestFit="1" customWidth="1"/>
    <col min="5896" max="6144" width="11.453125"/>
    <col min="6145" max="6145" width="50.54296875" bestFit="1" customWidth="1"/>
    <col min="6146" max="6146" width="15.81640625" bestFit="1" customWidth="1"/>
    <col min="6147" max="6147" width="15.81640625" customWidth="1"/>
    <col min="6148" max="6148" width="19.26953125" customWidth="1"/>
    <col min="6149" max="6149" width="16.7265625" customWidth="1"/>
    <col min="6150" max="6150" width="11.453125"/>
    <col min="6151" max="6151" width="12.54296875" bestFit="1" customWidth="1"/>
    <col min="6152" max="6400" width="11.453125"/>
    <col min="6401" max="6401" width="50.54296875" bestFit="1" customWidth="1"/>
    <col min="6402" max="6402" width="15.81640625" bestFit="1" customWidth="1"/>
    <col min="6403" max="6403" width="15.81640625" customWidth="1"/>
    <col min="6404" max="6404" width="19.26953125" customWidth="1"/>
    <col min="6405" max="6405" width="16.7265625" customWidth="1"/>
    <col min="6406" max="6406" width="11.453125"/>
    <col min="6407" max="6407" width="12.54296875" bestFit="1" customWidth="1"/>
    <col min="6408" max="6656" width="11.453125"/>
    <col min="6657" max="6657" width="50.54296875" bestFit="1" customWidth="1"/>
    <col min="6658" max="6658" width="15.81640625" bestFit="1" customWidth="1"/>
    <col min="6659" max="6659" width="15.81640625" customWidth="1"/>
    <col min="6660" max="6660" width="19.26953125" customWidth="1"/>
    <col min="6661" max="6661" width="16.7265625" customWidth="1"/>
    <col min="6662" max="6662" width="11.453125"/>
    <col min="6663" max="6663" width="12.54296875" bestFit="1" customWidth="1"/>
    <col min="6664" max="6912" width="11.453125"/>
    <col min="6913" max="6913" width="50.54296875" bestFit="1" customWidth="1"/>
    <col min="6914" max="6914" width="15.81640625" bestFit="1" customWidth="1"/>
    <col min="6915" max="6915" width="15.81640625" customWidth="1"/>
    <col min="6916" max="6916" width="19.26953125" customWidth="1"/>
    <col min="6917" max="6917" width="16.7265625" customWidth="1"/>
    <col min="6918" max="6918" width="11.453125"/>
    <col min="6919" max="6919" width="12.54296875" bestFit="1" customWidth="1"/>
    <col min="6920" max="7168" width="11.453125"/>
    <col min="7169" max="7169" width="50.54296875" bestFit="1" customWidth="1"/>
    <col min="7170" max="7170" width="15.81640625" bestFit="1" customWidth="1"/>
    <col min="7171" max="7171" width="15.81640625" customWidth="1"/>
    <col min="7172" max="7172" width="19.26953125" customWidth="1"/>
    <col min="7173" max="7173" width="16.7265625" customWidth="1"/>
    <col min="7174" max="7174" width="11.453125"/>
    <col min="7175" max="7175" width="12.54296875" bestFit="1" customWidth="1"/>
    <col min="7176" max="7424" width="11.453125"/>
    <col min="7425" max="7425" width="50.54296875" bestFit="1" customWidth="1"/>
    <col min="7426" max="7426" width="15.81640625" bestFit="1" customWidth="1"/>
    <col min="7427" max="7427" width="15.81640625" customWidth="1"/>
    <col min="7428" max="7428" width="19.26953125" customWidth="1"/>
    <col min="7429" max="7429" width="16.7265625" customWidth="1"/>
    <col min="7430" max="7430" width="11.453125"/>
    <col min="7431" max="7431" width="12.54296875" bestFit="1" customWidth="1"/>
    <col min="7432" max="7680" width="11.453125"/>
    <col min="7681" max="7681" width="50.54296875" bestFit="1" customWidth="1"/>
    <col min="7682" max="7682" width="15.81640625" bestFit="1" customWidth="1"/>
    <col min="7683" max="7683" width="15.81640625" customWidth="1"/>
    <col min="7684" max="7684" width="19.26953125" customWidth="1"/>
    <col min="7685" max="7685" width="16.7265625" customWidth="1"/>
    <col min="7686" max="7686" width="11.453125"/>
    <col min="7687" max="7687" width="12.54296875" bestFit="1" customWidth="1"/>
    <col min="7688" max="7936" width="11.453125"/>
    <col min="7937" max="7937" width="50.54296875" bestFit="1" customWidth="1"/>
    <col min="7938" max="7938" width="15.81640625" bestFit="1" customWidth="1"/>
    <col min="7939" max="7939" width="15.81640625" customWidth="1"/>
    <col min="7940" max="7940" width="19.26953125" customWidth="1"/>
    <col min="7941" max="7941" width="16.7265625" customWidth="1"/>
    <col min="7942" max="7942" width="11.453125"/>
    <col min="7943" max="7943" width="12.54296875" bestFit="1" customWidth="1"/>
    <col min="7944" max="8192" width="11.453125"/>
    <col min="8193" max="8193" width="50.54296875" bestFit="1" customWidth="1"/>
    <col min="8194" max="8194" width="15.81640625" bestFit="1" customWidth="1"/>
    <col min="8195" max="8195" width="15.81640625" customWidth="1"/>
    <col min="8196" max="8196" width="19.26953125" customWidth="1"/>
    <col min="8197" max="8197" width="16.7265625" customWidth="1"/>
    <col min="8198" max="8198" width="11.453125"/>
    <col min="8199" max="8199" width="12.54296875" bestFit="1" customWidth="1"/>
    <col min="8200" max="8448" width="11.453125"/>
    <col min="8449" max="8449" width="50.54296875" bestFit="1" customWidth="1"/>
    <col min="8450" max="8450" width="15.81640625" bestFit="1" customWidth="1"/>
    <col min="8451" max="8451" width="15.81640625" customWidth="1"/>
    <col min="8452" max="8452" width="19.26953125" customWidth="1"/>
    <col min="8453" max="8453" width="16.7265625" customWidth="1"/>
    <col min="8454" max="8454" width="11.453125"/>
    <col min="8455" max="8455" width="12.54296875" bestFit="1" customWidth="1"/>
    <col min="8456" max="8704" width="11.453125"/>
    <col min="8705" max="8705" width="50.54296875" bestFit="1" customWidth="1"/>
    <col min="8706" max="8706" width="15.81640625" bestFit="1" customWidth="1"/>
    <col min="8707" max="8707" width="15.81640625" customWidth="1"/>
    <col min="8708" max="8708" width="19.26953125" customWidth="1"/>
    <col min="8709" max="8709" width="16.7265625" customWidth="1"/>
    <col min="8710" max="8710" width="11.453125"/>
    <col min="8711" max="8711" width="12.54296875" bestFit="1" customWidth="1"/>
    <col min="8712" max="8960" width="11.453125"/>
    <col min="8961" max="8961" width="50.54296875" bestFit="1" customWidth="1"/>
    <col min="8962" max="8962" width="15.81640625" bestFit="1" customWidth="1"/>
    <col min="8963" max="8963" width="15.81640625" customWidth="1"/>
    <col min="8964" max="8964" width="19.26953125" customWidth="1"/>
    <col min="8965" max="8965" width="16.7265625" customWidth="1"/>
    <col min="8966" max="8966" width="11.453125"/>
    <col min="8967" max="8967" width="12.54296875" bestFit="1" customWidth="1"/>
    <col min="8968" max="9216" width="11.453125"/>
    <col min="9217" max="9217" width="50.54296875" bestFit="1" customWidth="1"/>
    <col min="9218" max="9218" width="15.81640625" bestFit="1" customWidth="1"/>
    <col min="9219" max="9219" width="15.81640625" customWidth="1"/>
    <col min="9220" max="9220" width="19.26953125" customWidth="1"/>
    <col min="9221" max="9221" width="16.7265625" customWidth="1"/>
    <col min="9222" max="9222" width="11.453125"/>
    <col min="9223" max="9223" width="12.54296875" bestFit="1" customWidth="1"/>
    <col min="9224" max="9472" width="11.453125"/>
    <col min="9473" max="9473" width="50.54296875" bestFit="1" customWidth="1"/>
    <col min="9474" max="9474" width="15.81640625" bestFit="1" customWidth="1"/>
    <col min="9475" max="9475" width="15.81640625" customWidth="1"/>
    <col min="9476" max="9476" width="19.26953125" customWidth="1"/>
    <col min="9477" max="9477" width="16.7265625" customWidth="1"/>
    <col min="9478" max="9478" width="11.453125"/>
    <col min="9479" max="9479" width="12.54296875" bestFit="1" customWidth="1"/>
    <col min="9480" max="9728" width="11.453125"/>
    <col min="9729" max="9729" width="50.54296875" bestFit="1" customWidth="1"/>
    <col min="9730" max="9730" width="15.81640625" bestFit="1" customWidth="1"/>
    <col min="9731" max="9731" width="15.81640625" customWidth="1"/>
    <col min="9732" max="9732" width="19.26953125" customWidth="1"/>
    <col min="9733" max="9733" width="16.7265625" customWidth="1"/>
    <col min="9734" max="9734" width="11.453125"/>
    <col min="9735" max="9735" width="12.54296875" bestFit="1" customWidth="1"/>
    <col min="9736" max="9984" width="11.453125"/>
    <col min="9985" max="9985" width="50.54296875" bestFit="1" customWidth="1"/>
    <col min="9986" max="9986" width="15.81640625" bestFit="1" customWidth="1"/>
    <col min="9987" max="9987" width="15.81640625" customWidth="1"/>
    <col min="9988" max="9988" width="19.26953125" customWidth="1"/>
    <col min="9989" max="9989" width="16.7265625" customWidth="1"/>
    <col min="9990" max="9990" width="11.453125"/>
    <col min="9991" max="9991" width="12.54296875" bestFit="1" customWidth="1"/>
    <col min="9992" max="10240" width="11.453125"/>
    <col min="10241" max="10241" width="50.54296875" bestFit="1" customWidth="1"/>
    <col min="10242" max="10242" width="15.81640625" bestFit="1" customWidth="1"/>
    <col min="10243" max="10243" width="15.81640625" customWidth="1"/>
    <col min="10244" max="10244" width="19.26953125" customWidth="1"/>
    <col min="10245" max="10245" width="16.7265625" customWidth="1"/>
    <col min="10246" max="10246" width="11.453125"/>
    <col min="10247" max="10247" width="12.54296875" bestFit="1" customWidth="1"/>
    <col min="10248" max="10496" width="11.453125"/>
    <col min="10497" max="10497" width="50.54296875" bestFit="1" customWidth="1"/>
    <col min="10498" max="10498" width="15.81640625" bestFit="1" customWidth="1"/>
    <col min="10499" max="10499" width="15.81640625" customWidth="1"/>
    <col min="10500" max="10500" width="19.26953125" customWidth="1"/>
    <col min="10501" max="10501" width="16.7265625" customWidth="1"/>
    <col min="10502" max="10502" width="11.453125"/>
    <col min="10503" max="10503" width="12.54296875" bestFit="1" customWidth="1"/>
    <col min="10504" max="10752" width="11.453125"/>
    <col min="10753" max="10753" width="50.54296875" bestFit="1" customWidth="1"/>
    <col min="10754" max="10754" width="15.81640625" bestFit="1" customWidth="1"/>
    <col min="10755" max="10755" width="15.81640625" customWidth="1"/>
    <col min="10756" max="10756" width="19.26953125" customWidth="1"/>
    <col min="10757" max="10757" width="16.7265625" customWidth="1"/>
    <col min="10758" max="10758" width="11.453125"/>
    <col min="10759" max="10759" width="12.54296875" bestFit="1" customWidth="1"/>
    <col min="10760" max="11008" width="11.453125"/>
    <col min="11009" max="11009" width="50.54296875" bestFit="1" customWidth="1"/>
    <col min="11010" max="11010" width="15.81640625" bestFit="1" customWidth="1"/>
    <col min="11011" max="11011" width="15.81640625" customWidth="1"/>
    <col min="11012" max="11012" width="19.26953125" customWidth="1"/>
    <col min="11013" max="11013" width="16.7265625" customWidth="1"/>
    <col min="11014" max="11014" width="11.453125"/>
    <col min="11015" max="11015" width="12.54296875" bestFit="1" customWidth="1"/>
    <col min="11016" max="11264" width="11.453125"/>
    <col min="11265" max="11265" width="50.54296875" bestFit="1" customWidth="1"/>
    <col min="11266" max="11266" width="15.81640625" bestFit="1" customWidth="1"/>
    <col min="11267" max="11267" width="15.81640625" customWidth="1"/>
    <col min="11268" max="11268" width="19.26953125" customWidth="1"/>
    <col min="11269" max="11269" width="16.7265625" customWidth="1"/>
    <col min="11270" max="11270" width="11.453125"/>
    <col min="11271" max="11271" width="12.54296875" bestFit="1" customWidth="1"/>
    <col min="11272" max="11520" width="11.453125"/>
    <col min="11521" max="11521" width="50.54296875" bestFit="1" customWidth="1"/>
    <col min="11522" max="11522" width="15.81640625" bestFit="1" customWidth="1"/>
    <col min="11523" max="11523" width="15.81640625" customWidth="1"/>
    <col min="11524" max="11524" width="19.26953125" customWidth="1"/>
    <col min="11525" max="11525" width="16.7265625" customWidth="1"/>
    <col min="11526" max="11526" width="11.453125"/>
    <col min="11527" max="11527" width="12.54296875" bestFit="1" customWidth="1"/>
    <col min="11528" max="11776" width="11.453125"/>
    <col min="11777" max="11777" width="50.54296875" bestFit="1" customWidth="1"/>
    <col min="11778" max="11778" width="15.81640625" bestFit="1" customWidth="1"/>
    <col min="11779" max="11779" width="15.81640625" customWidth="1"/>
    <col min="11780" max="11780" width="19.26953125" customWidth="1"/>
    <col min="11781" max="11781" width="16.7265625" customWidth="1"/>
    <col min="11782" max="11782" width="11.453125"/>
    <col min="11783" max="11783" width="12.54296875" bestFit="1" customWidth="1"/>
    <col min="11784" max="12032" width="11.453125"/>
    <col min="12033" max="12033" width="50.54296875" bestFit="1" customWidth="1"/>
    <col min="12034" max="12034" width="15.81640625" bestFit="1" customWidth="1"/>
    <col min="12035" max="12035" width="15.81640625" customWidth="1"/>
    <col min="12036" max="12036" width="19.26953125" customWidth="1"/>
    <col min="12037" max="12037" width="16.7265625" customWidth="1"/>
    <col min="12038" max="12038" width="11.453125"/>
    <col min="12039" max="12039" width="12.54296875" bestFit="1" customWidth="1"/>
    <col min="12040" max="12288" width="11.453125"/>
    <col min="12289" max="12289" width="50.54296875" bestFit="1" customWidth="1"/>
    <col min="12290" max="12290" width="15.81640625" bestFit="1" customWidth="1"/>
    <col min="12291" max="12291" width="15.81640625" customWidth="1"/>
    <col min="12292" max="12292" width="19.26953125" customWidth="1"/>
    <col min="12293" max="12293" width="16.7265625" customWidth="1"/>
    <col min="12294" max="12294" width="11.453125"/>
    <col min="12295" max="12295" width="12.54296875" bestFit="1" customWidth="1"/>
    <col min="12296" max="12544" width="11.453125"/>
    <col min="12545" max="12545" width="50.54296875" bestFit="1" customWidth="1"/>
    <col min="12546" max="12546" width="15.81640625" bestFit="1" customWidth="1"/>
    <col min="12547" max="12547" width="15.81640625" customWidth="1"/>
    <col min="12548" max="12548" width="19.26953125" customWidth="1"/>
    <col min="12549" max="12549" width="16.7265625" customWidth="1"/>
    <col min="12550" max="12550" width="11.453125"/>
    <col min="12551" max="12551" width="12.54296875" bestFit="1" customWidth="1"/>
    <col min="12552" max="12800" width="11.453125"/>
    <col min="12801" max="12801" width="50.54296875" bestFit="1" customWidth="1"/>
    <col min="12802" max="12802" width="15.81640625" bestFit="1" customWidth="1"/>
    <col min="12803" max="12803" width="15.81640625" customWidth="1"/>
    <col min="12804" max="12804" width="19.26953125" customWidth="1"/>
    <col min="12805" max="12805" width="16.7265625" customWidth="1"/>
    <col min="12806" max="12806" width="11.453125"/>
    <col min="12807" max="12807" width="12.54296875" bestFit="1" customWidth="1"/>
    <col min="12808" max="13056" width="11.453125"/>
    <col min="13057" max="13057" width="50.54296875" bestFit="1" customWidth="1"/>
    <col min="13058" max="13058" width="15.81640625" bestFit="1" customWidth="1"/>
    <col min="13059" max="13059" width="15.81640625" customWidth="1"/>
    <col min="13060" max="13060" width="19.26953125" customWidth="1"/>
    <col min="13061" max="13061" width="16.7265625" customWidth="1"/>
    <col min="13062" max="13062" width="11.453125"/>
    <col min="13063" max="13063" width="12.54296875" bestFit="1" customWidth="1"/>
    <col min="13064" max="13312" width="11.453125"/>
    <col min="13313" max="13313" width="50.54296875" bestFit="1" customWidth="1"/>
    <col min="13314" max="13314" width="15.81640625" bestFit="1" customWidth="1"/>
    <col min="13315" max="13315" width="15.81640625" customWidth="1"/>
    <col min="13316" max="13316" width="19.26953125" customWidth="1"/>
    <col min="13317" max="13317" width="16.7265625" customWidth="1"/>
    <col min="13318" max="13318" width="11.453125"/>
    <col min="13319" max="13319" width="12.54296875" bestFit="1" customWidth="1"/>
    <col min="13320" max="13568" width="11.453125"/>
    <col min="13569" max="13569" width="50.54296875" bestFit="1" customWidth="1"/>
    <col min="13570" max="13570" width="15.81640625" bestFit="1" customWidth="1"/>
    <col min="13571" max="13571" width="15.81640625" customWidth="1"/>
    <col min="13572" max="13572" width="19.26953125" customWidth="1"/>
    <col min="13573" max="13573" width="16.7265625" customWidth="1"/>
    <col min="13574" max="13574" width="11.453125"/>
    <col min="13575" max="13575" width="12.54296875" bestFit="1" customWidth="1"/>
    <col min="13576" max="13824" width="11.453125"/>
    <col min="13825" max="13825" width="50.54296875" bestFit="1" customWidth="1"/>
    <col min="13826" max="13826" width="15.81640625" bestFit="1" customWidth="1"/>
    <col min="13827" max="13827" width="15.81640625" customWidth="1"/>
    <col min="13828" max="13828" width="19.26953125" customWidth="1"/>
    <col min="13829" max="13829" width="16.7265625" customWidth="1"/>
    <col min="13830" max="13830" width="11.453125"/>
    <col min="13831" max="13831" width="12.54296875" bestFit="1" customWidth="1"/>
    <col min="13832" max="14080" width="11.453125"/>
    <col min="14081" max="14081" width="50.54296875" bestFit="1" customWidth="1"/>
    <col min="14082" max="14082" width="15.81640625" bestFit="1" customWidth="1"/>
    <col min="14083" max="14083" width="15.81640625" customWidth="1"/>
    <col min="14084" max="14084" width="19.26953125" customWidth="1"/>
    <col min="14085" max="14085" width="16.7265625" customWidth="1"/>
    <col min="14086" max="14086" width="11.453125"/>
    <col min="14087" max="14087" width="12.54296875" bestFit="1" customWidth="1"/>
    <col min="14088" max="14336" width="11.453125"/>
    <col min="14337" max="14337" width="50.54296875" bestFit="1" customWidth="1"/>
    <col min="14338" max="14338" width="15.81640625" bestFit="1" customWidth="1"/>
    <col min="14339" max="14339" width="15.81640625" customWidth="1"/>
    <col min="14340" max="14340" width="19.26953125" customWidth="1"/>
    <col min="14341" max="14341" width="16.7265625" customWidth="1"/>
    <col min="14342" max="14342" width="11.453125"/>
    <col min="14343" max="14343" width="12.54296875" bestFit="1" customWidth="1"/>
    <col min="14344" max="14592" width="11.453125"/>
    <col min="14593" max="14593" width="50.54296875" bestFit="1" customWidth="1"/>
    <col min="14594" max="14594" width="15.81640625" bestFit="1" customWidth="1"/>
    <col min="14595" max="14595" width="15.81640625" customWidth="1"/>
    <col min="14596" max="14596" width="19.26953125" customWidth="1"/>
    <col min="14597" max="14597" width="16.7265625" customWidth="1"/>
    <col min="14598" max="14598" width="11.453125"/>
    <col min="14599" max="14599" width="12.54296875" bestFit="1" customWidth="1"/>
    <col min="14600" max="14848" width="11.453125"/>
    <col min="14849" max="14849" width="50.54296875" bestFit="1" customWidth="1"/>
    <col min="14850" max="14850" width="15.81640625" bestFit="1" customWidth="1"/>
    <col min="14851" max="14851" width="15.81640625" customWidth="1"/>
    <col min="14852" max="14852" width="19.26953125" customWidth="1"/>
    <col min="14853" max="14853" width="16.7265625" customWidth="1"/>
    <col min="14854" max="14854" width="11.453125"/>
    <col min="14855" max="14855" width="12.54296875" bestFit="1" customWidth="1"/>
    <col min="14856" max="15104" width="11.453125"/>
    <col min="15105" max="15105" width="50.54296875" bestFit="1" customWidth="1"/>
    <col min="15106" max="15106" width="15.81640625" bestFit="1" customWidth="1"/>
    <col min="15107" max="15107" width="15.81640625" customWidth="1"/>
    <col min="15108" max="15108" width="19.26953125" customWidth="1"/>
    <col min="15109" max="15109" width="16.7265625" customWidth="1"/>
    <col min="15110" max="15110" width="11.453125"/>
    <col min="15111" max="15111" width="12.54296875" bestFit="1" customWidth="1"/>
    <col min="15112" max="15360" width="11.453125"/>
    <col min="15361" max="15361" width="50.54296875" bestFit="1" customWidth="1"/>
    <col min="15362" max="15362" width="15.81640625" bestFit="1" customWidth="1"/>
    <col min="15363" max="15363" width="15.81640625" customWidth="1"/>
    <col min="15364" max="15364" width="19.26953125" customWidth="1"/>
    <col min="15365" max="15365" width="16.7265625" customWidth="1"/>
    <col min="15366" max="15366" width="11.453125"/>
    <col min="15367" max="15367" width="12.54296875" bestFit="1" customWidth="1"/>
    <col min="15368" max="15616" width="11.453125"/>
    <col min="15617" max="15617" width="50.54296875" bestFit="1" customWidth="1"/>
    <col min="15618" max="15618" width="15.81640625" bestFit="1" customWidth="1"/>
    <col min="15619" max="15619" width="15.81640625" customWidth="1"/>
    <col min="15620" max="15620" width="19.26953125" customWidth="1"/>
    <col min="15621" max="15621" width="16.7265625" customWidth="1"/>
    <col min="15622" max="15622" width="11.453125"/>
    <col min="15623" max="15623" width="12.54296875" bestFit="1" customWidth="1"/>
    <col min="15624" max="15872" width="11.453125"/>
    <col min="15873" max="15873" width="50.54296875" bestFit="1" customWidth="1"/>
    <col min="15874" max="15874" width="15.81640625" bestFit="1" customWidth="1"/>
    <col min="15875" max="15875" width="15.81640625" customWidth="1"/>
    <col min="15876" max="15876" width="19.26953125" customWidth="1"/>
    <col min="15877" max="15877" width="16.7265625" customWidth="1"/>
    <col min="15878" max="15878" width="11.453125"/>
    <col min="15879" max="15879" width="12.54296875" bestFit="1" customWidth="1"/>
    <col min="15880" max="16128" width="11.453125"/>
    <col min="16129" max="16129" width="50.54296875" bestFit="1" customWidth="1"/>
    <col min="16130" max="16130" width="15.81640625" bestFit="1" customWidth="1"/>
    <col min="16131" max="16131" width="15.81640625" customWidth="1"/>
    <col min="16132" max="16132" width="19.26953125" customWidth="1"/>
    <col min="16133" max="16133" width="16.7265625" customWidth="1"/>
    <col min="16134" max="16134" width="11.453125"/>
    <col min="16135" max="16135" width="12.54296875" bestFit="1" customWidth="1"/>
    <col min="16136" max="16384" width="11.453125"/>
  </cols>
  <sheetData>
    <row r="1" spans="1:9" ht="15.5" x14ac:dyDescent="0.35">
      <c r="A1" s="528" t="s">
        <v>426</v>
      </c>
      <c r="B1" s="528"/>
      <c r="C1" s="528"/>
      <c r="D1" s="528"/>
      <c r="E1" s="528"/>
    </row>
    <row r="2" spans="1:9" ht="15.5" x14ac:dyDescent="0.35">
      <c r="A2" s="528" t="s">
        <v>458</v>
      </c>
      <c r="B2" s="528"/>
      <c r="C2" s="528"/>
      <c r="D2" s="528"/>
      <c r="E2" s="528"/>
    </row>
    <row r="3" spans="1:9" ht="15.5" x14ac:dyDescent="0.35">
      <c r="A3" s="528" t="s">
        <v>114</v>
      </c>
      <c r="B3" s="528"/>
      <c r="C3" s="528"/>
      <c r="D3" s="528"/>
      <c r="E3" s="528"/>
    </row>
    <row r="4" spans="1:9" ht="15.5" x14ac:dyDescent="0.35">
      <c r="A4" s="528" t="s">
        <v>459</v>
      </c>
      <c r="B4" s="528"/>
      <c r="C4" s="528"/>
      <c r="D4" s="528"/>
      <c r="E4" s="528"/>
    </row>
    <row r="5" spans="1:9" x14ac:dyDescent="0.35">
      <c r="A5" s="18"/>
      <c r="B5" s="52"/>
      <c r="C5" s="53"/>
      <c r="D5" s="87"/>
    </row>
    <row r="6" spans="1:9" ht="15.5" x14ac:dyDescent="0.35">
      <c r="A6" s="462" t="s">
        <v>110</v>
      </c>
      <c r="B6" s="463" t="s">
        <v>274</v>
      </c>
      <c r="C6" s="463" t="s">
        <v>111</v>
      </c>
      <c r="D6" s="463" t="s">
        <v>460</v>
      </c>
      <c r="E6" s="463" t="s">
        <v>420</v>
      </c>
    </row>
    <row r="7" spans="1:9" ht="15.5" x14ac:dyDescent="0.35">
      <c r="A7" s="452" t="s">
        <v>433</v>
      </c>
      <c r="B7" s="453">
        <f>+'ESTADO NIIF  2021-2020'!D171</f>
        <v>230000000</v>
      </c>
      <c r="C7" s="454"/>
      <c r="D7" s="455"/>
      <c r="E7" s="456">
        <f>+B7+C7-D7</f>
        <v>230000000</v>
      </c>
    </row>
    <row r="8" spans="1:9" ht="15.5" x14ac:dyDescent="0.35">
      <c r="A8" s="452" t="s">
        <v>318</v>
      </c>
      <c r="B8" s="453">
        <f>+'ESTADO NIIF  2021-2020'!D173</f>
        <v>546742000</v>
      </c>
      <c r="C8" s="457">
        <f>+'ESTADO NIIF  2021-2020'!E173</f>
        <v>71896022</v>
      </c>
      <c r="D8" s="457"/>
      <c r="E8" s="456">
        <f t="shared" ref="E8:E9" si="0">+B8+C8-D8</f>
        <v>618638022</v>
      </c>
      <c r="G8" s="5"/>
    </row>
    <row r="9" spans="1:9" ht="15.5" x14ac:dyDescent="0.35">
      <c r="A9" s="452" t="s">
        <v>321</v>
      </c>
      <c r="B9" s="453">
        <f>+'ESTADO NIIF  2021-2020'!D176</f>
        <v>60304345</v>
      </c>
      <c r="C9" s="457">
        <f>+'ESTADO NIIF  2021-2020'!E176</f>
        <v>13455655</v>
      </c>
      <c r="D9" s="453"/>
      <c r="E9" s="456">
        <f t="shared" si="0"/>
        <v>73760000</v>
      </c>
    </row>
    <row r="10" spans="1:9" ht="15.5" x14ac:dyDescent="0.35">
      <c r="A10" s="455" t="s">
        <v>118</v>
      </c>
      <c r="B10" s="458">
        <f>SUM(B7:B9)</f>
        <v>837046345</v>
      </c>
      <c r="C10" s="458">
        <f>SUM(C7:C9)</f>
        <v>85351677</v>
      </c>
      <c r="D10" s="458">
        <f>SUM(D7:D9)</f>
        <v>0</v>
      </c>
      <c r="E10" s="459">
        <f>SUM(E7:E9)</f>
        <v>922398022</v>
      </c>
    </row>
    <row r="11" spans="1:9" x14ac:dyDescent="0.35">
      <c r="A11" s="532"/>
      <c r="B11" s="532"/>
      <c r="C11" s="532"/>
      <c r="D11" s="532"/>
      <c r="E11" s="87"/>
    </row>
    <row r="12" spans="1:9" x14ac:dyDescent="0.35">
      <c r="A12" s="532"/>
      <c r="B12" s="532"/>
      <c r="C12" s="532"/>
      <c r="D12" s="532"/>
      <c r="E12" s="338"/>
    </row>
    <row r="13" spans="1:9" x14ac:dyDescent="0.35">
      <c r="A13" s="448"/>
      <c r="B13" s="18"/>
      <c r="C13" s="18"/>
      <c r="D13" s="52"/>
      <c r="E13" s="175"/>
      <c r="F13" s="175"/>
      <c r="G13" s="444"/>
      <c r="H13" s="175"/>
      <c r="I13" s="175"/>
    </row>
    <row r="14" spans="1:9" x14ac:dyDescent="0.35">
      <c r="A14" s="44"/>
      <c r="B14" s="18"/>
      <c r="C14" s="18"/>
      <c r="D14" s="52"/>
      <c r="E14" s="175"/>
      <c r="F14" s="175"/>
      <c r="G14" s="444"/>
      <c r="H14" s="175"/>
      <c r="I14" s="175"/>
    </row>
    <row r="15" spans="1:9" x14ac:dyDescent="0.35">
      <c r="A15" s="18"/>
      <c r="B15" s="18"/>
      <c r="C15" s="18"/>
      <c r="D15" s="54"/>
      <c r="E15" s="175"/>
      <c r="F15" s="175"/>
      <c r="G15" s="444"/>
      <c r="H15" s="175"/>
      <c r="I15" s="175"/>
    </row>
    <row r="16" spans="1:9" x14ac:dyDescent="0.35">
      <c r="A16" s="51"/>
      <c r="B16" s="51"/>
      <c r="C16" s="51"/>
      <c r="D16" s="51"/>
      <c r="E16" s="460"/>
      <c r="F16" s="175"/>
      <c r="G16" s="444"/>
      <c r="H16" s="175"/>
      <c r="I16" s="175"/>
    </row>
    <row r="17" spans="1:9" x14ac:dyDescent="0.35">
      <c r="A17" s="440" t="s">
        <v>461</v>
      </c>
      <c r="B17" s="441"/>
      <c r="C17" s="536" t="s">
        <v>462</v>
      </c>
      <c r="D17" s="536"/>
      <c r="E17" s="536"/>
      <c r="F17" s="175"/>
      <c r="G17" s="444"/>
      <c r="H17" s="175"/>
      <c r="I17" s="175"/>
    </row>
    <row r="18" spans="1:9" x14ac:dyDescent="0.35">
      <c r="A18" s="445" t="str">
        <f>+A1</f>
        <v xml:space="preserve"> CARLOS GIOVANNI GARCIA VIVAS</v>
      </c>
      <c r="B18" s="441"/>
      <c r="C18" s="445">
        <f>+'ESTADO NIIF  2021-2020'!B185</f>
        <v>0</v>
      </c>
      <c r="D18" s="445"/>
      <c r="E18" s="445"/>
      <c r="F18" s="175"/>
      <c r="G18" s="444"/>
      <c r="H18" s="175"/>
      <c r="I18" s="175"/>
    </row>
    <row r="19" spans="1:9" x14ac:dyDescent="0.35">
      <c r="A19" s="448" t="s">
        <v>427</v>
      </c>
      <c r="B19" s="18"/>
      <c r="C19" s="461" t="str">
        <f>+'ESTADO NIIF  2021-2020'!B186</f>
        <v>Contador Público TP 159176-T</v>
      </c>
      <c r="D19" s="448"/>
      <c r="E19" s="448"/>
      <c r="F19" s="175"/>
      <c r="G19" s="444"/>
      <c r="H19" s="175"/>
      <c r="I19" s="175"/>
    </row>
    <row r="20" spans="1:9" x14ac:dyDescent="0.35">
      <c r="A20" s="448" t="s">
        <v>457</v>
      </c>
      <c r="B20" s="18"/>
      <c r="C20" s="448"/>
      <c r="D20" s="448"/>
      <c r="E20" s="448"/>
      <c r="F20" s="175"/>
      <c r="G20" s="444"/>
      <c r="H20" s="175"/>
      <c r="I20" s="175"/>
    </row>
    <row r="21" spans="1:9" x14ac:dyDescent="0.35">
      <c r="A21" s="532"/>
      <c r="B21" s="532"/>
      <c r="C21" s="532"/>
      <c r="D21" s="532"/>
      <c r="E21" s="175"/>
      <c r="F21" s="175"/>
      <c r="G21" s="444"/>
      <c r="H21" s="175"/>
      <c r="I21" s="175"/>
    </row>
    <row r="22" spans="1:9" x14ac:dyDescent="0.35">
      <c r="A22" s="87"/>
      <c r="B22" s="87"/>
      <c r="C22" s="87"/>
      <c r="D22" s="87"/>
    </row>
    <row r="23" spans="1:9" x14ac:dyDescent="0.35">
      <c r="A23" s="87"/>
      <c r="B23" s="87"/>
      <c r="C23" s="87"/>
      <c r="D23" s="87"/>
    </row>
    <row r="24" spans="1:9" x14ac:dyDescent="0.35">
      <c r="B24" s="532"/>
      <c r="C24" s="532"/>
      <c r="D24" s="532"/>
      <c r="E24" s="532"/>
    </row>
    <row r="25" spans="1:9" x14ac:dyDescent="0.35">
      <c r="B25" s="532"/>
      <c r="C25" s="532"/>
      <c r="D25" s="532"/>
      <c r="E25" s="532"/>
    </row>
    <row r="26" spans="1:9" x14ac:dyDescent="0.35">
      <c r="B26" s="532"/>
      <c r="C26" s="532"/>
      <c r="D26" s="532"/>
      <c r="E26" s="532"/>
    </row>
  </sheetData>
  <mergeCells count="11">
    <mergeCell ref="A12:D12"/>
    <mergeCell ref="A1:E1"/>
    <mergeCell ref="A2:E2"/>
    <mergeCell ref="A3:E3"/>
    <mergeCell ref="A4:E4"/>
    <mergeCell ref="A11:D11"/>
    <mergeCell ref="C17:E17"/>
    <mergeCell ref="A21:D21"/>
    <mergeCell ref="B24:E24"/>
    <mergeCell ref="B25:E25"/>
    <mergeCell ref="B26:E26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59999389629810485"/>
  </sheetPr>
  <dimension ref="A1:M53"/>
  <sheetViews>
    <sheetView view="pageBreakPreview" topLeftCell="A15" zoomScaleNormal="100" zoomScaleSheetLayoutView="100" workbookViewId="0">
      <selection activeCell="A33" sqref="A33"/>
    </sheetView>
  </sheetViews>
  <sheetFormatPr baseColWidth="10" defaultRowHeight="14.5" x14ac:dyDescent="0.35"/>
  <cols>
    <col min="1" max="1" width="79.81640625" customWidth="1"/>
    <col min="2" max="2" width="2" hidden="1" customWidth="1"/>
    <col min="3" max="3" width="20.81640625" style="451" customWidth="1"/>
    <col min="4" max="4" width="11.453125" style="195"/>
    <col min="5" max="5" width="12.7265625" style="195" bestFit="1" customWidth="1"/>
    <col min="6" max="6" width="18" style="195" customWidth="1"/>
    <col min="7" max="7" width="15.1796875" style="175" bestFit="1" customWidth="1"/>
    <col min="8" max="256" width="11.453125"/>
    <col min="257" max="257" width="79.81640625" customWidth="1"/>
    <col min="258" max="258" width="0" hidden="1" customWidth="1"/>
    <col min="259" max="259" width="20.81640625" customWidth="1"/>
    <col min="260" max="261" width="11.453125"/>
    <col min="262" max="262" width="18" customWidth="1"/>
    <col min="263" max="263" width="15.1796875" bestFit="1" customWidth="1"/>
    <col min="264" max="512" width="11.453125"/>
    <col min="513" max="513" width="79.81640625" customWidth="1"/>
    <col min="514" max="514" width="0" hidden="1" customWidth="1"/>
    <col min="515" max="515" width="20.81640625" customWidth="1"/>
    <col min="516" max="517" width="11.453125"/>
    <col min="518" max="518" width="18" customWidth="1"/>
    <col min="519" max="519" width="15.1796875" bestFit="1" customWidth="1"/>
    <col min="520" max="768" width="11.453125"/>
    <col min="769" max="769" width="79.81640625" customWidth="1"/>
    <col min="770" max="770" width="0" hidden="1" customWidth="1"/>
    <col min="771" max="771" width="20.81640625" customWidth="1"/>
    <col min="772" max="773" width="11.453125"/>
    <col min="774" max="774" width="18" customWidth="1"/>
    <col min="775" max="775" width="15.1796875" bestFit="1" customWidth="1"/>
    <col min="776" max="1024" width="11.453125"/>
    <col min="1025" max="1025" width="79.81640625" customWidth="1"/>
    <col min="1026" max="1026" width="0" hidden="1" customWidth="1"/>
    <col min="1027" max="1027" width="20.81640625" customWidth="1"/>
    <col min="1028" max="1029" width="11.453125"/>
    <col min="1030" max="1030" width="18" customWidth="1"/>
    <col min="1031" max="1031" width="15.1796875" bestFit="1" customWidth="1"/>
    <col min="1032" max="1280" width="11.453125"/>
    <col min="1281" max="1281" width="79.81640625" customWidth="1"/>
    <col min="1282" max="1282" width="0" hidden="1" customWidth="1"/>
    <col min="1283" max="1283" width="20.81640625" customWidth="1"/>
    <col min="1284" max="1285" width="11.453125"/>
    <col min="1286" max="1286" width="18" customWidth="1"/>
    <col min="1287" max="1287" width="15.1796875" bestFit="1" customWidth="1"/>
    <col min="1288" max="1536" width="11.453125"/>
    <col min="1537" max="1537" width="79.81640625" customWidth="1"/>
    <col min="1538" max="1538" width="0" hidden="1" customWidth="1"/>
    <col min="1539" max="1539" width="20.81640625" customWidth="1"/>
    <col min="1540" max="1541" width="11.453125"/>
    <col min="1542" max="1542" width="18" customWidth="1"/>
    <col min="1543" max="1543" width="15.1796875" bestFit="1" customWidth="1"/>
    <col min="1544" max="1792" width="11.453125"/>
    <col min="1793" max="1793" width="79.81640625" customWidth="1"/>
    <col min="1794" max="1794" width="0" hidden="1" customWidth="1"/>
    <col min="1795" max="1795" width="20.81640625" customWidth="1"/>
    <col min="1796" max="1797" width="11.453125"/>
    <col min="1798" max="1798" width="18" customWidth="1"/>
    <col min="1799" max="1799" width="15.1796875" bestFit="1" customWidth="1"/>
    <col min="1800" max="2048" width="11.453125"/>
    <col min="2049" max="2049" width="79.81640625" customWidth="1"/>
    <col min="2050" max="2050" width="0" hidden="1" customWidth="1"/>
    <col min="2051" max="2051" width="20.81640625" customWidth="1"/>
    <col min="2052" max="2053" width="11.453125"/>
    <col min="2054" max="2054" width="18" customWidth="1"/>
    <col min="2055" max="2055" width="15.1796875" bestFit="1" customWidth="1"/>
    <col min="2056" max="2304" width="11.453125"/>
    <col min="2305" max="2305" width="79.81640625" customWidth="1"/>
    <col min="2306" max="2306" width="0" hidden="1" customWidth="1"/>
    <col min="2307" max="2307" width="20.81640625" customWidth="1"/>
    <col min="2308" max="2309" width="11.453125"/>
    <col min="2310" max="2310" width="18" customWidth="1"/>
    <col min="2311" max="2311" width="15.1796875" bestFit="1" customWidth="1"/>
    <col min="2312" max="2560" width="11.453125"/>
    <col min="2561" max="2561" width="79.81640625" customWidth="1"/>
    <col min="2562" max="2562" width="0" hidden="1" customWidth="1"/>
    <col min="2563" max="2563" width="20.81640625" customWidth="1"/>
    <col min="2564" max="2565" width="11.453125"/>
    <col min="2566" max="2566" width="18" customWidth="1"/>
    <col min="2567" max="2567" width="15.1796875" bestFit="1" customWidth="1"/>
    <col min="2568" max="2816" width="11.453125"/>
    <col min="2817" max="2817" width="79.81640625" customWidth="1"/>
    <col min="2818" max="2818" width="0" hidden="1" customWidth="1"/>
    <col min="2819" max="2819" width="20.81640625" customWidth="1"/>
    <col min="2820" max="2821" width="11.453125"/>
    <col min="2822" max="2822" width="18" customWidth="1"/>
    <col min="2823" max="2823" width="15.1796875" bestFit="1" customWidth="1"/>
    <col min="2824" max="3072" width="11.453125"/>
    <col min="3073" max="3073" width="79.81640625" customWidth="1"/>
    <col min="3074" max="3074" width="0" hidden="1" customWidth="1"/>
    <col min="3075" max="3075" width="20.81640625" customWidth="1"/>
    <col min="3076" max="3077" width="11.453125"/>
    <col min="3078" max="3078" width="18" customWidth="1"/>
    <col min="3079" max="3079" width="15.1796875" bestFit="1" customWidth="1"/>
    <col min="3080" max="3328" width="11.453125"/>
    <col min="3329" max="3329" width="79.81640625" customWidth="1"/>
    <col min="3330" max="3330" width="0" hidden="1" customWidth="1"/>
    <col min="3331" max="3331" width="20.81640625" customWidth="1"/>
    <col min="3332" max="3333" width="11.453125"/>
    <col min="3334" max="3334" width="18" customWidth="1"/>
    <col min="3335" max="3335" width="15.1796875" bestFit="1" customWidth="1"/>
    <col min="3336" max="3584" width="11.453125"/>
    <col min="3585" max="3585" width="79.81640625" customWidth="1"/>
    <col min="3586" max="3586" width="0" hidden="1" customWidth="1"/>
    <col min="3587" max="3587" width="20.81640625" customWidth="1"/>
    <col min="3588" max="3589" width="11.453125"/>
    <col min="3590" max="3590" width="18" customWidth="1"/>
    <col min="3591" max="3591" width="15.1796875" bestFit="1" customWidth="1"/>
    <col min="3592" max="3840" width="11.453125"/>
    <col min="3841" max="3841" width="79.81640625" customWidth="1"/>
    <col min="3842" max="3842" width="0" hidden="1" customWidth="1"/>
    <col min="3843" max="3843" width="20.81640625" customWidth="1"/>
    <col min="3844" max="3845" width="11.453125"/>
    <col min="3846" max="3846" width="18" customWidth="1"/>
    <col min="3847" max="3847" width="15.1796875" bestFit="1" customWidth="1"/>
    <col min="3848" max="4096" width="11.453125"/>
    <col min="4097" max="4097" width="79.81640625" customWidth="1"/>
    <col min="4098" max="4098" width="0" hidden="1" customWidth="1"/>
    <col min="4099" max="4099" width="20.81640625" customWidth="1"/>
    <col min="4100" max="4101" width="11.453125"/>
    <col min="4102" max="4102" width="18" customWidth="1"/>
    <col min="4103" max="4103" width="15.1796875" bestFit="1" customWidth="1"/>
    <col min="4104" max="4352" width="11.453125"/>
    <col min="4353" max="4353" width="79.81640625" customWidth="1"/>
    <col min="4354" max="4354" width="0" hidden="1" customWidth="1"/>
    <col min="4355" max="4355" width="20.81640625" customWidth="1"/>
    <col min="4356" max="4357" width="11.453125"/>
    <col min="4358" max="4358" width="18" customWidth="1"/>
    <col min="4359" max="4359" width="15.1796875" bestFit="1" customWidth="1"/>
    <col min="4360" max="4608" width="11.453125"/>
    <col min="4609" max="4609" width="79.81640625" customWidth="1"/>
    <col min="4610" max="4610" width="0" hidden="1" customWidth="1"/>
    <col min="4611" max="4611" width="20.81640625" customWidth="1"/>
    <col min="4612" max="4613" width="11.453125"/>
    <col min="4614" max="4614" width="18" customWidth="1"/>
    <col min="4615" max="4615" width="15.1796875" bestFit="1" customWidth="1"/>
    <col min="4616" max="4864" width="11.453125"/>
    <col min="4865" max="4865" width="79.81640625" customWidth="1"/>
    <col min="4866" max="4866" width="0" hidden="1" customWidth="1"/>
    <col min="4867" max="4867" width="20.81640625" customWidth="1"/>
    <col min="4868" max="4869" width="11.453125"/>
    <col min="4870" max="4870" width="18" customWidth="1"/>
    <col min="4871" max="4871" width="15.1796875" bestFit="1" customWidth="1"/>
    <col min="4872" max="5120" width="11.453125"/>
    <col min="5121" max="5121" width="79.81640625" customWidth="1"/>
    <col min="5122" max="5122" width="0" hidden="1" customWidth="1"/>
    <col min="5123" max="5123" width="20.81640625" customWidth="1"/>
    <col min="5124" max="5125" width="11.453125"/>
    <col min="5126" max="5126" width="18" customWidth="1"/>
    <col min="5127" max="5127" width="15.1796875" bestFit="1" customWidth="1"/>
    <col min="5128" max="5376" width="11.453125"/>
    <col min="5377" max="5377" width="79.81640625" customWidth="1"/>
    <col min="5378" max="5378" width="0" hidden="1" customWidth="1"/>
    <col min="5379" max="5379" width="20.81640625" customWidth="1"/>
    <col min="5380" max="5381" width="11.453125"/>
    <col min="5382" max="5382" width="18" customWidth="1"/>
    <col min="5383" max="5383" width="15.1796875" bestFit="1" customWidth="1"/>
    <col min="5384" max="5632" width="11.453125"/>
    <col min="5633" max="5633" width="79.81640625" customWidth="1"/>
    <col min="5634" max="5634" width="0" hidden="1" customWidth="1"/>
    <col min="5635" max="5635" width="20.81640625" customWidth="1"/>
    <col min="5636" max="5637" width="11.453125"/>
    <col min="5638" max="5638" width="18" customWidth="1"/>
    <col min="5639" max="5639" width="15.1796875" bestFit="1" customWidth="1"/>
    <col min="5640" max="5888" width="11.453125"/>
    <col min="5889" max="5889" width="79.81640625" customWidth="1"/>
    <col min="5890" max="5890" width="0" hidden="1" customWidth="1"/>
    <col min="5891" max="5891" width="20.81640625" customWidth="1"/>
    <col min="5892" max="5893" width="11.453125"/>
    <col min="5894" max="5894" width="18" customWidth="1"/>
    <col min="5895" max="5895" width="15.1796875" bestFit="1" customWidth="1"/>
    <col min="5896" max="6144" width="11.453125"/>
    <col min="6145" max="6145" width="79.81640625" customWidth="1"/>
    <col min="6146" max="6146" width="0" hidden="1" customWidth="1"/>
    <col min="6147" max="6147" width="20.81640625" customWidth="1"/>
    <col min="6148" max="6149" width="11.453125"/>
    <col min="6150" max="6150" width="18" customWidth="1"/>
    <col min="6151" max="6151" width="15.1796875" bestFit="1" customWidth="1"/>
    <col min="6152" max="6400" width="11.453125"/>
    <col min="6401" max="6401" width="79.81640625" customWidth="1"/>
    <col min="6402" max="6402" width="0" hidden="1" customWidth="1"/>
    <col min="6403" max="6403" width="20.81640625" customWidth="1"/>
    <col min="6404" max="6405" width="11.453125"/>
    <col min="6406" max="6406" width="18" customWidth="1"/>
    <col min="6407" max="6407" width="15.1796875" bestFit="1" customWidth="1"/>
    <col min="6408" max="6656" width="11.453125"/>
    <col min="6657" max="6657" width="79.81640625" customWidth="1"/>
    <col min="6658" max="6658" width="0" hidden="1" customWidth="1"/>
    <col min="6659" max="6659" width="20.81640625" customWidth="1"/>
    <col min="6660" max="6661" width="11.453125"/>
    <col min="6662" max="6662" width="18" customWidth="1"/>
    <col min="6663" max="6663" width="15.1796875" bestFit="1" customWidth="1"/>
    <col min="6664" max="6912" width="11.453125"/>
    <col min="6913" max="6913" width="79.81640625" customWidth="1"/>
    <col min="6914" max="6914" width="0" hidden="1" customWidth="1"/>
    <col min="6915" max="6915" width="20.81640625" customWidth="1"/>
    <col min="6916" max="6917" width="11.453125"/>
    <col min="6918" max="6918" width="18" customWidth="1"/>
    <col min="6919" max="6919" width="15.1796875" bestFit="1" customWidth="1"/>
    <col min="6920" max="7168" width="11.453125"/>
    <col min="7169" max="7169" width="79.81640625" customWidth="1"/>
    <col min="7170" max="7170" width="0" hidden="1" customWidth="1"/>
    <col min="7171" max="7171" width="20.81640625" customWidth="1"/>
    <col min="7172" max="7173" width="11.453125"/>
    <col min="7174" max="7174" width="18" customWidth="1"/>
    <col min="7175" max="7175" width="15.1796875" bestFit="1" customWidth="1"/>
    <col min="7176" max="7424" width="11.453125"/>
    <col min="7425" max="7425" width="79.81640625" customWidth="1"/>
    <col min="7426" max="7426" width="0" hidden="1" customWidth="1"/>
    <col min="7427" max="7427" width="20.81640625" customWidth="1"/>
    <col min="7428" max="7429" width="11.453125"/>
    <col min="7430" max="7430" width="18" customWidth="1"/>
    <col min="7431" max="7431" width="15.1796875" bestFit="1" customWidth="1"/>
    <col min="7432" max="7680" width="11.453125"/>
    <col min="7681" max="7681" width="79.81640625" customWidth="1"/>
    <col min="7682" max="7682" width="0" hidden="1" customWidth="1"/>
    <col min="7683" max="7683" width="20.81640625" customWidth="1"/>
    <col min="7684" max="7685" width="11.453125"/>
    <col min="7686" max="7686" width="18" customWidth="1"/>
    <col min="7687" max="7687" width="15.1796875" bestFit="1" customWidth="1"/>
    <col min="7688" max="7936" width="11.453125"/>
    <col min="7937" max="7937" width="79.81640625" customWidth="1"/>
    <col min="7938" max="7938" width="0" hidden="1" customWidth="1"/>
    <col min="7939" max="7939" width="20.81640625" customWidth="1"/>
    <col min="7940" max="7941" width="11.453125"/>
    <col min="7942" max="7942" width="18" customWidth="1"/>
    <col min="7943" max="7943" width="15.1796875" bestFit="1" customWidth="1"/>
    <col min="7944" max="8192" width="11.453125"/>
    <col min="8193" max="8193" width="79.81640625" customWidth="1"/>
    <col min="8194" max="8194" width="0" hidden="1" customWidth="1"/>
    <col min="8195" max="8195" width="20.81640625" customWidth="1"/>
    <col min="8196" max="8197" width="11.453125"/>
    <col min="8198" max="8198" width="18" customWidth="1"/>
    <col min="8199" max="8199" width="15.1796875" bestFit="1" customWidth="1"/>
    <col min="8200" max="8448" width="11.453125"/>
    <col min="8449" max="8449" width="79.81640625" customWidth="1"/>
    <col min="8450" max="8450" width="0" hidden="1" customWidth="1"/>
    <col min="8451" max="8451" width="20.81640625" customWidth="1"/>
    <col min="8452" max="8453" width="11.453125"/>
    <col min="8454" max="8454" width="18" customWidth="1"/>
    <col min="8455" max="8455" width="15.1796875" bestFit="1" customWidth="1"/>
    <col min="8456" max="8704" width="11.453125"/>
    <col min="8705" max="8705" width="79.81640625" customWidth="1"/>
    <col min="8706" max="8706" width="0" hidden="1" customWidth="1"/>
    <col min="8707" max="8707" width="20.81640625" customWidth="1"/>
    <col min="8708" max="8709" width="11.453125"/>
    <col min="8710" max="8710" width="18" customWidth="1"/>
    <col min="8711" max="8711" width="15.1796875" bestFit="1" customWidth="1"/>
    <col min="8712" max="8960" width="11.453125"/>
    <col min="8961" max="8961" width="79.81640625" customWidth="1"/>
    <col min="8962" max="8962" width="0" hidden="1" customWidth="1"/>
    <col min="8963" max="8963" width="20.81640625" customWidth="1"/>
    <col min="8964" max="8965" width="11.453125"/>
    <col min="8966" max="8966" width="18" customWidth="1"/>
    <col min="8967" max="8967" width="15.1796875" bestFit="1" customWidth="1"/>
    <col min="8968" max="9216" width="11.453125"/>
    <col min="9217" max="9217" width="79.81640625" customWidth="1"/>
    <col min="9218" max="9218" width="0" hidden="1" customWidth="1"/>
    <col min="9219" max="9219" width="20.81640625" customWidth="1"/>
    <col min="9220" max="9221" width="11.453125"/>
    <col min="9222" max="9222" width="18" customWidth="1"/>
    <col min="9223" max="9223" width="15.1796875" bestFit="1" customWidth="1"/>
    <col min="9224" max="9472" width="11.453125"/>
    <col min="9473" max="9473" width="79.81640625" customWidth="1"/>
    <col min="9474" max="9474" width="0" hidden="1" customWidth="1"/>
    <col min="9475" max="9475" width="20.81640625" customWidth="1"/>
    <col min="9476" max="9477" width="11.453125"/>
    <col min="9478" max="9478" width="18" customWidth="1"/>
    <col min="9479" max="9479" width="15.1796875" bestFit="1" customWidth="1"/>
    <col min="9480" max="9728" width="11.453125"/>
    <col min="9729" max="9729" width="79.81640625" customWidth="1"/>
    <col min="9730" max="9730" width="0" hidden="1" customWidth="1"/>
    <col min="9731" max="9731" width="20.81640625" customWidth="1"/>
    <col min="9732" max="9733" width="11.453125"/>
    <col min="9734" max="9734" width="18" customWidth="1"/>
    <col min="9735" max="9735" width="15.1796875" bestFit="1" customWidth="1"/>
    <col min="9736" max="9984" width="11.453125"/>
    <col min="9985" max="9985" width="79.81640625" customWidth="1"/>
    <col min="9986" max="9986" width="0" hidden="1" customWidth="1"/>
    <col min="9987" max="9987" width="20.81640625" customWidth="1"/>
    <col min="9988" max="9989" width="11.453125"/>
    <col min="9990" max="9990" width="18" customWidth="1"/>
    <col min="9991" max="9991" width="15.1796875" bestFit="1" customWidth="1"/>
    <col min="9992" max="10240" width="11.453125"/>
    <col min="10241" max="10241" width="79.81640625" customWidth="1"/>
    <col min="10242" max="10242" width="0" hidden="1" customWidth="1"/>
    <col min="10243" max="10243" width="20.81640625" customWidth="1"/>
    <col min="10244" max="10245" width="11.453125"/>
    <col min="10246" max="10246" width="18" customWidth="1"/>
    <col min="10247" max="10247" width="15.1796875" bestFit="1" customWidth="1"/>
    <col min="10248" max="10496" width="11.453125"/>
    <col min="10497" max="10497" width="79.81640625" customWidth="1"/>
    <col min="10498" max="10498" width="0" hidden="1" customWidth="1"/>
    <col min="10499" max="10499" width="20.81640625" customWidth="1"/>
    <col min="10500" max="10501" width="11.453125"/>
    <col min="10502" max="10502" width="18" customWidth="1"/>
    <col min="10503" max="10503" width="15.1796875" bestFit="1" customWidth="1"/>
    <col min="10504" max="10752" width="11.453125"/>
    <col min="10753" max="10753" width="79.81640625" customWidth="1"/>
    <col min="10754" max="10754" width="0" hidden="1" customWidth="1"/>
    <col min="10755" max="10755" width="20.81640625" customWidth="1"/>
    <col min="10756" max="10757" width="11.453125"/>
    <col min="10758" max="10758" width="18" customWidth="1"/>
    <col min="10759" max="10759" width="15.1796875" bestFit="1" customWidth="1"/>
    <col min="10760" max="11008" width="11.453125"/>
    <col min="11009" max="11009" width="79.81640625" customWidth="1"/>
    <col min="11010" max="11010" width="0" hidden="1" customWidth="1"/>
    <col min="11011" max="11011" width="20.81640625" customWidth="1"/>
    <col min="11012" max="11013" width="11.453125"/>
    <col min="11014" max="11014" width="18" customWidth="1"/>
    <col min="11015" max="11015" width="15.1796875" bestFit="1" customWidth="1"/>
    <col min="11016" max="11264" width="11.453125"/>
    <col min="11265" max="11265" width="79.81640625" customWidth="1"/>
    <col min="11266" max="11266" width="0" hidden="1" customWidth="1"/>
    <col min="11267" max="11267" width="20.81640625" customWidth="1"/>
    <col min="11268" max="11269" width="11.453125"/>
    <col min="11270" max="11270" width="18" customWidth="1"/>
    <col min="11271" max="11271" width="15.1796875" bestFit="1" customWidth="1"/>
    <col min="11272" max="11520" width="11.453125"/>
    <col min="11521" max="11521" width="79.81640625" customWidth="1"/>
    <col min="11522" max="11522" width="0" hidden="1" customWidth="1"/>
    <col min="11523" max="11523" width="20.81640625" customWidth="1"/>
    <col min="11524" max="11525" width="11.453125"/>
    <col min="11526" max="11526" width="18" customWidth="1"/>
    <col min="11527" max="11527" width="15.1796875" bestFit="1" customWidth="1"/>
    <col min="11528" max="11776" width="11.453125"/>
    <col min="11777" max="11777" width="79.81640625" customWidth="1"/>
    <col min="11778" max="11778" width="0" hidden="1" customWidth="1"/>
    <col min="11779" max="11779" width="20.81640625" customWidth="1"/>
    <col min="11780" max="11781" width="11.453125"/>
    <col min="11782" max="11782" width="18" customWidth="1"/>
    <col min="11783" max="11783" width="15.1796875" bestFit="1" customWidth="1"/>
    <col min="11784" max="12032" width="11.453125"/>
    <col min="12033" max="12033" width="79.81640625" customWidth="1"/>
    <col min="12034" max="12034" width="0" hidden="1" customWidth="1"/>
    <col min="12035" max="12035" width="20.81640625" customWidth="1"/>
    <col min="12036" max="12037" width="11.453125"/>
    <col min="12038" max="12038" width="18" customWidth="1"/>
    <col min="12039" max="12039" width="15.1796875" bestFit="1" customWidth="1"/>
    <col min="12040" max="12288" width="11.453125"/>
    <col min="12289" max="12289" width="79.81640625" customWidth="1"/>
    <col min="12290" max="12290" width="0" hidden="1" customWidth="1"/>
    <col min="12291" max="12291" width="20.81640625" customWidth="1"/>
    <col min="12292" max="12293" width="11.453125"/>
    <col min="12294" max="12294" width="18" customWidth="1"/>
    <col min="12295" max="12295" width="15.1796875" bestFit="1" customWidth="1"/>
    <col min="12296" max="12544" width="11.453125"/>
    <col min="12545" max="12545" width="79.81640625" customWidth="1"/>
    <col min="12546" max="12546" width="0" hidden="1" customWidth="1"/>
    <col min="12547" max="12547" width="20.81640625" customWidth="1"/>
    <col min="12548" max="12549" width="11.453125"/>
    <col min="12550" max="12550" width="18" customWidth="1"/>
    <col min="12551" max="12551" width="15.1796875" bestFit="1" customWidth="1"/>
    <col min="12552" max="12800" width="11.453125"/>
    <col min="12801" max="12801" width="79.81640625" customWidth="1"/>
    <col min="12802" max="12802" width="0" hidden="1" customWidth="1"/>
    <col min="12803" max="12803" width="20.81640625" customWidth="1"/>
    <col min="12804" max="12805" width="11.453125"/>
    <col min="12806" max="12806" width="18" customWidth="1"/>
    <col min="12807" max="12807" width="15.1796875" bestFit="1" customWidth="1"/>
    <col min="12808" max="13056" width="11.453125"/>
    <col min="13057" max="13057" width="79.81640625" customWidth="1"/>
    <col min="13058" max="13058" width="0" hidden="1" customWidth="1"/>
    <col min="13059" max="13059" width="20.81640625" customWidth="1"/>
    <col min="13060" max="13061" width="11.453125"/>
    <col min="13062" max="13062" width="18" customWidth="1"/>
    <col min="13063" max="13063" width="15.1796875" bestFit="1" customWidth="1"/>
    <col min="13064" max="13312" width="11.453125"/>
    <col min="13313" max="13313" width="79.81640625" customWidth="1"/>
    <col min="13314" max="13314" width="0" hidden="1" customWidth="1"/>
    <col min="13315" max="13315" width="20.81640625" customWidth="1"/>
    <col min="13316" max="13317" width="11.453125"/>
    <col min="13318" max="13318" width="18" customWidth="1"/>
    <col min="13319" max="13319" width="15.1796875" bestFit="1" customWidth="1"/>
    <col min="13320" max="13568" width="11.453125"/>
    <col min="13569" max="13569" width="79.81640625" customWidth="1"/>
    <col min="13570" max="13570" width="0" hidden="1" customWidth="1"/>
    <col min="13571" max="13571" width="20.81640625" customWidth="1"/>
    <col min="13572" max="13573" width="11.453125"/>
    <col min="13574" max="13574" width="18" customWidth="1"/>
    <col min="13575" max="13575" width="15.1796875" bestFit="1" customWidth="1"/>
    <col min="13576" max="13824" width="11.453125"/>
    <col min="13825" max="13825" width="79.81640625" customWidth="1"/>
    <col min="13826" max="13826" width="0" hidden="1" customWidth="1"/>
    <col min="13827" max="13827" width="20.81640625" customWidth="1"/>
    <col min="13828" max="13829" width="11.453125"/>
    <col min="13830" max="13830" width="18" customWidth="1"/>
    <col min="13831" max="13831" width="15.1796875" bestFit="1" customWidth="1"/>
    <col min="13832" max="14080" width="11.453125"/>
    <col min="14081" max="14081" width="79.81640625" customWidth="1"/>
    <col min="14082" max="14082" width="0" hidden="1" customWidth="1"/>
    <col min="14083" max="14083" width="20.81640625" customWidth="1"/>
    <col min="14084" max="14085" width="11.453125"/>
    <col min="14086" max="14086" width="18" customWidth="1"/>
    <col min="14087" max="14087" width="15.1796875" bestFit="1" customWidth="1"/>
    <col min="14088" max="14336" width="11.453125"/>
    <col min="14337" max="14337" width="79.81640625" customWidth="1"/>
    <col min="14338" max="14338" width="0" hidden="1" customWidth="1"/>
    <col min="14339" max="14339" width="20.81640625" customWidth="1"/>
    <col min="14340" max="14341" width="11.453125"/>
    <col min="14342" max="14342" width="18" customWidth="1"/>
    <col min="14343" max="14343" width="15.1796875" bestFit="1" customWidth="1"/>
    <col min="14344" max="14592" width="11.453125"/>
    <col min="14593" max="14593" width="79.81640625" customWidth="1"/>
    <col min="14594" max="14594" width="0" hidden="1" customWidth="1"/>
    <col min="14595" max="14595" width="20.81640625" customWidth="1"/>
    <col min="14596" max="14597" width="11.453125"/>
    <col min="14598" max="14598" width="18" customWidth="1"/>
    <col min="14599" max="14599" width="15.1796875" bestFit="1" customWidth="1"/>
    <col min="14600" max="14848" width="11.453125"/>
    <col min="14849" max="14849" width="79.81640625" customWidth="1"/>
    <col min="14850" max="14850" width="0" hidden="1" customWidth="1"/>
    <col min="14851" max="14851" width="20.81640625" customWidth="1"/>
    <col min="14852" max="14853" width="11.453125"/>
    <col min="14854" max="14854" width="18" customWidth="1"/>
    <col min="14855" max="14855" width="15.1796875" bestFit="1" customWidth="1"/>
    <col min="14856" max="15104" width="11.453125"/>
    <col min="15105" max="15105" width="79.81640625" customWidth="1"/>
    <col min="15106" max="15106" width="0" hidden="1" customWidth="1"/>
    <col min="15107" max="15107" width="20.81640625" customWidth="1"/>
    <col min="15108" max="15109" width="11.453125"/>
    <col min="15110" max="15110" width="18" customWidth="1"/>
    <col min="15111" max="15111" width="15.1796875" bestFit="1" customWidth="1"/>
    <col min="15112" max="15360" width="11.453125"/>
    <col min="15361" max="15361" width="79.81640625" customWidth="1"/>
    <col min="15362" max="15362" width="0" hidden="1" customWidth="1"/>
    <col min="15363" max="15363" width="20.81640625" customWidth="1"/>
    <col min="15364" max="15365" width="11.453125"/>
    <col min="15366" max="15366" width="18" customWidth="1"/>
    <col min="15367" max="15367" width="15.1796875" bestFit="1" customWidth="1"/>
    <col min="15368" max="15616" width="11.453125"/>
    <col min="15617" max="15617" width="79.81640625" customWidth="1"/>
    <col min="15618" max="15618" width="0" hidden="1" customWidth="1"/>
    <col min="15619" max="15619" width="20.81640625" customWidth="1"/>
    <col min="15620" max="15621" width="11.453125"/>
    <col min="15622" max="15622" width="18" customWidth="1"/>
    <col min="15623" max="15623" width="15.1796875" bestFit="1" customWidth="1"/>
    <col min="15624" max="15872" width="11.453125"/>
    <col min="15873" max="15873" width="79.81640625" customWidth="1"/>
    <col min="15874" max="15874" width="0" hidden="1" customWidth="1"/>
    <col min="15875" max="15875" width="20.81640625" customWidth="1"/>
    <col min="15876" max="15877" width="11.453125"/>
    <col min="15878" max="15878" width="18" customWidth="1"/>
    <col min="15879" max="15879" width="15.1796875" bestFit="1" customWidth="1"/>
    <col min="15880" max="16128" width="11.453125"/>
    <col min="16129" max="16129" width="79.81640625" customWidth="1"/>
    <col min="16130" max="16130" width="0" hidden="1" customWidth="1"/>
    <col min="16131" max="16131" width="20.81640625" customWidth="1"/>
    <col min="16132" max="16133" width="11.453125"/>
    <col min="16134" max="16134" width="18" customWidth="1"/>
    <col min="16135" max="16135" width="15.1796875" bestFit="1" customWidth="1"/>
    <col min="16136" max="16384" width="11.453125"/>
  </cols>
  <sheetData>
    <row r="1" spans="1:4" ht="15.5" x14ac:dyDescent="0.35">
      <c r="A1" s="535" t="s">
        <v>426</v>
      </c>
      <c r="B1" s="535"/>
      <c r="C1" s="535"/>
      <c r="D1" s="238"/>
    </row>
    <row r="2" spans="1:4" ht="15.5" x14ac:dyDescent="0.35">
      <c r="A2" s="535" t="s">
        <v>348</v>
      </c>
      <c r="B2" s="535"/>
      <c r="C2" s="535"/>
      <c r="D2" s="238"/>
    </row>
    <row r="3" spans="1:4" ht="15.5" x14ac:dyDescent="0.35">
      <c r="A3" s="535" t="s">
        <v>349</v>
      </c>
      <c r="B3" s="535"/>
      <c r="C3" s="535"/>
      <c r="D3" s="262"/>
    </row>
    <row r="4" spans="1:4" ht="15.5" x14ac:dyDescent="0.35">
      <c r="A4" s="535"/>
      <c r="B4" s="535"/>
      <c r="C4" s="535"/>
      <c r="D4" s="262"/>
    </row>
    <row r="5" spans="1:4" x14ac:dyDescent="0.35">
      <c r="A5" s="209"/>
      <c r="B5" s="209"/>
      <c r="C5" s="430" t="s">
        <v>420</v>
      </c>
      <c r="D5" s="262"/>
    </row>
    <row r="6" spans="1:4" x14ac:dyDescent="0.35">
      <c r="A6" s="44" t="s">
        <v>350</v>
      </c>
      <c r="B6" s="44"/>
      <c r="C6" s="431"/>
      <c r="D6" s="262"/>
    </row>
    <row r="7" spans="1:4" x14ac:dyDescent="0.35">
      <c r="A7" s="44" t="s">
        <v>115</v>
      </c>
      <c r="B7" s="44"/>
      <c r="C7" s="431">
        <f>+'PYG 2021-2020'!D99</f>
        <v>73760000</v>
      </c>
      <c r="D7" s="262"/>
    </row>
    <row r="8" spans="1:4" x14ac:dyDescent="0.35">
      <c r="A8" s="18" t="s">
        <v>351</v>
      </c>
      <c r="B8" s="18"/>
      <c r="C8" s="432"/>
      <c r="D8" s="262"/>
    </row>
    <row r="9" spans="1:4" x14ac:dyDescent="0.35">
      <c r="A9" s="18" t="s">
        <v>467</v>
      </c>
      <c r="B9" s="18"/>
      <c r="C9" s="432">
        <v>10530000</v>
      </c>
      <c r="D9" s="262"/>
    </row>
    <row r="10" spans="1:4" hidden="1" x14ac:dyDescent="0.35">
      <c r="A10" s="18" t="s">
        <v>82</v>
      </c>
      <c r="B10" s="18"/>
      <c r="C10" s="433"/>
      <c r="D10" s="262"/>
    </row>
    <row r="11" spans="1:4" x14ac:dyDescent="0.35">
      <c r="A11" s="44" t="s">
        <v>353</v>
      </c>
      <c r="B11" s="44"/>
      <c r="C11" s="431">
        <f>C7+C9</f>
        <v>84290000</v>
      </c>
      <c r="D11" s="262"/>
    </row>
    <row r="12" spans="1:4" x14ac:dyDescent="0.35">
      <c r="A12" s="44"/>
      <c r="B12" s="44"/>
      <c r="C12" s="431"/>
      <c r="D12" s="262"/>
    </row>
    <row r="13" spans="1:4" x14ac:dyDescent="0.35">
      <c r="A13" s="44" t="s">
        <v>353</v>
      </c>
      <c r="B13" s="44"/>
      <c r="C13" s="431"/>
      <c r="D13" s="262"/>
    </row>
    <row r="14" spans="1:4" ht="35.25" hidden="1" customHeight="1" x14ac:dyDescent="0.35">
      <c r="A14" s="434" t="s">
        <v>354</v>
      </c>
      <c r="B14" s="18"/>
      <c r="C14" s="432"/>
      <c r="D14" s="262"/>
    </row>
    <row r="15" spans="1:4" ht="22.5" customHeight="1" x14ac:dyDescent="0.35">
      <c r="A15" s="18" t="s">
        <v>355</v>
      </c>
      <c r="B15" s="18"/>
      <c r="C15" s="432">
        <f>+'ESTADO NIIF  2021-2020'!E28*-1</f>
        <v>38063000</v>
      </c>
      <c r="D15" s="262"/>
    </row>
    <row r="16" spans="1:4" ht="31.5" hidden="1" customHeight="1" x14ac:dyDescent="0.35">
      <c r="A16" s="434" t="s">
        <v>450</v>
      </c>
      <c r="B16" s="18"/>
      <c r="C16" s="435"/>
      <c r="D16" s="262"/>
    </row>
    <row r="17" spans="1:6" x14ac:dyDescent="0.35">
      <c r="A17" s="18" t="s">
        <v>466</v>
      </c>
      <c r="B17" s="18"/>
      <c r="C17" s="432">
        <f>+'ESTADO NIIF  2021-2020'!E140</f>
        <v>-72636978</v>
      </c>
      <c r="D17" s="262"/>
      <c r="E17" s="466"/>
    </row>
    <row r="18" spans="1:6" x14ac:dyDescent="0.35">
      <c r="A18" s="18" t="s">
        <v>358</v>
      </c>
      <c r="B18" s="18"/>
      <c r="C18" s="432">
        <f>+'ESTADO NIIF  2021-2020'!E113</f>
        <v>-3141000</v>
      </c>
      <c r="D18" s="262"/>
    </row>
    <row r="19" spans="1:6" hidden="1" x14ac:dyDescent="0.35">
      <c r="A19" s="18" t="s">
        <v>359</v>
      </c>
      <c r="B19" s="18"/>
      <c r="C19" s="432"/>
      <c r="D19" s="262"/>
    </row>
    <row r="20" spans="1:6" hidden="1" x14ac:dyDescent="0.35">
      <c r="A20" s="18" t="s">
        <v>360</v>
      </c>
      <c r="B20" s="18"/>
      <c r="C20" s="432"/>
      <c r="D20" s="262"/>
    </row>
    <row r="21" spans="1:6" x14ac:dyDescent="0.35">
      <c r="A21" s="18" t="s">
        <v>361</v>
      </c>
      <c r="B21" s="18"/>
      <c r="C21" s="432">
        <f>+'ESTADO NIIF  2021-2020'!E125</f>
        <v>18015000</v>
      </c>
      <c r="D21" s="262"/>
    </row>
    <row r="22" spans="1:6" hidden="1" x14ac:dyDescent="0.35">
      <c r="A22" s="18" t="s">
        <v>451</v>
      </c>
      <c r="B22" s="18"/>
      <c r="C22" s="435">
        <v>0</v>
      </c>
      <c r="D22" s="262"/>
    </row>
    <row r="23" spans="1:6" hidden="1" x14ac:dyDescent="0.35">
      <c r="A23" s="18" t="s">
        <v>452</v>
      </c>
      <c r="B23" s="18"/>
      <c r="C23" s="432">
        <v>0</v>
      </c>
      <c r="D23" s="262"/>
    </row>
    <row r="24" spans="1:6" ht="33.75" customHeight="1" x14ac:dyDescent="0.35">
      <c r="A24" s="434" t="s">
        <v>453</v>
      </c>
      <c r="B24" s="18"/>
      <c r="C24" s="433">
        <f>('ESTADO NIIF  2021-2020'!E20*-1)+1061677</f>
        <v>5460307</v>
      </c>
      <c r="D24" s="262"/>
      <c r="F24" s="436"/>
    </row>
    <row r="25" spans="1:6" x14ac:dyDescent="0.35">
      <c r="A25" s="44" t="s">
        <v>364</v>
      </c>
      <c r="B25" s="44"/>
      <c r="C25" s="255">
        <f>SUM(C14:C24)</f>
        <v>-14239671</v>
      </c>
      <c r="D25" s="407"/>
    </row>
    <row r="26" spans="1:6" x14ac:dyDescent="0.35">
      <c r="A26" s="44" t="s">
        <v>365</v>
      </c>
      <c r="B26" s="44"/>
      <c r="C26" s="431"/>
      <c r="D26" s="261"/>
      <c r="E26" s="175"/>
      <c r="F26" s="175"/>
    </row>
    <row r="27" spans="1:6" x14ac:dyDescent="0.35">
      <c r="A27" s="18" t="s">
        <v>454</v>
      </c>
      <c r="B27" s="44"/>
      <c r="C27" s="431"/>
      <c r="D27" s="261"/>
      <c r="E27" s="175"/>
      <c r="F27" s="175"/>
    </row>
    <row r="28" spans="1:6" x14ac:dyDescent="0.35">
      <c r="A28" s="18" t="s">
        <v>455</v>
      </c>
      <c r="B28" s="44"/>
      <c r="C28" s="438">
        <v>0</v>
      </c>
      <c r="D28" s="261"/>
      <c r="E28" s="175"/>
      <c r="F28" s="175"/>
    </row>
    <row r="29" spans="1:6" x14ac:dyDescent="0.35">
      <c r="A29" s="44" t="s">
        <v>456</v>
      </c>
      <c r="B29" s="44"/>
      <c r="C29" s="439">
        <v>0</v>
      </c>
      <c r="D29" s="437"/>
      <c r="E29" s="175"/>
      <c r="F29" s="175"/>
    </row>
    <row r="30" spans="1:6" x14ac:dyDescent="0.35">
      <c r="A30" s="18"/>
      <c r="B30" s="18"/>
      <c r="C30" s="432"/>
      <c r="D30" s="261"/>
    </row>
    <row r="31" spans="1:6" x14ac:dyDescent="0.35">
      <c r="A31" s="44" t="s">
        <v>369</v>
      </c>
      <c r="B31" s="44"/>
      <c r="C31" s="255">
        <f>+'ESTADO NIIF  2021-2020'!E15</f>
        <v>70050329</v>
      </c>
      <c r="D31" s="437"/>
      <c r="E31" s="188">
        <f>+'ESTADO NIIF  2021-2020'!E15</f>
        <v>70050329</v>
      </c>
      <c r="F31" s="188">
        <f>+C31-E31</f>
        <v>0</v>
      </c>
    </row>
    <row r="32" spans="1:6" x14ac:dyDescent="0.35">
      <c r="A32" s="18" t="s">
        <v>463</v>
      </c>
      <c r="B32" s="18"/>
      <c r="C32" s="432">
        <f>+'ESTADO NIIF  2021-2020'!D11</f>
        <v>20756820</v>
      </c>
      <c r="D32" s="261"/>
      <c r="E32" s="464">
        <f>+C33-C32</f>
        <v>70050329</v>
      </c>
      <c r="F32" s="464">
        <f>+'ESTADO NIIF  2021-2020'!D11</f>
        <v>20756820</v>
      </c>
    </row>
    <row r="33" spans="1:9" x14ac:dyDescent="0.35">
      <c r="A33" s="44" t="s">
        <v>464</v>
      </c>
      <c r="B33" s="44"/>
      <c r="C33" s="394">
        <f>+C32+C11+C25-C29</f>
        <v>90807149</v>
      </c>
      <c r="D33" s="437"/>
      <c r="E33" s="465">
        <f>+'ESTADO NIIF  2021-2020'!C11</f>
        <v>90807149</v>
      </c>
      <c r="F33" s="466">
        <f>E33-C33</f>
        <v>0</v>
      </c>
      <c r="G33" s="309"/>
    </row>
    <row r="34" spans="1:9" x14ac:dyDescent="0.35">
      <c r="A34" s="26"/>
      <c r="B34" s="26"/>
      <c r="C34" s="432"/>
      <c r="D34" s="261"/>
      <c r="E34" s="175"/>
      <c r="F34" s="175"/>
    </row>
    <row r="35" spans="1:9" x14ac:dyDescent="0.35">
      <c r="A35" s="26"/>
      <c r="B35" s="26"/>
      <c r="C35" s="432"/>
      <c r="D35" s="262"/>
    </row>
    <row r="36" spans="1:9" x14ac:dyDescent="0.35">
      <c r="A36" s="26"/>
      <c r="B36" s="26"/>
      <c r="C36" s="432"/>
      <c r="D36" s="262"/>
    </row>
    <row r="37" spans="1:9" x14ac:dyDescent="0.35">
      <c r="A37" s="440" t="s">
        <v>461</v>
      </c>
      <c r="B37" s="441"/>
      <c r="C37" s="442"/>
      <c r="D37" s="443"/>
      <c r="E37" s="443"/>
      <c r="G37" s="444"/>
      <c r="H37" s="175"/>
      <c r="I37" s="175"/>
    </row>
    <row r="38" spans="1:9" x14ac:dyDescent="0.35">
      <c r="A38" s="44" t="s">
        <v>426</v>
      </c>
      <c r="B38" s="441"/>
      <c r="C38" s="446"/>
      <c r="D38" s="447"/>
      <c r="E38" s="447"/>
      <c r="G38" s="444"/>
      <c r="H38" s="175"/>
      <c r="I38" s="175"/>
    </row>
    <row r="39" spans="1:9" x14ac:dyDescent="0.35">
      <c r="A39" s="448" t="s">
        <v>427</v>
      </c>
      <c r="B39" s="18"/>
      <c r="C39" s="446"/>
      <c r="D39" s="447"/>
      <c r="E39" s="447"/>
      <c r="G39" s="444"/>
      <c r="H39" s="175"/>
      <c r="I39" s="175"/>
    </row>
    <row r="40" spans="1:9" x14ac:dyDescent="0.35">
      <c r="A40" s="448" t="s">
        <v>457</v>
      </c>
      <c r="B40" s="18"/>
      <c r="C40" s="446"/>
      <c r="D40" s="447"/>
      <c r="E40" s="447"/>
      <c r="G40" s="444"/>
      <c r="H40" s="175"/>
      <c r="I40" s="175"/>
    </row>
    <row r="41" spans="1:9" x14ac:dyDescent="0.35">
      <c r="A41" s="448"/>
      <c r="B41" s="18"/>
      <c r="C41" s="449"/>
      <c r="D41" s="450"/>
      <c r="E41" s="450"/>
      <c r="G41" s="444"/>
      <c r="H41" s="175"/>
      <c r="I41" s="175"/>
    </row>
    <row r="42" spans="1:9" x14ac:dyDescent="0.35">
      <c r="A42" s="448"/>
      <c r="B42" s="18"/>
      <c r="C42" s="449"/>
      <c r="D42" s="450"/>
      <c r="E42" s="450"/>
      <c r="G42" s="444"/>
      <c r="H42" s="175"/>
      <c r="I42" s="175"/>
    </row>
    <row r="43" spans="1:9" x14ac:dyDescent="0.35">
      <c r="A43" s="448" t="s">
        <v>462</v>
      </c>
      <c r="B43" s="18"/>
      <c r="C43" s="449"/>
      <c r="D43" s="450"/>
      <c r="E43" s="450"/>
      <c r="G43" s="444"/>
      <c r="H43" s="175"/>
      <c r="I43" s="175"/>
    </row>
    <row r="44" spans="1:9" x14ac:dyDescent="0.35">
      <c r="A44" s="44" t="s">
        <v>428</v>
      </c>
      <c r="B44" s="44"/>
      <c r="C44" s="44"/>
      <c r="D44" s="263"/>
      <c r="G44" s="444"/>
      <c r="H44" s="175"/>
      <c r="I44" s="175"/>
    </row>
    <row r="45" spans="1:9" x14ac:dyDescent="0.35">
      <c r="A45" s="44" t="s">
        <v>429</v>
      </c>
      <c r="B45" s="18"/>
      <c r="C45" s="194"/>
      <c r="D45" s="467"/>
      <c r="G45" s="444"/>
      <c r="H45" s="175"/>
      <c r="I45" s="175"/>
    </row>
    <row r="46" spans="1:9" x14ac:dyDescent="0.35">
      <c r="A46" s="550"/>
      <c r="B46" s="550"/>
      <c r="C46" s="550"/>
      <c r="D46" s="238"/>
      <c r="G46" s="444"/>
      <c r="H46" s="175"/>
      <c r="I46" s="175"/>
    </row>
    <row r="47" spans="1:9" x14ac:dyDescent="0.35">
      <c r="A47" s="550"/>
      <c r="B47" s="550"/>
      <c r="C47" s="550"/>
      <c r="D47" s="263"/>
      <c r="G47" s="444"/>
      <c r="H47" s="175"/>
      <c r="I47" s="175"/>
    </row>
    <row r="48" spans="1:9" x14ac:dyDescent="0.35">
      <c r="A48" s="44"/>
      <c r="B48" s="44"/>
      <c r="C48" s="44"/>
      <c r="D48" s="263"/>
    </row>
    <row r="49" spans="1:13" x14ac:dyDescent="0.35">
      <c r="A49" s="44"/>
      <c r="B49" s="44"/>
      <c r="C49" s="44"/>
      <c r="D49" s="263"/>
    </row>
    <row r="50" spans="1:13" s="195" customFormat="1" x14ac:dyDescent="0.35">
      <c r="A50" s="26"/>
      <c r="B50" s="26"/>
      <c r="C50" s="432"/>
      <c r="D50" s="238"/>
      <c r="G50" s="175"/>
      <c r="H50"/>
      <c r="I50"/>
      <c r="J50"/>
      <c r="K50"/>
      <c r="L50"/>
      <c r="M50"/>
    </row>
    <row r="51" spans="1:13" s="195" customFormat="1" x14ac:dyDescent="0.35">
      <c r="A51" s="26"/>
      <c r="B51" s="26"/>
      <c r="C51" s="432"/>
      <c r="D51" s="238"/>
      <c r="G51" s="175"/>
      <c r="H51"/>
      <c r="I51"/>
      <c r="J51"/>
      <c r="K51"/>
      <c r="L51"/>
      <c r="M51"/>
    </row>
    <row r="52" spans="1:13" s="195" customFormat="1" x14ac:dyDescent="0.35">
      <c r="A52" s="192"/>
      <c r="B52" s="26"/>
      <c r="C52" s="432"/>
      <c r="D52" s="238"/>
      <c r="G52" s="175"/>
      <c r="H52"/>
      <c r="I52"/>
      <c r="J52"/>
      <c r="K52"/>
      <c r="L52"/>
      <c r="M52"/>
    </row>
    <row r="53" spans="1:13" s="195" customFormat="1" x14ac:dyDescent="0.35">
      <c r="A53" s="26"/>
      <c r="B53" s="26"/>
      <c r="C53" s="432"/>
      <c r="D53" s="238"/>
      <c r="G53" s="175"/>
      <c r="H53"/>
      <c r="I53"/>
      <c r="J53"/>
      <c r="K53"/>
      <c r="L53"/>
      <c r="M53"/>
    </row>
  </sheetData>
  <mergeCells count="6">
    <mergeCell ref="A47:C47"/>
    <mergeCell ref="A1:C1"/>
    <mergeCell ref="A2:C2"/>
    <mergeCell ref="A3:C3"/>
    <mergeCell ref="A4:C4"/>
    <mergeCell ref="A46:C46"/>
  </mergeCells>
  <pageMargins left="0.7" right="0.7" top="0.75" bottom="0.75" header="0.3" footer="0.3"/>
  <pageSetup scale="86" orientation="portrait" verticalDpi="300" r:id="rId1"/>
  <colBreaks count="1" manualBreakCount="1">
    <brk id="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0.59999389629810485"/>
    <pageSetUpPr fitToPage="1"/>
  </sheetPr>
  <dimension ref="B1:P197"/>
  <sheetViews>
    <sheetView zoomScale="112" zoomScaleNormal="112" workbookViewId="0">
      <pane ySplit="7" topLeftCell="A90" activePane="bottomLeft" state="frozen"/>
      <selection pane="bottomLeft" activeCell="B1" sqref="B1:I108"/>
    </sheetView>
  </sheetViews>
  <sheetFormatPr baseColWidth="10" defaultColWidth="11.453125" defaultRowHeight="14.5" x14ac:dyDescent="0.35"/>
  <cols>
    <col min="2" max="2" width="37.1796875" customWidth="1"/>
    <col min="3" max="3" width="6.54296875" style="336" customWidth="1"/>
    <col min="4" max="4" width="24.7265625" style="8" customWidth="1"/>
    <col min="5" max="5" width="16.54296875" bestFit="1" customWidth="1"/>
    <col min="6" max="6" width="17.1796875" customWidth="1"/>
    <col min="7" max="7" width="15.1796875" style="321" customWidth="1"/>
    <col min="8" max="8" width="17" style="271" hidden="1" customWidth="1"/>
    <col min="9" max="9" width="16.81640625" style="352" hidden="1" customWidth="1"/>
    <col min="10" max="10" width="0" style="195" hidden="1" customWidth="1"/>
    <col min="11" max="11" width="0" hidden="1" customWidth="1"/>
    <col min="12" max="12" width="22.1796875" hidden="1" customWidth="1"/>
    <col min="13" max="13" width="17.54296875" style="195" hidden="1" customWidth="1"/>
    <col min="14" max="14" width="15.26953125" hidden="1" customWidth="1"/>
    <col min="15" max="15" width="16.81640625" hidden="1" customWidth="1"/>
    <col min="16" max="16" width="14.1796875" hidden="1" customWidth="1"/>
  </cols>
  <sheetData>
    <row r="1" spans="2:16" ht="15.5" x14ac:dyDescent="0.35">
      <c r="B1" s="528" t="s">
        <v>426</v>
      </c>
      <c r="C1" s="528"/>
      <c r="D1" s="528"/>
      <c r="E1" s="528"/>
      <c r="F1" s="528"/>
      <c r="G1" s="528"/>
      <c r="H1" s="528"/>
      <c r="I1" s="528"/>
    </row>
    <row r="2" spans="2:16" ht="15.5" x14ac:dyDescent="0.35">
      <c r="B2" s="528" t="s">
        <v>427</v>
      </c>
      <c r="C2" s="528"/>
      <c r="D2" s="528"/>
      <c r="E2" s="528"/>
      <c r="F2" s="528"/>
      <c r="G2" s="528"/>
      <c r="H2" s="528"/>
      <c r="I2" s="528"/>
    </row>
    <row r="3" spans="2:16" ht="15.5" x14ac:dyDescent="0.35">
      <c r="B3" s="528" t="s">
        <v>50</v>
      </c>
      <c r="C3" s="528"/>
      <c r="D3" s="528"/>
      <c r="E3" s="528"/>
      <c r="F3" s="528"/>
      <c r="G3" s="528"/>
      <c r="H3" s="528"/>
      <c r="I3" s="528"/>
    </row>
    <row r="4" spans="2:16" ht="15.5" x14ac:dyDescent="0.35">
      <c r="B4" s="528" t="s">
        <v>434</v>
      </c>
      <c r="C4" s="528"/>
      <c r="D4" s="528"/>
      <c r="E4" s="528"/>
      <c r="F4" s="528"/>
      <c r="G4" s="528"/>
      <c r="H4" s="528"/>
      <c r="I4" s="528"/>
    </row>
    <row r="5" spans="2:16" x14ac:dyDescent="0.35">
      <c r="B5" s="526" t="s">
        <v>273</v>
      </c>
      <c r="C5" s="526"/>
      <c r="D5" s="526"/>
      <c r="E5" s="526"/>
      <c r="F5" s="526"/>
      <c r="G5" s="526"/>
      <c r="H5" s="526"/>
      <c r="I5" s="526"/>
    </row>
    <row r="6" spans="2:16" x14ac:dyDescent="0.35">
      <c r="B6" s="4"/>
      <c r="C6" s="2"/>
      <c r="D6" s="4"/>
      <c r="E6" s="4"/>
      <c r="F6" s="4"/>
    </row>
    <row r="7" spans="2:16" ht="17" x14ac:dyDescent="0.6">
      <c r="B7" s="4"/>
      <c r="C7" s="329"/>
      <c r="D7" s="11" t="s">
        <v>420</v>
      </c>
      <c r="E7" s="230" t="s">
        <v>274</v>
      </c>
      <c r="F7" s="12" t="s">
        <v>52</v>
      </c>
      <c r="H7" s="11" t="s">
        <v>390</v>
      </c>
      <c r="I7" s="361" t="s">
        <v>52</v>
      </c>
      <c r="K7" s="530" t="s">
        <v>398</v>
      </c>
      <c r="L7" s="530"/>
      <c r="M7" s="530"/>
      <c r="N7" s="530"/>
      <c r="O7" s="530"/>
      <c r="P7" s="530"/>
    </row>
    <row r="8" spans="2:16" ht="19" customHeight="1" x14ac:dyDescent="0.6">
      <c r="B8" s="23" t="s">
        <v>103</v>
      </c>
      <c r="C8" s="330"/>
      <c r="D8" s="25"/>
      <c r="E8" s="65"/>
      <c r="F8" s="26"/>
      <c r="K8" s="356"/>
      <c r="L8" s="356" t="s">
        <v>396</v>
      </c>
      <c r="M8" s="363" t="s">
        <v>394</v>
      </c>
      <c r="N8" s="356" t="s">
        <v>395</v>
      </c>
      <c r="O8" s="356" t="s">
        <v>393</v>
      </c>
      <c r="P8" s="356" t="s">
        <v>397</v>
      </c>
    </row>
    <row r="9" spans="2:16" ht="19" customHeight="1" x14ac:dyDescent="0.35">
      <c r="B9" s="26" t="s">
        <v>104</v>
      </c>
      <c r="C9" s="209">
        <v>15</v>
      </c>
      <c r="D9" s="285">
        <f>1018639000-39143000</f>
        <v>979496000</v>
      </c>
      <c r="E9" s="285">
        <f>591086000-5230000</f>
        <v>585856000</v>
      </c>
      <c r="F9" s="28">
        <f>D9-E9</f>
        <v>393640000</v>
      </c>
      <c r="H9" s="285">
        <v>5001032042</v>
      </c>
      <c r="I9" s="285">
        <f>+D9-H9</f>
        <v>-4021536042</v>
      </c>
      <c r="K9" s="354" t="s">
        <v>391</v>
      </c>
      <c r="L9" s="355">
        <v>3928687540</v>
      </c>
      <c r="M9" s="358"/>
      <c r="N9" s="353"/>
      <c r="O9" s="353"/>
      <c r="P9" s="353"/>
    </row>
    <row r="10" spans="2:16" ht="19" hidden="1" customHeight="1" x14ac:dyDescent="0.35">
      <c r="B10" s="26" t="s">
        <v>422</v>
      </c>
      <c r="C10" s="209"/>
      <c r="D10" s="285">
        <v>0</v>
      </c>
      <c r="E10" s="285">
        <v>0</v>
      </c>
      <c r="F10" s="28"/>
      <c r="H10" s="285"/>
      <c r="I10" s="285"/>
      <c r="K10" s="354"/>
      <c r="L10" s="355"/>
      <c r="M10" s="358"/>
      <c r="N10" s="353"/>
      <c r="O10" s="353"/>
      <c r="P10" s="353"/>
    </row>
    <row r="11" spans="2:16" ht="19" customHeight="1" x14ac:dyDescent="0.35">
      <c r="B11" s="26" t="s">
        <v>53</v>
      </c>
      <c r="C11" s="209">
        <v>16</v>
      </c>
      <c r="D11" s="285">
        <v>772148000</v>
      </c>
      <c r="E11" s="285">
        <v>462821500</v>
      </c>
      <c r="F11" s="28">
        <f>D11-E11</f>
        <v>309326500</v>
      </c>
      <c r="H11" s="285">
        <f>4065763091+165040777-22234713</f>
        <v>4208569155</v>
      </c>
      <c r="I11" s="285">
        <f>+D11-H11</f>
        <v>-3436421155</v>
      </c>
      <c r="K11" s="356" t="s">
        <v>392</v>
      </c>
      <c r="L11" s="355">
        <v>831514587</v>
      </c>
      <c r="M11" s="359">
        <v>2233429209</v>
      </c>
      <c r="N11" s="353"/>
      <c r="O11" s="353"/>
      <c r="P11" s="353"/>
    </row>
    <row r="12" spans="2:16" ht="19" customHeight="1" x14ac:dyDescent="0.6">
      <c r="B12" s="23" t="s">
        <v>54</v>
      </c>
      <c r="C12" s="330"/>
      <c r="D12" s="286">
        <f>D9-D11-D10</f>
        <v>207348000</v>
      </c>
      <c r="E12" s="413">
        <f>E9-E11</f>
        <v>123034500</v>
      </c>
      <c r="F12" s="29">
        <f>F9-F11</f>
        <v>84313500</v>
      </c>
      <c r="H12" s="286">
        <f>H9-H11</f>
        <v>792462887</v>
      </c>
      <c r="I12" s="286">
        <f>I9-I11</f>
        <v>-585114887</v>
      </c>
      <c r="K12" s="353"/>
      <c r="L12" s="357">
        <f>SUM(L9:L11)</f>
        <v>4760202127</v>
      </c>
      <c r="M12" s="360">
        <v>0.03</v>
      </c>
      <c r="N12" s="355">
        <f>+L12*M12</f>
        <v>142806063.81</v>
      </c>
      <c r="O12" s="355">
        <v>165040777</v>
      </c>
      <c r="P12" s="362">
        <f>+O12-N12</f>
        <v>22234713.189999998</v>
      </c>
    </row>
    <row r="13" spans="2:16" ht="19.5" customHeight="1" x14ac:dyDescent="0.6">
      <c r="B13" s="23"/>
      <c r="C13" s="330"/>
      <c r="D13" s="287"/>
      <c r="E13" s="232"/>
      <c r="F13" s="31"/>
      <c r="H13" s="287"/>
      <c r="I13" s="287"/>
      <c r="M13" s="195">
        <v>223342920.90000001</v>
      </c>
    </row>
    <row r="14" spans="2:16" ht="19" customHeight="1" x14ac:dyDescent="0.35">
      <c r="B14" s="23" t="s">
        <v>55</v>
      </c>
      <c r="C14" s="209">
        <v>17</v>
      </c>
      <c r="D14" s="288"/>
      <c r="E14" s="66"/>
      <c r="F14" s="31"/>
      <c r="H14" s="288"/>
      <c r="I14" s="288"/>
    </row>
    <row r="15" spans="2:16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285">
        <v>0</v>
      </c>
      <c r="I15" s="285">
        <v>0</v>
      </c>
    </row>
    <row r="16" spans="2:16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285"/>
      <c r="I16" s="285"/>
    </row>
    <row r="17" spans="2:16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285"/>
      <c r="I17" s="285"/>
    </row>
    <row r="18" spans="2:16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285"/>
      <c r="I18" s="285"/>
      <c r="K18"/>
      <c r="L18"/>
      <c r="N18"/>
      <c r="O18"/>
      <c r="P18"/>
    </row>
    <row r="19" spans="2:16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285"/>
      <c r="I19" s="285"/>
      <c r="K19"/>
      <c r="L19"/>
      <c r="N19"/>
      <c r="O19"/>
      <c r="P19"/>
    </row>
    <row r="20" spans="2:16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285">
        <v>482149</v>
      </c>
      <c r="I20" s="285">
        <f>+D20-H20</f>
        <v>-482149</v>
      </c>
      <c r="K20"/>
      <c r="L20"/>
      <c r="N20"/>
      <c r="O20"/>
      <c r="P20"/>
    </row>
    <row r="21" spans="2:16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285"/>
      <c r="I21" s="285">
        <f>+D21-H21</f>
        <v>0</v>
      </c>
      <c r="K21"/>
      <c r="L21"/>
      <c r="N21"/>
      <c r="O21"/>
      <c r="P21"/>
    </row>
    <row r="22" spans="2:16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285">
        <v>3414923</v>
      </c>
      <c r="I22" s="285">
        <f>+D22-H22</f>
        <v>-3414923</v>
      </c>
      <c r="K22"/>
      <c r="L22"/>
      <c r="N22"/>
      <c r="O22"/>
      <c r="P22"/>
    </row>
    <row r="23" spans="2:16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285"/>
      <c r="I23" s="285">
        <f>+D23-H23</f>
        <v>0</v>
      </c>
      <c r="K23"/>
      <c r="L23"/>
      <c r="N23"/>
      <c r="O23"/>
      <c r="P23"/>
    </row>
    <row r="24" spans="2:16" s="195" customFormat="1" ht="19" customHeight="1" x14ac:dyDescent="0.35">
      <c r="B24" s="26" t="s">
        <v>66</v>
      </c>
      <c r="C24" s="87"/>
      <c r="D24" s="285">
        <v>7149000</v>
      </c>
      <c r="E24" s="285">
        <v>13093000</v>
      </c>
      <c r="F24" s="28">
        <f t="shared" si="0"/>
        <v>-5944000</v>
      </c>
      <c r="G24" s="321"/>
      <c r="H24" s="285">
        <v>78182</v>
      </c>
      <c r="I24" s="285">
        <f>+D24-H24</f>
        <v>7070818</v>
      </c>
      <c r="K24"/>
      <c r="L24"/>
      <c r="N24"/>
      <c r="O24"/>
      <c r="P24"/>
    </row>
    <row r="25" spans="2:16" s="195" customFormat="1" ht="19" customHeight="1" x14ac:dyDescent="0.35">
      <c r="B25" s="23" t="s">
        <v>58</v>
      </c>
      <c r="C25" s="209"/>
      <c r="D25" s="289">
        <f>SUM(D15:D24)</f>
        <v>7149000</v>
      </c>
      <c r="E25" s="289">
        <f>SUM(E20:E24)</f>
        <v>13093000</v>
      </c>
      <c r="F25" s="36">
        <f>SUM(F15:F24)</f>
        <v>-5944000</v>
      </c>
      <c r="G25" s="321"/>
      <c r="H25" s="289">
        <f>SUM(H15:H24)</f>
        <v>3975254</v>
      </c>
      <c r="I25" s="289">
        <f>SUM(I15:I24)</f>
        <v>3173746</v>
      </c>
      <c r="K25"/>
      <c r="L25"/>
      <c r="N25"/>
      <c r="O25"/>
      <c r="P25"/>
    </row>
    <row r="26" spans="2:16" s="195" customFormat="1" ht="13.5" customHeight="1" x14ac:dyDescent="0.35">
      <c r="B26" s="26"/>
      <c r="C26" s="209"/>
      <c r="D26" s="285"/>
      <c r="E26" s="65"/>
      <c r="F26" s="28"/>
      <c r="G26" s="321"/>
      <c r="H26" s="285"/>
      <c r="I26" s="285"/>
      <c r="K26"/>
      <c r="L26"/>
      <c r="N26"/>
      <c r="O26"/>
      <c r="P26"/>
    </row>
    <row r="27" spans="2:16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288"/>
      <c r="I27" s="288"/>
      <c r="K27"/>
      <c r="L27"/>
      <c r="N27"/>
      <c r="O27"/>
      <c r="P27"/>
    </row>
    <row r="28" spans="2:16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290"/>
      <c r="I28" s="290"/>
      <c r="K28"/>
      <c r="L28"/>
      <c r="N28"/>
      <c r="O28"/>
      <c r="P28"/>
    </row>
    <row r="29" spans="2:16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291">
        <v>132926589</v>
      </c>
      <c r="I29" s="291">
        <f>+D29-H29</f>
        <v>-132926589</v>
      </c>
      <c r="K29"/>
      <c r="L29"/>
      <c r="N29"/>
      <c r="O29"/>
      <c r="P29"/>
    </row>
    <row r="30" spans="2:16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291">
        <f>60470332-9450000</f>
        <v>51020332</v>
      </c>
      <c r="I30" s="291">
        <f>+D30-H30</f>
        <v>-51020332</v>
      </c>
      <c r="K30"/>
      <c r="L30"/>
      <c r="N30"/>
      <c r="O30"/>
      <c r="P30"/>
    </row>
    <row r="31" spans="2:16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291">
        <f>14925400-621000</f>
        <v>14304400</v>
      </c>
      <c r="I31" s="291">
        <f>+D31-H31</f>
        <v>-14304400</v>
      </c>
      <c r="K31"/>
      <c r="L31"/>
      <c r="N31"/>
      <c r="O31"/>
      <c r="P31"/>
    </row>
    <row r="32" spans="2:16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291">
        <v>27992398</v>
      </c>
      <c r="I32" s="291">
        <f t="shared" ref="I32:I42" si="2">+D32-H32</f>
        <v>-27992398</v>
      </c>
      <c r="K32"/>
      <c r="L32"/>
      <c r="N32"/>
      <c r="O32"/>
      <c r="P32"/>
    </row>
    <row r="33" spans="2:16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291"/>
      <c r="I33" s="291">
        <f t="shared" si="2"/>
        <v>0</v>
      </c>
      <c r="K33"/>
      <c r="L33"/>
      <c r="N33"/>
      <c r="O33"/>
      <c r="P33"/>
    </row>
    <row r="34" spans="2:16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291">
        <v>44273239</v>
      </c>
      <c r="I34" s="291">
        <f t="shared" si="2"/>
        <v>-44273239</v>
      </c>
      <c r="K34"/>
      <c r="L34"/>
      <c r="N34"/>
      <c r="O34"/>
      <c r="P34"/>
    </row>
    <row r="35" spans="2:16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291">
        <v>1117750</v>
      </c>
      <c r="I35" s="291">
        <f t="shared" si="2"/>
        <v>-1117750</v>
      </c>
      <c r="K35"/>
      <c r="L35"/>
      <c r="N35"/>
      <c r="O35"/>
      <c r="P35"/>
    </row>
    <row r="36" spans="2:16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291">
        <v>11996110</v>
      </c>
      <c r="I36" s="291">
        <f t="shared" si="2"/>
        <v>-11996110</v>
      </c>
      <c r="K36"/>
      <c r="L36"/>
      <c r="N36"/>
      <c r="O36"/>
      <c r="P36"/>
    </row>
    <row r="37" spans="2:16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291">
        <v>6150317</v>
      </c>
      <c r="I37" s="291">
        <f t="shared" si="2"/>
        <v>-6150317</v>
      </c>
      <c r="K37"/>
      <c r="L37"/>
      <c r="N37"/>
      <c r="O37"/>
      <c r="P37"/>
    </row>
    <row r="38" spans="2:16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291">
        <v>423000</v>
      </c>
      <c r="I38" s="291">
        <f t="shared" si="2"/>
        <v>-423000</v>
      </c>
      <c r="K38"/>
      <c r="L38"/>
      <c r="N38"/>
      <c r="O38"/>
      <c r="P38"/>
    </row>
    <row r="39" spans="2:16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291">
        <v>2283799</v>
      </c>
      <c r="I39" s="291">
        <f t="shared" si="2"/>
        <v>-2283799</v>
      </c>
      <c r="K39"/>
      <c r="L39"/>
      <c r="N39"/>
      <c r="O39"/>
      <c r="P39"/>
    </row>
    <row r="40" spans="2:16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291"/>
      <c r="I40" s="291">
        <f t="shared" si="2"/>
        <v>0</v>
      </c>
      <c r="K40"/>
      <c r="L40"/>
      <c r="N40"/>
      <c r="O40"/>
      <c r="P40"/>
    </row>
    <row r="41" spans="2:16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291">
        <v>9109957</v>
      </c>
      <c r="I41" s="291">
        <f t="shared" si="2"/>
        <v>-9109957</v>
      </c>
      <c r="K41"/>
      <c r="L41"/>
      <c r="N41"/>
      <c r="O41"/>
      <c r="P41"/>
    </row>
    <row r="42" spans="2:16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291">
        <v>55536663</v>
      </c>
      <c r="I42" s="291">
        <f t="shared" si="2"/>
        <v>-55536663</v>
      </c>
      <c r="K42"/>
      <c r="L42"/>
      <c r="N42"/>
      <c r="O42"/>
      <c r="P42"/>
    </row>
    <row r="43" spans="2:16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292">
        <f>SUM(H29:H42)</f>
        <v>357134554</v>
      </c>
      <c r="I43" s="292">
        <f>+D43-H43</f>
        <v>-357134554</v>
      </c>
      <c r="K43"/>
      <c r="L43"/>
      <c r="N43"/>
      <c r="O43"/>
      <c r="P43"/>
    </row>
    <row r="44" spans="2:16" s="195" customFormat="1" ht="13.5" hidden="1" customHeight="1" x14ac:dyDescent="0.35">
      <c r="B44" s="26"/>
      <c r="C44" s="209"/>
      <c r="D44" s="291"/>
      <c r="E44" s="65"/>
      <c r="F44" s="28"/>
      <c r="G44" s="321"/>
      <c r="H44" s="291"/>
      <c r="I44" s="291"/>
      <c r="K44"/>
      <c r="L44"/>
      <c r="N44"/>
      <c r="O44"/>
      <c r="P44"/>
    </row>
    <row r="45" spans="2:16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290"/>
      <c r="I45" s="290"/>
      <c r="K45"/>
      <c r="L45"/>
      <c r="N45"/>
      <c r="O45"/>
      <c r="P45"/>
    </row>
    <row r="46" spans="2:16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291">
        <v>0</v>
      </c>
      <c r="I46" s="291"/>
      <c r="K46"/>
      <c r="L46"/>
      <c r="N46"/>
      <c r="O46"/>
      <c r="P46"/>
    </row>
    <row r="47" spans="2:16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291">
        <v>0</v>
      </c>
      <c r="I47" s="291"/>
      <c r="K47"/>
      <c r="L47"/>
      <c r="N47"/>
      <c r="O47"/>
      <c r="P47"/>
    </row>
    <row r="48" spans="2:16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291">
        <v>0</v>
      </c>
      <c r="I48" s="291"/>
      <c r="K48"/>
      <c r="L48"/>
      <c r="N48"/>
      <c r="O48"/>
      <c r="P48"/>
    </row>
    <row r="49" spans="2:16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291">
        <v>0</v>
      </c>
      <c r="I49" s="291"/>
      <c r="K49"/>
      <c r="L49"/>
      <c r="N49"/>
      <c r="O49"/>
      <c r="P49"/>
    </row>
    <row r="50" spans="2:16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291">
        <v>0</v>
      </c>
      <c r="I50" s="291"/>
    </row>
    <row r="51" spans="2:16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291">
        <v>90643980</v>
      </c>
      <c r="I51" s="291">
        <f>+D51-H51</f>
        <v>-90643980</v>
      </c>
    </row>
    <row r="52" spans="2:16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291"/>
      <c r="I52" s="291">
        <f t="shared" ref="I52:I59" si="4">+D52-H52</f>
        <v>0</v>
      </c>
    </row>
    <row r="53" spans="2:16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291"/>
      <c r="I53" s="291">
        <f t="shared" si="4"/>
        <v>0</v>
      </c>
    </row>
    <row r="54" spans="2:16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291"/>
      <c r="I54" s="291">
        <f t="shared" si="4"/>
        <v>0</v>
      </c>
    </row>
    <row r="55" spans="2:16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291"/>
      <c r="I55" s="291">
        <f t="shared" si="4"/>
        <v>0</v>
      </c>
    </row>
    <row r="56" spans="2:16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291"/>
      <c r="I56" s="291">
        <f t="shared" si="4"/>
        <v>0</v>
      </c>
    </row>
    <row r="57" spans="2:16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291"/>
      <c r="I57" s="291">
        <f t="shared" si="4"/>
        <v>0</v>
      </c>
    </row>
    <row r="58" spans="2:16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291"/>
      <c r="I58" s="291">
        <f t="shared" si="4"/>
        <v>0</v>
      </c>
    </row>
    <row r="59" spans="2:16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291">
        <v>5896425</v>
      </c>
      <c r="I59" s="291">
        <f t="shared" si="4"/>
        <v>-5896425</v>
      </c>
    </row>
    <row r="60" spans="2:16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292">
        <f>SUM(H46:H59)</f>
        <v>96540405</v>
      </c>
      <c r="I60" s="292">
        <f>SUM(I46:I59)</f>
        <v>-96540405</v>
      </c>
    </row>
    <row r="61" spans="2:16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290"/>
      <c r="I61" s="290"/>
    </row>
    <row r="62" spans="2:16" ht="19" customHeight="1" x14ac:dyDescent="0.35">
      <c r="B62" s="26" t="s">
        <v>142</v>
      </c>
      <c r="C62" s="209"/>
      <c r="D62" s="291">
        <v>45687000</v>
      </c>
      <c r="E62" s="291">
        <v>28175155</v>
      </c>
      <c r="F62" s="28">
        <f>D62-E62</f>
        <v>17511845</v>
      </c>
      <c r="G62" s="271"/>
      <c r="H62" s="291">
        <f>38399523-9391040</f>
        <v>29008483</v>
      </c>
      <c r="I62" s="291">
        <f>+D62-H62</f>
        <v>16678517</v>
      </c>
    </row>
    <row r="63" spans="2:16" ht="19" customHeight="1" x14ac:dyDescent="0.35">
      <c r="B63" s="23" t="s">
        <v>69</v>
      </c>
      <c r="C63" s="44"/>
      <c r="D63" s="292">
        <f>SUM(D62:D62)</f>
        <v>45687000</v>
      </c>
      <c r="E63" s="414">
        <f>SUM(E62:E62)</f>
        <v>28175155</v>
      </c>
      <c r="F63" s="39">
        <f>SUM(F62:F62)</f>
        <v>17511845</v>
      </c>
      <c r="G63" s="271"/>
      <c r="H63" s="292">
        <f>SUM(H62:H62)</f>
        <v>29008483</v>
      </c>
      <c r="I63" s="292">
        <f>+D63-H63</f>
        <v>16678517</v>
      </c>
    </row>
    <row r="64" spans="2:16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8" t="str">
        <f>B1</f>
        <v xml:space="preserve"> CARLOS GIOVANNI GARCIA VIVAS</v>
      </c>
      <c r="C74" s="528"/>
      <c r="D74" s="528"/>
      <c r="E74" s="528"/>
      <c r="F74" s="528"/>
      <c r="G74" s="528"/>
      <c r="H74" s="528"/>
      <c r="I74" s="528"/>
    </row>
    <row r="75" spans="2:9" ht="19" hidden="1" customHeight="1" x14ac:dyDescent="0.35">
      <c r="B75" s="528" t="str">
        <f>B2</f>
        <v>NIT: 13508779-8</v>
      </c>
      <c r="C75" s="528"/>
      <c r="D75" s="528"/>
      <c r="E75" s="528"/>
      <c r="F75" s="528"/>
      <c r="G75" s="528"/>
      <c r="H75" s="528"/>
      <c r="I75" s="528"/>
    </row>
    <row r="76" spans="2:9" ht="19" hidden="1" customHeight="1" x14ac:dyDescent="0.35">
      <c r="B76" s="528" t="s">
        <v>50</v>
      </c>
      <c r="C76" s="528"/>
      <c r="D76" s="528"/>
      <c r="E76" s="528"/>
      <c r="F76" s="528"/>
      <c r="G76" s="528"/>
      <c r="H76" s="528"/>
      <c r="I76" s="528"/>
    </row>
    <row r="77" spans="2:9" ht="19" hidden="1" customHeight="1" x14ac:dyDescent="0.35">
      <c r="B77" s="528" t="str">
        <f>B4</f>
        <v>DEL 01 DE ENERO AL 31 DE  DICIEMBRE DE 2021-2020</v>
      </c>
      <c r="C77" s="528"/>
      <c r="D77" s="528"/>
      <c r="E77" s="528"/>
      <c r="F77" s="528"/>
      <c r="G77" s="528"/>
      <c r="H77" s="528"/>
      <c r="I77" s="528"/>
    </row>
    <row r="78" spans="2:9" ht="19" hidden="1" customHeight="1" x14ac:dyDescent="0.35">
      <c r="B78" s="526" t="str">
        <f>B5</f>
        <v>(Cifras expresadas  en  pesos colombianos)</v>
      </c>
      <c r="C78" s="526"/>
      <c r="D78" s="526"/>
      <c r="E78" s="526"/>
      <c r="F78" s="526"/>
      <c r="G78" s="526"/>
      <c r="H78" s="526"/>
      <c r="I78" s="526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11" t="s">
        <v>390</v>
      </c>
      <c r="I80" s="361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38">
        <f>189200-46200-143000</f>
        <v>0</v>
      </c>
      <c r="I83" s="38"/>
    </row>
    <row r="84" spans="2:9" ht="19" customHeight="1" x14ac:dyDescent="0.35">
      <c r="B84" s="26" t="s">
        <v>66</v>
      </c>
      <c r="C84" s="332"/>
      <c r="D84" s="388">
        <v>84520000</v>
      </c>
      <c r="E84" s="388">
        <v>42000000</v>
      </c>
      <c r="F84" s="28">
        <f>D84-E84</f>
        <v>42520000</v>
      </c>
      <c r="H84" s="38">
        <v>2968</v>
      </c>
      <c r="I84" s="38"/>
    </row>
    <row r="85" spans="2:9" ht="19" customHeight="1" x14ac:dyDescent="0.35">
      <c r="B85" s="23" t="s">
        <v>91</v>
      </c>
      <c r="C85" s="333"/>
      <c r="D85" s="408">
        <f>+D82+D83+D84</f>
        <v>84520000</v>
      </c>
      <c r="E85" s="415">
        <f>SUM(E82:E84)</f>
        <v>42000000</v>
      </c>
      <c r="F85" s="31">
        <f>D85-E85</f>
        <v>42520000</v>
      </c>
      <c r="G85" s="321">
        <f>+D85+D63</f>
        <v>130207000</v>
      </c>
      <c r="H85" s="33">
        <f>SUM(H82:H84)</f>
        <v>2968</v>
      </c>
      <c r="I85" s="33"/>
    </row>
    <row r="86" spans="2:9" ht="19" customHeight="1" x14ac:dyDescent="0.6">
      <c r="B86" s="44" t="s">
        <v>70</v>
      </c>
      <c r="C86" s="330"/>
      <c r="D86" s="409">
        <f>+D12+D25-D43-D63-D85-D60</f>
        <v>84290000</v>
      </c>
      <c r="E86" s="289">
        <f>+E12+E25-E43-E63-E85-E60</f>
        <v>65952345</v>
      </c>
      <c r="F86" s="36">
        <f>F12+F25-F43-F63</f>
        <v>60857655</v>
      </c>
      <c r="H86" s="36">
        <f>+H12+H25-H43-H63-H85-H60</f>
        <v>313751731</v>
      </c>
      <c r="I86" s="36">
        <f>+D86-H86</f>
        <v>-229461731</v>
      </c>
    </row>
    <row r="87" spans="2:9" ht="14.25" customHeight="1" x14ac:dyDescent="0.6">
      <c r="B87" s="26"/>
      <c r="C87" s="330"/>
      <c r="D87" s="45"/>
      <c r="E87" s="65"/>
      <c r="F87" s="26"/>
      <c r="H87" s="45"/>
      <c r="I87" s="45"/>
    </row>
    <row r="88" spans="2:9" ht="19" customHeight="1" x14ac:dyDescent="0.6">
      <c r="B88" s="44" t="s">
        <v>71</v>
      </c>
      <c r="C88" s="330" t="s">
        <v>465</v>
      </c>
      <c r="D88" s="45"/>
      <c r="E88" s="65"/>
      <c r="F88" s="46"/>
      <c r="H88" s="45"/>
      <c r="I88" s="45"/>
    </row>
    <row r="89" spans="2:9" ht="19" customHeight="1" x14ac:dyDescent="0.35">
      <c r="B89" s="18" t="s">
        <v>383</v>
      </c>
      <c r="C89" s="209"/>
      <c r="D89" s="47">
        <v>10530000</v>
      </c>
      <c r="E89" s="47">
        <v>5648000</v>
      </c>
      <c r="F89" s="28">
        <f>D89-E89</f>
        <v>4882000</v>
      </c>
      <c r="H89" s="47">
        <v>0</v>
      </c>
      <c r="I89" s="47"/>
    </row>
    <row r="90" spans="2:9" ht="19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47">
        <v>0</v>
      </c>
      <c r="I90" s="47"/>
    </row>
    <row r="91" spans="2:9" ht="14.25" customHeight="1" x14ac:dyDescent="0.35">
      <c r="B91" s="44" t="s">
        <v>72</v>
      </c>
      <c r="C91" s="44"/>
      <c r="D91" s="36">
        <f>SUM(D89:D90)</f>
        <v>10530000</v>
      </c>
      <c r="E91" s="36">
        <f>SUM(E89:E90)</f>
        <v>5648000</v>
      </c>
      <c r="F91" s="36">
        <f>SUM(F89:F90)</f>
        <v>4882000</v>
      </c>
      <c r="H91" s="36">
        <f>SUM(H89:H90)</f>
        <v>0</v>
      </c>
      <c r="I91" s="36"/>
    </row>
    <row r="92" spans="2:9" ht="14.25" customHeight="1" x14ac:dyDescent="0.35">
      <c r="B92" s="18"/>
      <c r="C92" s="18"/>
      <c r="D92" s="47"/>
      <c r="E92" s="65"/>
      <c r="F92" s="28"/>
      <c r="H92" s="47"/>
      <c r="I92" s="47"/>
    </row>
    <row r="93" spans="2:9" ht="14.25" customHeight="1" thickBot="1" x14ac:dyDescent="0.4">
      <c r="B93" s="44" t="s">
        <v>73</v>
      </c>
      <c r="C93" s="18"/>
      <c r="D93" s="410">
        <f>D86-D91</f>
        <v>73760000</v>
      </c>
      <c r="E93" s="48">
        <f>E86-E91</f>
        <v>60304345</v>
      </c>
      <c r="F93" s="48">
        <f>F86-F91</f>
        <v>55975655</v>
      </c>
      <c r="G93" s="321">
        <v>263108159</v>
      </c>
      <c r="H93" s="48">
        <f>H86-H91</f>
        <v>313751731</v>
      </c>
      <c r="I93" s="48">
        <f>I86-I91</f>
        <v>-229461731</v>
      </c>
    </row>
    <row r="94" spans="2:9" ht="14.25" customHeight="1" thickTop="1" x14ac:dyDescent="0.35">
      <c r="B94" s="44"/>
      <c r="C94" s="18"/>
      <c r="D94" s="26"/>
      <c r="E94" s="65"/>
      <c r="F94" s="26"/>
      <c r="H94" s="26"/>
      <c r="I94" s="26"/>
    </row>
    <row r="95" spans="2:9" ht="14.25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6">
        <v>0</v>
      </c>
      <c r="I95" s="26"/>
    </row>
    <row r="96" spans="2:9" ht="14.25" customHeight="1" x14ac:dyDescent="0.35">
      <c r="B96" s="18"/>
      <c r="C96" s="18"/>
      <c r="D96" s="26"/>
      <c r="E96" s="65"/>
      <c r="F96" s="26"/>
      <c r="H96" s="26"/>
      <c r="I96" s="26"/>
    </row>
    <row r="97" spans="2:13" ht="14.25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49">
        <f>SUM(H94:H96)</f>
        <v>0</v>
      </c>
      <c r="I97" s="49"/>
    </row>
    <row r="98" spans="2:13" ht="14.25" customHeight="1" thickTop="1" x14ac:dyDescent="0.35">
      <c r="B98" s="18"/>
      <c r="C98" s="18"/>
      <c r="D98" s="26"/>
      <c r="E98" s="26"/>
      <c r="F98" s="26"/>
      <c r="H98" s="26"/>
      <c r="I98" s="26"/>
    </row>
    <row r="99" spans="2:13" ht="14.25" customHeight="1" thickBot="1" x14ac:dyDescent="0.4">
      <c r="B99" s="44" t="s">
        <v>76</v>
      </c>
      <c r="C99" s="209"/>
      <c r="D99" s="411">
        <f>D93+D95</f>
        <v>73760000</v>
      </c>
      <c r="E99" s="49">
        <f>E93+E95</f>
        <v>60304345</v>
      </c>
      <c r="F99" s="49">
        <f>F93+F95</f>
        <v>55975655</v>
      </c>
      <c r="H99" s="49">
        <f>H93+H95</f>
        <v>313751731</v>
      </c>
      <c r="I99" s="49">
        <f>I93+I95</f>
        <v>-229461731</v>
      </c>
    </row>
    <row r="100" spans="2:13" ht="19" customHeight="1" thickTop="1" x14ac:dyDescent="0.35">
      <c r="B100" s="264"/>
      <c r="C100" s="278"/>
      <c r="D100" s="322"/>
      <c r="E100" s="322"/>
      <c r="F100" s="322"/>
      <c r="G100" s="245"/>
      <c r="H100" s="246">
        <f>+D99/D9</f>
        <v>7.5304033911317653E-2</v>
      </c>
      <c r="I100" s="246"/>
    </row>
    <row r="101" spans="2:13" ht="19" customHeight="1" x14ac:dyDescent="0.35">
      <c r="B101" s="239"/>
      <c r="C101" s="238"/>
      <c r="D101" s="190">
        <v>433639730</v>
      </c>
      <c r="E101" s="468"/>
      <c r="F101" s="239"/>
      <c r="G101" s="245"/>
      <c r="H101" s="246"/>
      <c r="I101" s="246"/>
    </row>
    <row r="102" spans="2:13" s="245" customFormat="1" ht="19" customHeight="1" x14ac:dyDescent="0.35">
      <c r="B102" s="320"/>
      <c r="C102" s="406" t="s">
        <v>423</v>
      </c>
      <c r="D102" s="51">
        <f>+D101-D99</f>
        <v>359879730</v>
      </c>
      <c r="E102" s="293"/>
      <c r="F102" s="320"/>
      <c r="H102" s="246"/>
      <c r="I102" s="246"/>
      <c r="J102" s="321"/>
      <c r="M102" s="321"/>
    </row>
    <row r="103" spans="2:13" s="245" customFormat="1" ht="19" customHeight="1" x14ac:dyDescent="0.35">
      <c r="B103" s="320"/>
      <c r="C103" s="469"/>
      <c r="D103" s="320"/>
      <c r="E103" s="293"/>
      <c r="F103" s="320"/>
      <c r="H103" s="246"/>
      <c r="I103" s="246"/>
      <c r="J103" s="321"/>
      <c r="M103" s="321"/>
    </row>
    <row r="104" spans="2:13" s="245" customFormat="1" ht="19" customHeight="1" x14ac:dyDescent="0.35">
      <c r="B104" s="320"/>
      <c r="C104" s="469"/>
      <c r="D104" s="320"/>
      <c r="E104" s="293"/>
      <c r="F104" s="320"/>
      <c r="H104" s="246"/>
      <c r="I104" s="246"/>
      <c r="J104" s="321"/>
      <c r="M104" s="321"/>
    </row>
    <row r="105" spans="2:13" s="245" customFormat="1" ht="19" customHeight="1" x14ac:dyDescent="0.35">
      <c r="B105" s="320"/>
      <c r="C105" s="469"/>
      <c r="D105" s="320"/>
      <c r="E105" s="293"/>
      <c r="F105" s="320"/>
      <c r="H105" s="246"/>
      <c r="I105" s="246"/>
      <c r="J105" s="321"/>
      <c r="M105" s="321"/>
    </row>
    <row r="106" spans="2:13" s="245" customFormat="1" ht="19" customHeight="1" x14ac:dyDescent="0.35">
      <c r="B106" s="320"/>
      <c r="C106" s="469"/>
      <c r="D106" s="320"/>
      <c r="E106" s="293"/>
      <c r="F106" s="239"/>
      <c r="H106" s="246"/>
      <c r="I106" s="246"/>
      <c r="J106" s="321"/>
      <c r="M106" s="321"/>
    </row>
    <row r="107" spans="2:13" s="245" customFormat="1" ht="19" customHeight="1" x14ac:dyDescent="0.35">
      <c r="B107" s="44">
        <f>+'ESF DIC 2023'!A185</f>
        <v>0</v>
      </c>
      <c r="C107" s="18"/>
      <c r="D107" s="192" t="s">
        <v>428</v>
      </c>
      <c r="E107" s="18"/>
      <c r="F107" s="239"/>
      <c r="H107" s="470" t="s">
        <v>276</v>
      </c>
      <c r="I107" s="246"/>
      <c r="J107" s="321"/>
      <c r="M107" s="321"/>
    </row>
    <row r="108" spans="2:13" s="245" customFormat="1" ht="16.5" customHeight="1" x14ac:dyDescent="0.35">
      <c r="B108" s="44">
        <f>'ESF DIC 2023'!A186</f>
        <v>0</v>
      </c>
      <c r="C108" s="18"/>
      <c r="D108" s="192">
        <f>'ESF DIC 2023'!B186</f>
        <v>0</v>
      </c>
      <c r="E108" s="18"/>
      <c r="F108" s="239"/>
      <c r="H108" s="470" t="s">
        <v>387</v>
      </c>
      <c r="I108" s="246"/>
      <c r="J108" s="321"/>
      <c r="M108" s="321"/>
    </row>
    <row r="109" spans="2:13" s="245" customFormat="1" ht="16.5" customHeight="1" x14ac:dyDescent="0.35">
      <c r="B109" s="44"/>
      <c r="C109" s="18"/>
      <c r="D109" s="52"/>
      <c r="E109" s="193"/>
      <c r="F109" s="239"/>
      <c r="H109" s="246"/>
      <c r="I109" s="246"/>
      <c r="J109" s="321"/>
      <c r="M109" s="321"/>
    </row>
    <row r="110" spans="2:13" s="245" customFormat="1" ht="16.5" customHeight="1" x14ac:dyDescent="0.35">
      <c r="B110" s="264"/>
      <c r="C110" s="239"/>
      <c r="D110" s="470"/>
      <c r="E110" s="280"/>
      <c r="F110" s="239"/>
      <c r="H110" s="246"/>
      <c r="I110" s="246"/>
      <c r="J110" s="321"/>
      <c r="M110" s="321"/>
    </row>
    <row r="111" spans="2:13" s="245" customFormat="1" ht="16.5" customHeight="1" x14ac:dyDescent="0.35">
      <c r="B111" s="264"/>
      <c r="C111" s="239"/>
      <c r="D111" s="470"/>
      <c r="E111" s="280"/>
      <c r="F111" s="239"/>
      <c r="H111" s="246"/>
      <c r="I111" s="246"/>
      <c r="J111" s="321"/>
      <c r="M111" s="321"/>
    </row>
    <row r="112" spans="2:13" s="245" customFormat="1" ht="16.5" customHeight="1" x14ac:dyDescent="0.35">
      <c r="B112" s="264"/>
      <c r="C112" s="239"/>
      <c r="D112" s="470"/>
      <c r="E112" s="280"/>
      <c r="F112" s="239"/>
      <c r="H112" s="246"/>
      <c r="I112" s="246"/>
      <c r="J112" s="321"/>
      <c r="M112" s="321"/>
    </row>
    <row r="113" spans="2:13" s="245" customFormat="1" ht="16.5" customHeight="1" x14ac:dyDescent="0.35">
      <c r="B113" s="264"/>
      <c r="C113" s="239"/>
      <c r="D113" s="470"/>
      <c r="E113" s="280"/>
      <c r="F113" s="239"/>
      <c r="H113" s="246"/>
      <c r="I113" s="246"/>
      <c r="J113" s="321"/>
      <c r="M113" s="321"/>
    </row>
    <row r="114" spans="2:13" s="245" customFormat="1" ht="16.5" customHeight="1" x14ac:dyDescent="0.35">
      <c r="B114" s="551"/>
      <c r="C114" s="551"/>
      <c r="D114" s="551"/>
      <c r="E114" s="551"/>
      <c r="F114" s="551"/>
      <c r="G114" s="551"/>
      <c r="H114" s="551"/>
      <c r="I114" s="551"/>
      <c r="J114" s="321"/>
      <c r="M114" s="321"/>
    </row>
    <row r="115" spans="2:13" s="245" customFormat="1" ht="16.5" customHeight="1" x14ac:dyDescent="0.35">
      <c r="B115" s="551"/>
      <c r="C115" s="551"/>
      <c r="D115" s="551"/>
      <c r="E115" s="551"/>
      <c r="F115" s="551"/>
      <c r="G115" s="551"/>
      <c r="H115" s="551"/>
      <c r="I115" s="551"/>
      <c r="J115" s="321"/>
      <c r="M115" s="321"/>
    </row>
    <row r="116" spans="2:13" s="245" customFormat="1" ht="16.5" customHeight="1" x14ac:dyDescent="0.35">
      <c r="B116" s="264"/>
      <c r="C116" s="239"/>
      <c r="D116" s="470"/>
      <c r="E116" s="280"/>
      <c r="F116" s="239"/>
      <c r="H116" s="246"/>
      <c r="I116" s="246"/>
      <c r="J116" s="321"/>
      <c r="M116" s="321"/>
    </row>
    <row r="117" spans="2:13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352"/>
      <c r="J117" s="321"/>
      <c r="M117" s="321"/>
    </row>
    <row r="118" spans="2:13" s="245" customFormat="1" ht="19" customHeight="1" x14ac:dyDescent="0.35">
      <c r="B118" s="523"/>
      <c r="C118" s="523"/>
      <c r="D118" s="523"/>
      <c r="E118" s="523"/>
      <c r="F118" s="56"/>
      <c r="G118" s="321"/>
      <c r="H118" s="271"/>
      <c r="I118" s="352"/>
      <c r="J118" s="321"/>
      <c r="M118" s="321"/>
    </row>
    <row r="119" spans="2:13" s="245" customFormat="1" ht="19" customHeight="1" x14ac:dyDescent="0.35">
      <c r="B119" s="523"/>
      <c r="C119" s="523"/>
      <c r="D119" s="523"/>
      <c r="E119" s="523"/>
      <c r="F119" s="56"/>
      <c r="G119" s="321"/>
      <c r="H119" s="271"/>
      <c r="I119" s="352"/>
      <c r="J119" s="321"/>
      <c r="M119" s="321"/>
    </row>
    <row r="120" spans="2:13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352"/>
      <c r="J120" s="321"/>
      <c r="M120" s="321"/>
    </row>
    <row r="121" spans="2:13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352"/>
      <c r="J121" s="321"/>
      <c r="M121" s="321"/>
    </row>
    <row r="122" spans="2:13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352"/>
      <c r="J122" s="321"/>
      <c r="M122" s="321"/>
    </row>
    <row r="123" spans="2:13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352"/>
      <c r="J123" s="321"/>
      <c r="M123" s="321"/>
    </row>
    <row r="124" spans="2:13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352"/>
      <c r="J124" s="321"/>
      <c r="M124" s="321"/>
    </row>
    <row r="125" spans="2:13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352"/>
      <c r="J125" s="321"/>
      <c r="M125" s="321"/>
    </row>
    <row r="126" spans="2:13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352"/>
      <c r="J126" s="321"/>
      <c r="M126" s="321"/>
    </row>
    <row r="127" spans="2:13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352"/>
      <c r="J127" s="321"/>
      <c r="M127" s="321"/>
    </row>
    <row r="128" spans="2:13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352"/>
      <c r="J128" s="321"/>
      <c r="M128" s="321"/>
    </row>
    <row r="129" spans="2:13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352"/>
      <c r="J129" s="321"/>
      <c r="M129" s="321"/>
    </row>
    <row r="130" spans="2:13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352"/>
      <c r="J130" s="321"/>
      <c r="M130" s="321"/>
    </row>
    <row r="131" spans="2:13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352"/>
      <c r="J131" s="321"/>
      <c r="M131" s="321"/>
    </row>
    <row r="132" spans="2:13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352"/>
      <c r="J132" s="321"/>
      <c r="M132" s="321"/>
    </row>
    <row r="133" spans="2:13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352"/>
      <c r="J133" s="321"/>
      <c r="M133" s="321"/>
    </row>
    <row r="134" spans="2:13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352"/>
      <c r="J134" s="321"/>
      <c r="M134" s="321"/>
    </row>
    <row r="135" spans="2:13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352"/>
      <c r="J135" s="321"/>
      <c r="M135" s="321"/>
    </row>
    <row r="136" spans="2:13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352"/>
      <c r="J136" s="321"/>
      <c r="M136" s="321"/>
    </row>
    <row r="137" spans="2:13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352"/>
      <c r="J137" s="321"/>
      <c r="M137" s="321"/>
    </row>
    <row r="138" spans="2:13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352"/>
      <c r="J138" s="321"/>
      <c r="M138" s="321"/>
    </row>
    <row r="139" spans="2:13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352"/>
      <c r="J139" s="321"/>
      <c r="M139" s="321"/>
    </row>
    <row r="140" spans="2:13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352"/>
      <c r="J140" s="321"/>
      <c r="M140" s="321"/>
    </row>
    <row r="141" spans="2:13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352"/>
      <c r="J141" s="321"/>
      <c r="M141" s="321"/>
    </row>
    <row r="142" spans="2:13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352"/>
      <c r="J142" s="321"/>
      <c r="M142" s="321"/>
    </row>
    <row r="143" spans="2:13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352"/>
      <c r="J143" s="321"/>
      <c r="M143" s="321"/>
    </row>
    <row r="144" spans="2:13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352"/>
      <c r="J144" s="321"/>
      <c r="M144" s="321"/>
    </row>
    <row r="145" spans="2:13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352"/>
      <c r="J145" s="321"/>
      <c r="M145" s="321"/>
    </row>
    <row r="146" spans="2:13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352"/>
      <c r="J146" s="321"/>
      <c r="M146" s="321"/>
    </row>
    <row r="147" spans="2:13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352"/>
      <c r="J147" s="321"/>
      <c r="M147" s="321"/>
    </row>
    <row r="148" spans="2:13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352"/>
      <c r="J148" s="321"/>
      <c r="M148" s="321"/>
    </row>
    <row r="149" spans="2:13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352"/>
      <c r="J149" s="321"/>
      <c r="M149" s="321"/>
    </row>
    <row r="150" spans="2:13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352"/>
      <c r="J150" s="321"/>
      <c r="M150" s="321"/>
    </row>
    <row r="151" spans="2:13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352"/>
      <c r="J151" s="321"/>
      <c r="M151" s="321"/>
    </row>
    <row r="152" spans="2:13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352"/>
      <c r="J152" s="321"/>
      <c r="M152" s="321"/>
    </row>
    <row r="153" spans="2:13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352"/>
      <c r="J153" s="321"/>
      <c r="M153" s="321"/>
    </row>
    <row r="154" spans="2:13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352"/>
      <c r="J154" s="321"/>
      <c r="M154" s="321"/>
    </row>
    <row r="155" spans="2:13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352"/>
      <c r="J155" s="321"/>
      <c r="M155" s="321"/>
    </row>
    <row r="156" spans="2:13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352"/>
      <c r="J156" s="321"/>
      <c r="M156" s="321"/>
    </row>
    <row r="157" spans="2:13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352"/>
      <c r="J157" s="321"/>
      <c r="M157" s="321"/>
    </row>
    <row r="158" spans="2:13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352"/>
      <c r="J158" s="321"/>
      <c r="M158" s="321"/>
    </row>
    <row r="159" spans="2:13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352"/>
      <c r="J159" s="321"/>
      <c r="M159" s="321"/>
    </row>
    <row r="160" spans="2:13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352"/>
      <c r="J160" s="321"/>
      <c r="M160" s="321"/>
    </row>
    <row r="161" spans="2:13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352"/>
      <c r="J161" s="321"/>
      <c r="M161" s="321"/>
    </row>
    <row r="162" spans="2:13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352"/>
      <c r="J162" s="321"/>
      <c r="M162" s="321"/>
    </row>
    <row r="163" spans="2:13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352"/>
      <c r="J163" s="321"/>
      <c r="M163" s="321"/>
    </row>
    <row r="164" spans="2:13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352"/>
      <c r="J164" s="321"/>
      <c r="M164" s="321"/>
    </row>
    <row r="165" spans="2:13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352"/>
      <c r="J165" s="321"/>
      <c r="M165" s="321"/>
    </row>
    <row r="166" spans="2:13" s="245" customFormat="1" ht="19" customHeight="1" x14ac:dyDescent="0.35">
      <c r="B166" s="531"/>
      <c r="C166" s="531"/>
      <c r="D166" s="531"/>
      <c r="E166" s="56"/>
      <c r="F166" s="56"/>
      <c r="G166" s="321"/>
      <c r="H166" s="271"/>
      <c r="I166" s="352"/>
      <c r="J166" s="321"/>
      <c r="M166" s="321"/>
    </row>
    <row r="167" spans="2:13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352"/>
      <c r="J167" s="321"/>
      <c r="M167" s="321"/>
    </row>
    <row r="168" spans="2:13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352"/>
      <c r="J168" s="321"/>
      <c r="M168" s="321"/>
    </row>
    <row r="169" spans="2:13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352"/>
      <c r="J169" s="321"/>
      <c r="M169" s="321"/>
    </row>
    <row r="170" spans="2:13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352"/>
      <c r="J170" s="321"/>
      <c r="M170" s="321"/>
    </row>
    <row r="171" spans="2:13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352"/>
      <c r="J171" s="321"/>
      <c r="M171" s="321"/>
    </row>
    <row r="172" spans="2:13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352"/>
      <c r="J172" s="321"/>
      <c r="M172" s="321"/>
    </row>
    <row r="173" spans="2:13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352"/>
      <c r="J173" s="321"/>
      <c r="M173" s="321"/>
    </row>
    <row r="174" spans="2:13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352"/>
      <c r="J174" s="321"/>
      <c r="M174" s="321"/>
    </row>
    <row r="175" spans="2:13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352"/>
      <c r="J175" s="321"/>
      <c r="M175" s="321"/>
    </row>
    <row r="176" spans="2:13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352"/>
      <c r="J176" s="321"/>
      <c r="M176" s="321"/>
    </row>
    <row r="177" spans="2:13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352"/>
      <c r="J177" s="321"/>
      <c r="M177" s="321"/>
    </row>
    <row r="178" spans="2:13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352"/>
      <c r="J178" s="321"/>
      <c r="M178" s="321"/>
    </row>
    <row r="179" spans="2:13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352"/>
      <c r="J179" s="321"/>
      <c r="M179" s="321"/>
    </row>
    <row r="180" spans="2:13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352"/>
      <c r="J180" s="321"/>
      <c r="M180" s="321"/>
    </row>
    <row r="181" spans="2:13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352"/>
      <c r="J181" s="321"/>
      <c r="M181" s="321"/>
    </row>
    <row r="182" spans="2:13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352"/>
      <c r="J182" s="321"/>
      <c r="M182" s="321"/>
    </row>
    <row r="183" spans="2:13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352"/>
      <c r="J183" s="321"/>
      <c r="M183" s="321"/>
    </row>
    <row r="184" spans="2:13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352"/>
      <c r="J184" s="321"/>
      <c r="M184" s="321"/>
    </row>
    <row r="185" spans="2:13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352"/>
      <c r="J185" s="321"/>
      <c r="M185" s="321"/>
    </row>
    <row r="186" spans="2:13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352"/>
      <c r="J186" s="321"/>
      <c r="M186" s="321"/>
    </row>
    <row r="187" spans="2:13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352"/>
      <c r="J187" s="321"/>
      <c r="M187" s="321"/>
    </row>
    <row r="188" spans="2:13" s="245" customFormat="1" ht="21" customHeight="1" x14ac:dyDescent="0.35">
      <c r="B188" s="20"/>
      <c r="C188" s="21"/>
      <c r="D188" s="21"/>
      <c r="E188"/>
      <c r="F188"/>
      <c r="G188" s="321"/>
      <c r="H188" s="271"/>
      <c r="I188" s="352"/>
      <c r="J188" s="321"/>
      <c r="M188" s="321"/>
    </row>
    <row r="189" spans="2:13" s="245" customFormat="1" ht="15" customHeight="1" x14ac:dyDescent="0.35">
      <c r="B189" s="20"/>
      <c r="C189" s="21"/>
      <c r="D189" s="21"/>
      <c r="E189"/>
      <c r="F189"/>
      <c r="G189" s="321"/>
      <c r="H189" s="271"/>
      <c r="I189" s="352"/>
      <c r="J189" s="321"/>
      <c r="M189" s="321"/>
    </row>
    <row r="190" spans="2:13" s="245" customFormat="1" ht="15" customHeight="1" x14ac:dyDescent="0.35">
      <c r="B190" s="3"/>
      <c r="C190" s="7"/>
      <c r="D190" s="7"/>
      <c r="E190"/>
      <c r="F190"/>
      <c r="G190" s="321"/>
      <c r="H190" s="271"/>
      <c r="I190" s="352"/>
      <c r="J190" s="321"/>
      <c r="M190" s="321"/>
    </row>
    <row r="191" spans="2:13" s="245" customFormat="1" ht="15" customHeight="1" x14ac:dyDescent="0.35">
      <c r="B191" s="3"/>
      <c r="C191" s="7"/>
      <c r="D191" s="7"/>
      <c r="E191"/>
      <c r="F191"/>
      <c r="G191" s="321"/>
      <c r="H191" s="271"/>
      <c r="I191" s="352"/>
      <c r="J191" s="321"/>
      <c r="M191" s="321"/>
    </row>
    <row r="192" spans="2:13" s="245" customFormat="1" ht="15" customHeight="1" x14ac:dyDescent="0.35">
      <c r="B192" s="526"/>
      <c r="C192" s="526"/>
      <c r="D192" s="526"/>
      <c r="E192"/>
      <c r="F192"/>
      <c r="G192" s="321"/>
      <c r="H192" s="271"/>
      <c r="I192" s="352"/>
      <c r="J192" s="321"/>
      <c r="M192" s="321"/>
    </row>
    <row r="193" spans="2:13" s="245" customFormat="1" x14ac:dyDescent="0.35">
      <c r="B193" s="526"/>
      <c r="C193" s="526"/>
      <c r="D193" s="526"/>
      <c r="E193"/>
      <c r="F193"/>
      <c r="G193" s="321"/>
      <c r="H193" s="271"/>
      <c r="I193" s="352"/>
      <c r="J193" s="321"/>
      <c r="M193" s="321"/>
    </row>
    <row r="194" spans="2:13" s="245" customFormat="1" x14ac:dyDescent="0.35">
      <c r="B194" s="526"/>
      <c r="C194" s="526"/>
      <c r="D194" s="526"/>
      <c r="E194"/>
      <c r="F194"/>
      <c r="G194" s="321"/>
      <c r="H194" s="271"/>
      <c r="I194" s="352"/>
      <c r="J194" s="321"/>
      <c r="M194" s="321"/>
    </row>
    <row r="195" spans="2:13" s="245" customFormat="1" x14ac:dyDescent="0.35">
      <c r="B195" s="526"/>
      <c r="C195" s="526"/>
      <c r="D195" s="526"/>
      <c r="E195"/>
      <c r="F195"/>
      <c r="G195" s="321"/>
      <c r="H195" s="271"/>
      <c r="I195" s="352"/>
      <c r="J195" s="321"/>
      <c r="M195" s="321"/>
    </row>
    <row r="196" spans="2:13" s="245" customFormat="1" x14ac:dyDescent="0.35">
      <c r="B196" s="2"/>
      <c r="C196" s="335"/>
      <c r="D196" s="6"/>
      <c r="E196"/>
      <c r="F196"/>
      <c r="G196" s="321"/>
      <c r="H196" s="271"/>
      <c r="I196" s="352"/>
      <c r="J196" s="321"/>
      <c r="M196" s="321"/>
    </row>
    <row r="197" spans="2:13" s="245" customFormat="1" x14ac:dyDescent="0.35">
      <c r="B197" s="2"/>
      <c r="C197" s="335"/>
      <c r="D197" s="6"/>
      <c r="E197"/>
      <c r="F197"/>
      <c r="G197" s="321"/>
      <c r="H197" s="271"/>
      <c r="I197" s="352"/>
      <c r="J197" s="321"/>
      <c r="M197" s="321"/>
    </row>
  </sheetData>
  <mergeCells count="20"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  <mergeCell ref="B194:D194"/>
    <mergeCell ref="B195:D195"/>
    <mergeCell ref="B115:I115"/>
    <mergeCell ref="B118:E118"/>
    <mergeCell ref="B119:E119"/>
    <mergeCell ref="B166:D166"/>
    <mergeCell ref="B192:D192"/>
    <mergeCell ref="B193:D193"/>
  </mergeCells>
  <printOptions horizontalCentered="1" verticalCentered="1"/>
  <pageMargins left="0.9055118110236221" right="0.9055118110236221" top="0.15748031496062992" bottom="0.74803149606299213" header="0.31496062992125984" footer="0.31496062992125984"/>
  <pageSetup scale="72" fitToHeight="0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  <pageSetUpPr fitToPage="1"/>
  </sheetPr>
  <dimension ref="A1:XFD193"/>
  <sheetViews>
    <sheetView topLeftCell="A30" zoomScale="112" zoomScaleNormal="112" workbookViewId="0">
      <selection activeCell="C37" sqref="C37:C38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customWidth="1"/>
    <col min="5" max="5" width="15.26953125" style="26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343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8" t="s">
        <v>426</v>
      </c>
      <c r="B1" s="528"/>
      <c r="C1" s="528"/>
      <c r="D1" s="528"/>
      <c r="E1" s="528"/>
    </row>
    <row r="2" spans="1:5" ht="17.149999999999999" customHeight="1" x14ac:dyDescent="0.35">
      <c r="A2" s="522" t="s">
        <v>427</v>
      </c>
      <c r="B2" s="522"/>
      <c r="C2" s="522"/>
      <c r="D2" s="522"/>
      <c r="E2" s="522"/>
    </row>
    <row r="3" spans="1:5" ht="17.149999999999999" customHeight="1" x14ac:dyDescent="0.35">
      <c r="A3" s="522" t="s">
        <v>92</v>
      </c>
      <c r="B3" s="522"/>
      <c r="C3" s="522"/>
      <c r="D3" s="522"/>
      <c r="E3" s="522"/>
    </row>
    <row r="4" spans="1:5" ht="17.149999999999999" customHeight="1" x14ac:dyDescent="0.35">
      <c r="A4" s="522" t="s">
        <v>435</v>
      </c>
      <c r="B4" s="522"/>
      <c r="C4" s="522"/>
      <c r="D4" s="522"/>
      <c r="E4" s="522"/>
    </row>
    <row r="5" spans="1:5" ht="17.149999999999999" customHeight="1" x14ac:dyDescent="0.35">
      <c r="A5" s="522" t="str">
        <f>'PYG NIIF'!A5:E5</f>
        <v>(Cifras expresadas  en  pesos colombianos)</v>
      </c>
      <c r="B5" s="522"/>
      <c r="C5" s="522"/>
      <c r="D5" s="522"/>
      <c r="E5" s="522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13" t="s">
        <v>154</v>
      </c>
      <c r="B7" s="209" t="s">
        <v>146</v>
      </c>
      <c r="C7" s="247">
        <v>2021</v>
      </c>
      <c r="D7" s="248">
        <v>2020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>
        <v>7</v>
      </c>
    </row>
    <row r="11" spans="1:5" ht="17.149999999999999" customHeight="1" x14ac:dyDescent="0.25">
      <c r="A11" s="26" t="s">
        <v>280</v>
      </c>
      <c r="C11" s="392">
        <f>101337149-10530000</f>
        <v>90807149</v>
      </c>
      <c r="D11" s="392">
        <f>26404497+323-5648000</f>
        <v>20756820</v>
      </c>
      <c r="E11" s="393">
        <f>+C11-D11</f>
        <v>70050329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394">
        <f>SUM(C11:C14)</f>
        <v>90807149</v>
      </c>
      <c r="D15" s="394">
        <f>SUM(D11:D14)</f>
        <v>20756820</v>
      </c>
      <c r="E15" s="394">
        <f>SUM(E11:E14)</f>
        <v>70050329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>
        <v>8</v>
      </c>
    </row>
    <row r="19" spans="1:13" ht="17.149999999999999" hidden="1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44"/>
      <c r="J19" s="341"/>
      <c r="M19" s="318"/>
    </row>
    <row r="20" spans="1:13" ht="17.149999999999999" customHeight="1" x14ac:dyDescent="0.25">
      <c r="A20" s="400" t="s">
        <v>283</v>
      </c>
      <c r="B20" s="396" t="s">
        <v>116</v>
      </c>
      <c r="C20" s="401">
        <v>13564807</v>
      </c>
      <c r="D20" s="401">
        <v>17963437</v>
      </c>
      <c r="E20" s="402">
        <f t="shared" si="0"/>
        <v>-4398630</v>
      </c>
      <c r="I20" s="344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44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44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44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44"/>
      <c r="J24" s="341"/>
    </row>
    <row r="25" spans="1:13" ht="33.75" customHeight="1" x14ac:dyDescent="0.3">
      <c r="A25" s="267" t="s">
        <v>93</v>
      </c>
      <c r="B25" s="403"/>
      <c r="C25" s="404">
        <f>SUM(C19:C24)</f>
        <v>13564807</v>
      </c>
      <c r="D25" s="404">
        <f>SUM(D19:D24)</f>
        <v>17963437</v>
      </c>
      <c r="E25" s="405">
        <f t="shared" si="0"/>
        <v>-4398630</v>
      </c>
      <c r="G25" s="239" t="s">
        <v>260</v>
      </c>
      <c r="H25" s="261">
        <f>+C25+C64</f>
        <v>13564807.400000036</v>
      </c>
      <c r="I25" s="345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345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25">
      <c r="A28" s="256" t="s">
        <v>286</v>
      </c>
      <c r="C28" s="392">
        <v>32562000</v>
      </c>
      <c r="D28" s="392">
        <v>70625000</v>
      </c>
      <c r="E28" s="254">
        <f>+C28-D28</f>
        <v>-38063000</v>
      </c>
      <c r="G28" s="324">
        <v>449429346</v>
      </c>
      <c r="K28" s="344"/>
    </row>
    <row r="29" spans="1:13" ht="17.149999999999999" hidden="1" customHeight="1" x14ac:dyDescent="0.25">
      <c r="A29" s="26" t="s">
        <v>123</v>
      </c>
      <c r="C29" s="392">
        <v>0</v>
      </c>
      <c r="D29" s="393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394">
        <f>SUM(C28:C29)</f>
        <v>32562000</v>
      </c>
      <c r="D30" s="394">
        <f>SUM(D28:D29)</f>
        <v>70625000</v>
      </c>
      <c r="E30" s="255">
        <f>+C30-D30</f>
        <v>-38063000</v>
      </c>
    </row>
    <row r="31" spans="1:13" ht="17.149999999999999" customHeight="1" x14ac:dyDescent="0.3">
      <c r="A31" s="23"/>
      <c r="B31" s="209"/>
      <c r="C31" s="416"/>
      <c r="D31" s="394"/>
      <c r="E31" s="252"/>
    </row>
    <row r="32" spans="1:13" ht="17.149999999999999" hidden="1" customHeight="1" x14ac:dyDescent="0.3">
      <c r="A32" s="23"/>
      <c r="B32" s="209"/>
      <c r="C32" s="416"/>
      <c r="D32" s="394"/>
      <c r="E32" s="252"/>
    </row>
    <row r="33" spans="1:8" ht="17.149999999999999" customHeight="1" x14ac:dyDescent="0.3">
      <c r="A33" s="23" t="s">
        <v>16</v>
      </c>
      <c r="B33" s="209"/>
      <c r="C33" s="394">
        <f>+C30+C25+C15</f>
        <v>136933956</v>
      </c>
      <c r="D33" s="394">
        <f>+D30+D25+D15</f>
        <v>109345257</v>
      </c>
      <c r="E33" s="255">
        <f>+C33-D33</f>
        <v>27588699</v>
      </c>
    </row>
    <row r="34" spans="1:8" ht="17.149999999999999" customHeight="1" x14ac:dyDescent="0.3">
      <c r="A34" s="23"/>
      <c r="B34" s="209"/>
      <c r="C34" s="416"/>
      <c r="D34" s="394"/>
      <c r="E34" s="252"/>
    </row>
    <row r="35" spans="1:8" ht="17.149999999999999" customHeight="1" x14ac:dyDescent="0.3">
      <c r="A35" s="23" t="s">
        <v>94</v>
      </c>
      <c r="B35" s="209"/>
      <c r="C35" s="390"/>
      <c r="D35" s="391"/>
      <c r="E35" s="252"/>
    </row>
    <row r="36" spans="1:8" ht="17.149999999999999" customHeight="1" x14ac:dyDescent="0.3">
      <c r="A36" s="23" t="s">
        <v>9</v>
      </c>
      <c r="B36" s="209">
        <v>10</v>
      </c>
      <c r="C36" s="390"/>
      <c r="D36" s="391"/>
      <c r="E36" s="252"/>
    </row>
    <row r="37" spans="1:8" ht="17.149999999999999" customHeight="1" x14ac:dyDescent="0.25">
      <c r="A37" s="26" t="s">
        <v>299</v>
      </c>
      <c r="C37" s="391">
        <f>1002865616*0.3</f>
        <v>300859684.80000001</v>
      </c>
      <c r="D37" s="391">
        <f>1002865616*0.3</f>
        <v>300859684.80000001</v>
      </c>
      <c r="E37" s="252">
        <f t="shared" ref="E37:E42" si="1">+C37-D37</f>
        <v>0</v>
      </c>
    </row>
    <row r="38" spans="1:8" ht="17.149999999999999" customHeight="1" x14ac:dyDescent="0.35">
      <c r="A38" s="256" t="s">
        <v>432</v>
      </c>
      <c r="C38" s="387">
        <f>1002865616*0.7</f>
        <v>702005931.19999993</v>
      </c>
      <c r="D38" s="387">
        <f>1002865616*0.7</f>
        <v>702005931.19999993</v>
      </c>
      <c r="E38" s="252">
        <f t="shared" si="1"/>
        <v>0</v>
      </c>
    </row>
    <row r="39" spans="1:8" ht="17.25" customHeight="1" x14ac:dyDescent="0.35">
      <c r="A39" s="26" t="s">
        <v>297</v>
      </c>
      <c r="C39" s="387">
        <v>43369994</v>
      </c>
      <c r="D39" s="387">
        <v>43369994</v>
      </c>
      <c r="E39" s="252">
        <f t="shared" si="1"/>
        <v>0</v>
      </c>
    </row>
    <row r="40" spans="1:8" ht="17.149999999999999" customHeight="1" x14ac:dyDescent="0.35">
      <c r="A40" s="26" t="s">
        <v>296</v>
      </c>
      <c r="C40" s="387">
        <v>163063976</v>
      </c>
      <c r="D40" s="387">
        <v>163063976</v>
      </c>
      <c r="E40" s="252">
        <f t="shared" si="1"/>
        <v>0</v>
      </c>
    </row>
    <row r="41" spans="1:8" ht="17.149999999999999" customHeight="1" x14ac:dyDescent="0.25">
      <c r="A41" s="26" t="s">
        <v>298</v>
      </c>
      <c r="C41" s="234">
        <v>-12365520</v>
      </c>
      <c r="D41" s="234">
        <v>-12365520</v>
      </c>
      <c r="E41" s="254">
        <f t="shared" si="1"/>
        <v>0</v>
      </c>
      <c r="H41" s="261">
        <f>+E41+E69</f>
        <v>0</v>
      </c>
    </row>
    <row r="42" spans="1:8" ht="17.149999999999999" customHeight="1" x14ac:dyDescent="0.3">
      <c r="A42" s="23" t="s">
        <v>12</v>
      </c>
      <c r="B42" s="209"/>
      <c r="C42" s="257">
        <f>SUM(C37:C41)</f>
        <v>1196934066</v>
      </c>
      <c r="D42" s="257">
        <f>SUM(D37:D41)</f>
        <v>1196934066</v>
      </c>
      <c r="E42" s="255">
        <f t="shared" si="1"/>
        <v>0</v>
      </c>
      <c r="H42" s="261"/>
    </row>
    <row r="43" spans="1:8" ht="17.149999999999999" hidden="1" customHeight="1" x14ac:dyDescent="0.3">
      <c r="A43" s="23"/>
      <c r="B43" s="209"/>
      <c r="C43" s="257"/>
      <c r="D43" s="255"/>
      <c r="E43" s="252"/>
    </row>
    <row r="44" spans="1:8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8" ht="17.149999999999999" hidden="1" customHeight="1" x14ac:dyDescent="0.25">
      <c r="A45" s="26" t="s">
        <v>299</v>
      </c>
      <c r="C45" s="252"/>
      <c r="E45" s="252"/>
    </row>
    <row r="46" spans="1:8" ht="17.149999999999999" hidden="1" customHeight="1" x14ac:dyDescent="0.25">
      <c r="A46" s="26" t="s">
        <v>300</v>
      </c>
      <c r="C46" s="252"/>
      <c r="E46" s="252"/>
    </row>
    <row r="47" spans="1:8" ht="17.149999999999999" hidden="1" customHeight="1" x14ac:dyDescent="0.25">
      <c r="A47" s="26" t="s">
        <v>301</v>
      </c>
      <c r="C47" s="253"/>
      <c r="D47" s="254"/>
      <c r="E47" s="252"/>
    </row>
    <row r="48" spans="1:8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13564807.400000036</v>
      </c>
      <c r="I63" s="343">
        <f>+C63/H63</f>
        <v>2.9488073362750865E-8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341">
        <f>+C70+C42</f>
        <v>1196934066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1196934066</v>
      </c>
      <c r="D80" s="317">
        <f>+D42+D70</f>
        <v>1196934066</v>
      </c>
      <c r="E80" s="317">
        <f>+C80-D80</f>
        <v>0</v>
      </c>
    </row>
    <row r="81" spans="1:11" ht="17.149999999999999" customHeight="1" x14ac:dyDescent="0.3">
      <c r="A81" s="23"/>
      <c r="B81" s="209"/>
      <c r="C81" s="255"/>
      <c r="D81" s="255"/>
      <c r="E81" s="255"/>
    </row>
    <row r="82" spans="1:11" ht="17.149999999999999" customHeight="1" thickBot="1" x14ac:dyDescent="0.35">
      <c r="A82" s="23" t="s">
        <v>18</v>
      </c>
      <c r="B82" s="209"/>
      <c r="C82" s="258">
        <f>+C80+C33</f>
        <v>1333868022</v>
      </c>
      <c r="D82" s="258">
        <f>+D80+D33</f>
        <v>1306279323</v>
      </c>
      <c r="E82" s="258">
        <f>+C82-D82</f>
        <v>27588699</v>
      </c>
      <c r="G82" s="323">
        <v>2604900359</v>
      </c>
      <c r="H82" s="328">
        <f>+G82-C82</f>
        <v>1271032337</v>
      </c>
      <c r="I82" s="341">
        <f>+C82+J82</f>
        <v>2122535160</v>
      </c>
      <c r="J82" s="341">
        <f>220513229+568153909</f>
        <v>788667138</v>
      </c>
      <c r="K82" s="344">
        <v>2686583405</v>
      </c>
    </row>
    <row r="83" spans="1:11" ht="17.149999999999999" hidden="1" customHeight="1" thickTop="1" x14ac:dyDescent="0.25">
      <c r="E83" s="252"/>
      <c r="I83" s="341">
        <f>+K82-I82</f>
        <v>564048245</v>
      </c>
    </row>
    <row r="84" spans="1:11" ht="17.149999999999999" hidden="1" customHeight="1" x14ac:dyDescent="0.25">
      <c r="E84" s="252"/>
    </row>
    <row r="85" spans="1:11" ht="17.149999999999999" hidden="1" customHeight="1" x14ac:dyDescent="0.25">
      <c r="E85" s="252"/>
    </row>
    <row r="86" spans="1:11" ht="17.149999999999999" customHeight="1" thickTop="1" x14ac:dyDescent="0.25">
      <c r="E86" s="252"/>
    </row>
    <row r="87" spans="1:11" ht="17.149999999999999" customHeight="1" x14ac:dyDescent="0.25">
      <c r="E87" s="252"/>
    </row>
    <row r="88" spans="1:11" ht="17.149999999999999" customHeight="1" x14ac:dyDescent="0.25">
      <c r="E88" s="252"/>
    </row>
    <row r="89" spans="1:11" ht="17.149999999999999" customHeight="1" x14ac:dyDescent="0.25">
      <c r="E89" s="252"/>
    </row>
    <row r="90" spans="1:11" ht="17.149999999999999" customHeight="1" x14ac:dyDescent="0.25">
      <c r="E90" s="252"/>
    </row>
    <row r="91" spans="1:11" ht="17.149999999999999" customHeight="1" x14ac:dyDescent="0.25">
      <c r="E91" s="252"/>
    </row>
    <row r="92" spans="1:11" ht="17.149999999999999" customHeight="1" x14ac:dyDescent="0.25">
      <c r="E92" s="252"/>
    </row>
    <row r="93" spans="1:11" ht="17.149999999999999" customHeight="1" x14ac:dyDescent="0.25">
      <c r="E93" s="252"/>
    </row>
    <row r="94" spans="1:11" ht="17.149999999999999" customHeight="1" x14ac:dyDescent="0.25">
      <c r="E94" s="252"/>
    </row>
    <row r="95" spans="1:11" ht="17.149999999999999" customHeight="1" x14ac:dyDescent="0.25">
      <c r="E95" s="252"/>
    </row>
    <row r="96" spans="1:11" ht="17.149999999999999" customHeight="1" x14ac:dyDescent="0.25">
      <c r="E96" s="252"/>
    </row>
    <row r="97" spans="1:16384" ht="17.149999999999999" customHeight="1" x14ac:dyDescent="0.25">
      <c r="E97" s="252"/>
    </row>
    <row r="98" spans="1:16384" ht="17.149999999999999" customHeight="1" x14ac:dyDescent="0.25">
      <c r="E98" s="252"/>
    </row>
    <row r="99" spans="1:16384" ht="17.149999999999999" customHeight="1" x14ac:dyDescent="0.25">
      <c r="E99" s="252"/>
    </row>
    <row r="100" spans="1:16384" ht="17.149999999999999" customHeight="1" x14ac:dyDescent="0.35">
      <c r="A100" s="522" t="str">
        <f>A1</f>
        <v xml:space="preserve"> CARLOS GIOVANNI GARCIA VIVAS</v>
      </c>
      <c r="B100" s="522"/>
      <c r="C100" s="522"/>
      <c r="D100" s="522"/>
      <c r="E100" s="522"/>
    </row>
    <row r="101" spans="1:16384" ht="17.149999999999999" customHeight="1" x14ac:dyDescent="0.35">
      <c r="A101" s="522" t="str">
        <f>A2</f>
        <v>NIT: 13508779-8</v>
      </c>
      <c r="B101" s="522"/>
      <c r="C101" s="522"/>
      <c r="D101" s="522"/>
      <c r="E101" s="522"/>
    </row>
    <row r="102" spans="1:16384" ht="17.149999999999999" customHeight="1" x14ac:dyDescent="0.35">
      <c r="A102" s="522" t="s">
        <v>92</v>
      </c>
      <c r="B102" s="522"/>
      <c r="C102" s="522"/>
      <c r="D102" s="522"/>
      <c r="E102" s="522"/>
      <c r="F102" s="319"/>
      <c r="G102" s="325"/>
      <c r="H102" s="325"/>
      <c r="I102" s="346"/>
      <c r="J102" s="346"/>
      <c r="K102" s="522"/>
      <c r="L102" s="522"/>
      <c r="M102" s="522"/>
      <c r="N102" s="522"/>
      <c r="O102" s="522"/>
      <c r="P102" s="522"/>
      <c r="Q102" s="522"/>
      <c r="R102" s="522"/>
      <c r="S102" s="522"/>
      <c r="T102" s="522"/>
      <c r="U102" s="522"/>
      <c r="V102" s="522"/>
      <c r="W102" s="522"/>
      <c r="X102" s="522"/>
      <c r="Y102" s="522"/>
      <c r="Z102" s="522"/>
      <c r="AA102" s="522"/>
      <c r="AB102" s="522"/>
      <c r="AC102" s="522"/>
      <c r="AD102" s="522"/>
      <c r="AE102" s="522"/>
      <c r="AF102" s="522"/>
      <c r="AG102" s="522"/>
      <c r="AH102" s="522"/>
      <c r="AI102" s="522"/>
      <c r="AJ102" s="522"/>
      <c r="AK102" s="522"/>
      <c r="AL102" s="522"/>
      <c r="AM102" s="522"/>
      <c r="AN102" s="522"/>
      <c r="AO102" s="522"/>
      <c r="AP102" s="522"/>
      <c r="AQ102" s="522"/>
      <c r="AR102" s="522"/>
      <c r="AS102" s="522"/>
      <c r="AT102" s="522"/>
      <c r="AU102" s="522"/>
      <c r="AV102" s="522"/>
      <c r="AW102" s="522"/>
      <c r="AX102" s="522"/>
      <c r="AY102" s="522"/>
      <c r="AZ102" s="522"/>
      <c r="BA102" s="522"/>
      <c r="BB102" s="522"/>
      <c r="BC102" s="522"/>
      <c r="BD102" s="522"/>
      <c r="BE102" s="522"/>
      <c r="BF102" s="522"/>
      <c r="BG102" s="522"/>
      <c r="BH102" s="522"/>
      <c r="BI102" s="522"/>
      <c r="BJ102" s="522"/>
      <c r="BK102" s="522"/>
      <c r="BL102" s="522"/>
      <c r="BM102" s="522"/>
      <c r="BN102" s="522"/>
      <c r="BO102" s="522"/>
      <c r="BP102" s="522"/>
      <c r="BQ102" s="522"/>
      <c r="BR102" s="522"/>
      <c r="BS102" s="522"/>
      <c r="BT102" s="522"/>
      <c r="BU102" s="522"/>
      <c r="BV102" s="522"/>
      <c r="BW102" s="522"/>
      <c r="BX102" s="522"/>
      <c r="BY102" s="522"/>
      <c r="BZ102" s="522"/>
      <c r="CA102" s="522"/>
      <c r="CB102" s="522"/>
      <c r="CC102" s="522"/>
      <c r="CD102" s="522"/>
      <c r="CE102" s="522"/>
      <c r="CF102" s="522"/>
      <c r="CG102" s="522"/>
      <c r="CH102" s="522"/>
      <c r="CI102" s="522"/>
      <c r="CJ102" s="522"/>
      <c r="CK102" s="522"/>
      <c r="CL102" s="522"/>
      <c r="CM102" s="522"/>
      <c r="CN102" s="522"/>
      <c r="CO102" s="522"/>
      <c r="CP102" s="522"/>
      <c r="CQ102" s="522"/>
      <c r="CR102" s="522"/>
      <c r="CS102" s="522"/>
      <c r="CT102" s="522"/>
      <c r="CU102" s="522"/>
      <c r="CV102" s="522"/>
      <c r="CW102" s="522"/>
      <c r="CX102" s="522"/>
      <c r="CY102" s="522"/>
      <c r="CZ102" s="522"/>
      <c r="DA102" s="522"/>
      <c r="DB102" s="522"/>
      <c r="DC102" s="522"/>
      <c r="DD102" s="522"/>
      <c r="DE102" s="522"/>
      <c r="DF102" s="522"/>
      <c r="DG102" s="522"/>
      <c r="DH102" s="522"/>
      <c r="DI102" s="522"/>
      <c r="DJ102" s="522"/>
      <c r="DK102" s="522"/>
      <c r="DL102" s="522"/>
      <c r="DM102" s="522"/>
      <c r="DN102" s="522"/>
      <c r="DO102" s="522"/>
      <c r="DP102" s="522"/>
      <c r="DQ102" s="522"/>
      <c r="DR102" s="522"/>
      <c r="DS102" s="522"/>
      <c r="DT102" s="522"/>
      <c r="DU102" s="522"/>
      <c r="DV102" s="522"/>
      <c r="DW102" s="522"/>
      <c r="DX102" s="522"/>
      <c r="DY102" s="522"/>
      <c r="DZ102" s="522"/>
      <c r="EA102" s="522"/>
      <c r="EB102" s="522"/>
      <c r="EC102" s="522"/>
      <c r="ED102" s="522"/>
      <c r="EE102" s="522"/>
      <c r="EF102" s="522"/>
      <c r="EG102" s="522"/>
      <c r="EH102" s="522"/>
      <c r="EI102" s="522"/>
      <c r="EJ102" s="522"/>
      <c r="EK102" s="522"/>
      <c r="EL102" s="522"/>
      <c r="EM102" s="522"/>
      <c r="EN102" s="522"/>
      <c r="EO102" s="522"/>
      <c r="EP102" s="522"/>
      <c r="EQ102" s="522"/>
      <c r="ER102" s="522"/>
      <c r="ES102" s="522"/>
      <c r="ET102" s="522"/>
      <c r="EU102" s="522"/>
      <c r="EV102" s="522"/>
      <c r="EW102" s="522"/>
      <c r="EX102" s="522"/>
      <c r="EY102" s="522"/>
      <c r="EZ102" s="522"/>
      <c r="FA102" s="522"/>
      <c r="FB102" s="522"/>
      <c r="FC102" s="522"/>
      <c r="FD102" s="522"/>
      <c r="FE102" s="522"/>
      <c r="FF102" s="522"/>
      <c r="FG102" s="522"/>
      <c r="FH102" s="522"/>
      <c r="FI102" s="522"/>
      <c r="FJ102" s="522"/>
      <c r="FK102" s="522"/>
      <c r="FL102" s="522"/>
      <c r="FM102" s="522"/>
      <c r="FN102" s="522"/>
      <c r="FO102" s="522"/>
      <c r="FP102" s="522"/>
      <c r="FQ102" s="522"/>
      <c r="FR102" s="522"/>
      <c r="FS102" s="522"/>
      <c r="FT102" s="522"/>
      <c r="FU102" s="522"/>
      <c r="FV102" s="522"/>
      <c r="FW102" s="522"/>
      <c r="FX102" s="522"/>
      <c r="FY102" s="522"/>
      <c r="FZ102" s="522"/>
      <c r="GA102" s="522"/>
      <c r="GB102" s="522"/>
      <c r="GC102" s="522"/>
      <c r="GD102" s="522"/>
      <c r="GE102" s="522"/>
      <c r="GF102" s="522"/>
      <c r="GG102" s="522"/>
      <c r="GH102" s="522"/>
      <c r="GI102" s="522"/>
      <c r="GJ102" s="522"/>
      <c r="GK102" s="522"/>
      <c r="GL102" s="522"/>
      <c r="GM102" s="522"/>
      <c r="GN102" s="522"/>
      <c r="GO102" s="522"/>
      <c r="GP102" s="522"/>
      <c r="GQ102" s="522"/>
      <c r="GR102" s="522"/>
      <c r="GS102" s="522"/>
      <c r="GT102" s="522"/>
      <c r="GU102" s="522"/>
      <c r="GV102" s="522"/>
      <c r="GW102" s="522"/>
      <c r="GX102" s="522"/>
      <c r="GY102" s="522"/>
      <c r="GZ102" s="522"/>
      <c r="HA102" s="522"/>
      <c r="HB102" s="522"/>
      <c r="HC102" s="522"/>
      <c r="HD102" s="522"/>
      <c r="HE102" s="522"/>
      <c r="HF102" s="522"/>
      <c r="HG102" s="522"/>
      <c r="HH102" s="522"/>
      <c r="HI102" s="522"/>
      <c r="HJ102" s="522"/>
      <c r="HK102" s="522"/>
      <c r="HL102" s="522"/>
      <c r="HM102" s="522"/>
      <c r="HN102" s="522"/>
      <c r="HO102" s="522"/>
      <c r="HP102" s="522"/>
      <c r="HQ102" s="522"/>
      <c r="HR102" s="522"/>
      <c r="HS102" s="522"/>
      <c r="HT102" s="522"/>
      <c r="HU102" s="522"/>
      <c r="HV102" s="522"/>
      <c r="HW102" s="522"/>
      <c r="HX102" s="522"/>
      <c r="HY102" s="522"/>
      <c r="HZ102" s="522"/>
      <c r="IA102" s="522"/>
      <c r="IB102" s="522"/>
      <c r="IC102" s="522"/>
      <c r="ID102" s="522"/>
      <c r="IE102" s="522"/>
      <c r="IF102" s="522"/>
      <c r="IG102" s="522"/>
      <c r="IH102" s="522"/>
      <c r="II102" s="522"/>
      <c r="IJ102" s="522"/>
      <c r="IK102" s="522"/>
      <c r="IL102" s="522"/>
      <c r="IM102" s="522"/>
      <c r="IN102" s="522"/>
      <c r="IO102" s="522"/>
      <c r="IP102" s="522"/>
      <c r="IQ102" s="522"/>
      <c r="IR102" s="522"/>
      <c r="IS102" s="522"/>
      <c r="IT102" s="522"/>
      <c r="IU102" s="522"/>
      <c r="IV102" s="522"/>
      <c r="IW102" s="522"/>
      <c r="IX102" s="522"/>
      <c r="IY102" s="522"/>
      <c r="IZ102" s="522"/>
      <c r="JA102" s="522"/>
      <c r="JB102" s="522"/>
      <c r="JC102" s="522"/>
      <c r="JD102" s="522"/>
      <c r="JE102" s="522"/>
      <c r="JF102" s="522"/>
      <c r="JG102" s="522"/>
      <c r="JH102" s="522"/>
      <c r="JI102" s="522"/>
      <c r="JJ102" s="522"/>
      <c r="JK102" s="522"/>
      <c r="JL102" s="522"/>
      <c r="JM102" s="522"/>
      <c r="JN102" s="522"/>
      <c r="JO102" s="522"/>
      <c r="JP102" s="522"/>
      <c r="JQ102" s="522"/>
      <c r="JR102" s="522"/>
      <c r="JS102" s="522"/>
      <c r="JT102" s="522"/>
      <c r="JU102" s="522"/>
      <c r="JV102" s="522"/>
      <c r="JW102" s="522"/>
      <c r="JX102" s="522"/>
      <c r="JY102" s="522"/>
      <c r="JZ102" s="522"/>
      <c r="KA102" s="522"/>
      <c r="KB102" s="522"/>
      <c r="KC102" s="522"/>
      <c r="KD102" s="522"/>
      <c r="KE102" s="522"/>
      <c r="KF102" s="522"/>
      <c r="KG102" s="522"/>
      <c r="KH102" s="522"/>
      <c r="KI102" s="522"/>
      <c r="KJ102" s="522"/>
      <c r="KK102" s="522"/>
      <c r="KL102" s="522"/>
      <c r="KM102" s="522"/>
      <c r="KN102" s="522"/>
      <c r="KO102" s="522"/>
      <c r="KP102" s="522"/>
      <c r="KQ102" s="522"/>
      <c r="KR102" s="522"/>
      <c r="KS102" s="522"/>
      <c r="KT102" s="522"/>
      <c r="KU102" s="522"/>
      <c r="KV102" s="522"/>
      <c r="KW102" s="522"/>
      <c r="KX102" s="522"/>
      <c r="KY102" s="522"/>
      <c r="KZ102" s="522"/>
      <c r="LA102" s="522"/>
      <c r="LB102" s="522"/>
      <c r="LC102" s="522"/>
      <c r="LD102" s="522"/>
      <c r="LE102" s="522"/>
      <c r="LF102" s="522"/>
      <c r="LG102" s="522"/>
      <c r="LH102" s="522"/>
      <c r="LI102" s="522"/>
      <c r="LJ102" s="522"/>
      <c r="LK102" s="522"/>
      <c r="LL102" s="522"/>
      <c r="LM102" s="522"/>
      <c r="LN102" s="522"/>
      <c r="LO102" s="522"/>
      <c r="LP102" s="522"/>
      <c r="LQ102" s="522"/>
      <c r="LR102" s="522"/>
      <c r="LS102" s="522"/>
      <c r="LT102" s="522"/>
      <c r="LU102" s="522"/>
      <c r="LV102" s="522"/>
      <c r="LW102" s="522"/>
      <c r="LX102" s="522"/>
      <c r="LY102" s="522"/>
      <c r="LZ102" s="522"/>
      <c r="MA102" s="522"/>
      <c r="MB102" s="522"/>
      <c r="MC102" s="522"/>
      <c r="MD102" s="522"/>
      <c r="ME102" s="522"/>
      <c r="MF102" s="522"/>
      <c r="MG102" s="522"/>
      <c r="MH102" s="522"/>
      <c r="MI102" s="522"/>
      <c r="MJ102" s="522"/>
      <c r="MK102" s="522"/>
      <c r="ML102" s="522"/>
      <c r="MM102" s="522"/>
      <c r="MN102" s="522"/>
      <c r="MO102" s="522"/>
      <c r="MP102" s="522"/>
      <c r="MQ102" s="522"/>
      <c r="MR102" s="522"/>
      <c r="MS102" s="522"/>
      <c r="MT102" s="522"/>
      <c r="MU102" s="522"/>
      <c r="MV102" s="522"/>
      <c r="MW102" s="522"/>
      <c r="MX102" s="522"/>
      <c r="MY102" s="522"/>
      <c r="MZ102" s="522"/>
      <c r="NA102" s="522"/>
      <c r="NB102" s="522"/>
      <c r="NC102" s="522"/>
      <c r="ND102" s="522"/>
      <c r="NE102" s="522"/>
      <c r="NF102" s="522"/>
      <c r="NG102" s="522"/>
      <c r="NH102" s="522"/>
      <c r="NI102" s="522"/>
      <c r="NJ102" s="522"/>
      <c r="NK102" s="522"/>
      <c r="NL102" s="522"/>
      <c r="NM102" s="522"/>
      <c r="NN102" s="522"/>
      <c r="NO102" s="522"/>
      <c r="NP102" s="522"/>
      <c r="NQ102" s="522"/>
      <c r="NR102" s="522"/>
      <c r="NS102" s="522"/>
      <c r="NT102" s="522"/>
      <c r="NU102" s="522"/>
      <c r="NV102" s="522"/>
      <c r="NW102" s="522"/>
      <c r="NX102" s="522"/>
      <c r="NY102" s="522"/>
      <c r="NZ102" s="522"/>
      <c r="OA102" s="522"/>
      <c r="OB102" s="522"/>
      <c r="OC102" s="522"/>
      <c r="OD102" s="522"/>
      <c r="OE102" s="522"/>
      <c r="OF102" s="522"/>
      <c r="OG102" s="522"/>
      <c r="OH102" s="522"/>
      <c r="OI102" s="522"/>
      <c r="OJ102" s="522"/>
      <c r="OK102" s="522"/>
      <c r="OL102" s="522"/>
      <c r="OM102" s="522"/>
      <c r="ON102" s="522"/>
      <c r="OO102" s="522"/>
      <c r="OP102" s="522"/>
      <c r="OQ102" s="522"/>
      <c r="OR102" s="522"/>
      <c r="OS102" s="522"/>
      <c r="OT102" s="522"/>
      <c r="OU102" s="522"/>
      <c r="OV102" s="522"/>
      <c r="OW102" s="522"/>
      <c r="OX102" s="522"/>
      <c r="OY102" s="522"/>
      <c r="OZ102" s="522"/>
      <c r="PA102" s="522"/>
      <c r="PB102" s="522"/>
      <c r="PC102" s="522"/>
      <c r="PD102" s="522"/>
      <c r="PE102" s="522"/>
      <c r="PF102" s="522"/>
      <c r="PG102" s="522"/>
      <c r="PH102" s="522"/>
      <c r="PI102" s="522"/>
      <c r="PJ102" s="522"/>
      <c r="PK102" s="522"/>
      <c r="PL102" s="522"/>
      <c r="PM102" s="522"/>
      <c r="PN102" s="522"/>
      <c r="PO102" s="522"/>
      <c r="PP102" s="522"/>
      <c r="PQ102" s="522"/>
      <c r="PR102" s="522"/>
      <c r="PS102" s="522"/>
      <c r="PT102" s="522"/>
      <c r="PU102" s="522"/>
      <c r="PV102" s="522"/>
      <c r="PW102" s="522"/>
      <c r="PX102" s="522"/>
      <c r="PY102" s="522"/>
      <c r="PZ102" s="522"/>
      <c r="QA102" s="522"/>
      <c r="QB102" s="522"/>
      <c r="QC102" s="522"/>
      <c r="QD102" s="522"/>
      <c r="QE102" s="522"/>
      <c r="QF102" s="522"/>
      <c r="QG102" s="522"/>
      <c r="QH102" s="522"/>
      <c r="QI102" s="522"/>
      <c r="QJ102" s="522"/>
      <c r="QK102" s="522"/>
      <c r="QL102" s="522"/>
      <c r="QM102" s="522"/>
      <c r="QN102" s="522"/>
      <c r="QO102" s="522"/>
      <c r="QP102" s="522"/>
      <c r="QQ102" s="522"/>
      <c r="QR102" s="522"/>
      <c r="QS102" s="522"/>
      <c r="QT102" s="522"/>
      <c r="QU102" s="522"/>
      <c r="QV102" s="522"/>
      <c r="QW102" s="522"/>
      <c r="QX102" s="522"/>
      <c r="QY102" s="522"/>
      <c r="QZ102" s="522"/>
      <c r="RA102" s="522"/>
      <c r="RB102" s="522"/>
      <c r="RC102" s="522"/>
      <c r="RD102" s="522"/>
      <c r="RE102" s="522"/>
      <c r="RF102" s="522"/>
      <c r="RG102" s="522"/>
      <c r="RH102" s="522"/>
      <c r="RI102" s="522"/>
      <c r="RJ102" s="522"/>
      <c r="RK102" s="522"/>
      <c r="RL102" s="522"/>
      <c r="RM102" s="522"/>
      <c r="RN102" s="522"/>
      <c r="RO102" s="522"/>
      <c r="RP102" s="522"/>
      <c r="RQ102" s="522"/>
      <c r="RR102" s="522"/>
      <c r="RS102" s="522"/>
      <c r="RT102" s="522"/>
      <c r="RU102" s="522"/>
      <c r="RV102" s="522"/>
      <c r="RW102" s="522"/>
      <c r="RX102" s="522"/>
      <c r="RY102" s="522"/>
      <c r="RZ102" s="522"/>
      <c r="SA102" s="522"/>
      <c r="SB102" s="522"/>
      <c r="SC102" s="522"/>
      <c r="SD102" s="522"/>
      <c r="SE102" s="522"/>
      <c r="SF102" s="522"/>
      <c r="SG102" s="522"/>
      <c r="SH102" s="522"/>
      <c r="SI102" s="522"/>
      <c r="SJ102" s="522"/>
      <c r="SK102" s="522"/>
      <c r="SL102" s="522"/>
      <c r="SM102" s="522"/>
      <c r="SN102" s="522"/>
      <c r="SO102" s="522"/>
      <c r="SP102" s="522"/>
      <c r="SQ102" s="522"/>
      <c r="SR102" s="522"/>
      <c r="SS102" s="522"/>
      <c r="ST102" s="522"/>
      <c r="SU102" s="522"/>
      <c r="SV102" s="522"/>
      <c r="SW102" s="522"/>
      <c r="SX102" s="522"/>
      <c r="SY102" s="522"/>
      <c r="SZ102" s="522"/>
      <c r="TA102" s="522"/>
      <c r="TB102" s="522"/>
      <c r="TC102" s="522"/>
      <c r="TD102" s="522"/>
      <c r="TE102" s="522"/>
      <c r="TF102" s="522"/>
      <c r="TG102" s="522"/>
      <c r="TH102" s="522"/>
      <c r="TI102" s="522"/>
      <c r="TJ102" s="522"/>
      <c r="TK102" s="522"/>
      <c r="TL102" s="522"/>
      <c r="TM102" s="522"/>
      <c r="TN102" s="522"/>
      <c r="TO102" s="522"/>
      <c r="TP102" s="522"/>
      <c r="TQ102" s="522"/>
      <c r="TR102" s="522"/>
      <c r="TS102" s="522"/>
      <c r="TT102" s="522"/>
      <c r="TU102" s="522"/>
      <c r="TV102" s="522"/>
      <c r="TW102" s="522"/>
      <c r="TX102" s="522"/>
      <c r="TY102" s="522"/>
      <c r="TZ102" s="522"/>
      <c r="UA102" s="522"/>
      <c r="UB102" s="522"/>
      <c r="UC102" s="522"/>
      <c r="UD102" s="522"/>
      <c r="UE102" s="522"/>
      <c r="UF102" s="522"/>
      <c r="UG102" s="522"/>
      <c r="UH102" s="522"/>
      <c r="UI102" s="522"/>
      <c r="UJ102" s="522"/>
      <c r="UK102" s="522"/>
      <c r="UL102" s="522"/>
      <c r="UM102" s="522"/>
      <c r="UN102" s="522"/>
      <c r="UO102" s="522"/>
      <c r="UP102" s="522"/>
      <c r="UQ102" s="522"/>
      <c r="UR102" s="522"/>
      <c r="US102" s="522"/>
      <c r="UT102" s="522"/>
      <c r="UU102" s="522"/>
      <c r="UV102" s="522"/>
      <c r="UW102" s="522"/>
      <c r="UX102" s="522"/>
      <c r="UY102" s="522"/>
      <c r="UZ102" s="522"/>
      <c r="VA102" s="522"/>
      <c r="VB102" s="522"/>
      <c r="VC102" s="522"/>
      <c r="VD102" s="522"/>
      <c r="VE102" s="522"/>
      <c r="VF102" s="522"/>
      <c r="VG102" s="522"/>
      <c r="VH102" s="522"/>
      <c r="VI102" s="522"/>
      <c r="VJ102" s="522"/>
      <c r="VK102" s="522"/>
      <c r="VL102" s="522"/>
      <c r="VM102" s="522"/>
      <c r="VN102" s="522"/>
      <c r="VO102" s="522"/>
      <c r="VP102" s="522"/>
      <c r="VQ102" s="522"/>
      <c r="VR102" s="522"/>
      <c r="VS102" s="522"/>
      <c r="VT102" s="522"/>
      <c r="VU102" s="522"/>
      <c r="VV102" s="522"/>
      <c r="VW102" s="522"/>
      <c r="VX102" s="522"/>
      <c r="VY102" s="522"/>
      <c r="VZ102" s="522"/>
      <c r="WA102" s="522"/>
      <c r="WB102" s="522"/>
      <c r="WC102" s="522"/>
      <c r="WD102" s="522"/>
      <c r="WE102" s="522"/>
      <c r="WF102" s="522"/>
      <c r="WG102" s="522"/>
      <c r="WH102" s="522"/>
      <c r="WI102" s="522"/>
      <c r="WJ102" s="522"/>
      <c r="WK102" s="522"/>
      <c r="WL102" s="522"/>
      <c r="WM102" s="522"/>
      <c r="WN102" s="522"/>
      <c r="WO102" s="522"/>
      <c r="WP102" s="522"/>
      <c r="WQ102" s="522"/>
      <c r="WR102" s="522"/>
      <c r="WS102" s="522"/>
      <c r="WT102" s="522"/>
      <c r="WU102" s="522"/>
      <c r="WV102" s="522"/>
      <c r="WW102" s="522"/>
      <c r="WX102" s="522"/>
      <c r="WY102" s="522"/>
      <c r="WZ102" s="522"/>
      <c r="XA102" s="522"/>
      <c r="XB102" s="522"/>
      <c r="XC102" s="522"/>
      <c r="XD102" s="522"/>
      <c r="XE102" s="522"/>
      <c r="XF102" s="522"/>
      <c r="XG102" s="522"/>
      <c r="XH102" s="522"/>
      <c r="XI102" s="522"/>
      <c r="XJ102" s="522"/>
      <c r="XK102" s="522"/>
      <c r="XL102" s="522"/>
      <c r="XM102" s="522"/>
      <c r="XN102" s="522"/>
      <c r="XO102" s="522"/>
      <c r="XP102" s="522"/>
      <c r="XQ102" s="522"/>
      <c r="XR102" s="522"/>
      <c r="XS102" s="522"/>
      <c r="XT102" s="522"/>
      <c r="XU102" s="522"/>
      <c r="XV102" s="522"/>
      <c r="XW102" s="522"/>
      <c r="XX102" s="522"/>
      <c r="XY102" s="522"/>
      <c r="XZ102" s="522"/>
      <c r="YA102" s="522"/>
      <c r="YB102" s="522"/>
      <c r="YC102" s="522"/>
      <c r="YD102" s="522"/>
      <c r="YE102" s="522"/>
      <c r="YF102" s="522"/>
      <c r="YG102" s="522"/>
      <c r="YH102" s="522"/>
      <c r="YI102" s="522"/>
      <c r="YJ102" s="522"/>
      <c r="YK102" s="522"/>
      <c r="YL102" s="522"/>
      <c r="YM102" s="522"/>
      <c r="YN102" s="522"/>
      <c r="YO102" s="522"/>
      <c r="YP102" s="522"/>
      <c r="YQ102" s="522"/>
      <c r="YR102" s="522"/>
      <c r="YS102" s="522"/>
      <c r="YT102" s="522"/>
      <c r="YU102" s="522"/>
      <c r="YV102" s="522"/>
      <c r="YW102" s="522"/>
      <c r="YX102" s="522"/>
      <c r="YY102" s="522"/>
      <c r="YZ102" s="522"/>
      <c r="ZA102" s="522"/>
      <c r="ZB102" s="522"/>
      <c r="ZC102" s="522"/>
      <c r="ZD102" s="522"/>
      <c r="ZE102" s="522"/>
      <c r="ZF102" s="522"/>
      <c r="ZG102" s="522"/>
      <c r="ZH102" s="522"/>
      <c r="ZI102" s="522"/>
      <c r="ZJ102" s="522"/>
      <c r="ZK102" s="522"/>
      <c r="ZL102" s="522"/>
      <c r="ZM102" s="522"/>
      <c r="ZN102" s="522"/>
      <c r="ZO102" s="522"/>
      <c r="ZP102" s="522"/>
      <c r="ZQ102" s="522"/>
      <c r="ZR102" s="522"/>
      <c r="ZS102" s="522"/>
      <c r="ZT102" s="522"/>
      <c r="ZU102" s="522"/>
      <c r="ZV102" s="522"/>
      <c r="ZW102" s="522"/>
      <c r="ZX102" s="522"/>
      <c r="ZY102" s="522"/>
      <c r="ZZ102" s="522"/>
      <c r="AAA102" s="522"/>
      <c r="AAB102" s="522"/>
      <c r="AAC102" s="522"/>
      <c r="AAD102" s="522"/>
      <c r="AAE102" s="522"/>
      <c r="AAF102" s="522"/>
      <c r="AAG102" s="522"/>
      <c r="AAH102" s="522"/>
      <c r="AAI102" s="522"/>
      <c r="AAJ102" s="522"/>
      <c r="AAK102" s="522"/>
      <c r="AAL102" s="522"/>
      <c r="AAM102" s="522"/>
      <c r="AAN102" s="522"/>
      <c r="AAO102" s="522"/>
      <c r="AAP102" s="522"/>
      <c r="AAQ102" s="522"/>
      <c r="AAR102" s="522"/>
      <c r="AAS102" s="522"/>
      <c r="AAT102" s="522"/>
      <c r="AAU102" s="522"/>
      <c r="AAV102" s="522"/>
      <c r="AAW102" s="522"/>
      <c r="AAX102" s="522"/>
      <c r="AAY102" s="522"/>
      <c r="AAZ102" s="522"/>
      <c r="ABA102" s="522"/>
      <c r="ABB102" s="522"/>
      <c r="ABC102" s="522"/>
      <c r="ABD102" s="522"/>
      <c r="ABE102" s="522"/>
      <c r="ABF102" s="522"/>
      <c r="ABG102" s="522"/>
      <c r="ABH102" s="522"/>
      <c r="ABI102" s="522"/>
      <c r="ABJ102" s="522"/>
      <c r="ABK102" s="522"/>
      <c r="ABL102" s="522"/>
      <c r="ABM102" s="522"/>
      <c r="ABN102" s="522"/>
      <c r="ABO102" s="522"/>
      <c r="ABP102" s="522"/>
      <c r="ABQ102" s="522"/>
      <c r="ABR102" s="522"/>
      <c r="ABS102" s="522"/>
      <c r="ABT102" s="522"/>
      <c r="ABU102" s="522"/>
      <c r="ABV102" s="522"/>
      <c r="ABW102" s="522"/>
      <c r="ABX102" s="522"/>
      <c r="ABY102" s="522"/>
      <c r="ABZ102" s="522"/>
      <c r="ACA102" s="522"/>
      <c r="ACB102" s="522"/>
      <c r="ACC102" s="522"/>
      <c r="ACD102" s="522"/>
      <c r="ACE102" s="522"/>
      <c r="ACF102" s="522"/>
      <c r="ACG102" s="522"/>
      <c r="ACH102" s="522"/>
      <c r="ACI102" s="522"/>
      <c r="ACJ102" s="522"/>
      <c r="ACK102" s="522"/>
      <c r="ACL102" s="522"/>
      <c r="ACM102" s="522"/>
      <c r="ACN102" s="522"/>
      <c r="ACO102" s="522"/>
      <c r="ACP102" s="522"/>
      <c r="ACQ102" s="522"/>
      <c r="ACR102" s="522"/>
      <c r="ACS102" s="522"/>
      <c r="ACT102" s="522"/>
      <c r="ACU102" s="522"/>
      <c r="ACV102" s="522"/>
      <c r="ACW102" s="522"/>
      <c r="ACX102" s="522"/>
      <c r="ACY102" s="522"/>
      <c r="ACZ102" s="522"/>
      <c r="ADA102" s="522"/>
      <c r="ADB102" s="522"/>
      <c r="ADC102" s="522"/>
      <c r="ADD102" s="522"/>
      <c r="ADE102" s="522"/>
      <c r="ADF102" s="522"/>
      <c r="ADG102" s="522"/>
      <c r="ADH102" s="522"/>
      <c r="ADI102" s="522"/>
      <c r="ADJ102" s="522"/>
      <c r="ADK102" s="522"/>
      <c r="ADL102" s="522"/>
      <c r="ADM102" s="522"/>
      <c r="ADN102" s="522"/>
      <c r="ADO102" s="522"/>
      <c r="ADP102" s="522"/>
      <c r="ADQ102" s="522"/>
      <c r="ADR102" s="522"/>
      <c r="ADS102" s="522"/>
      <c r="ADT102" s="522"/>
      <c r="ADU102" s="522"/>
      <c r="ADV102" s="522"/>
      <c r="ADW102" s="522"/>
      <c r="ADX102" s="522"/>
      <c r="ADY102" s="522"/>
      <c r="ADZ102" s="522"/>
      <c r="AEA102" s="522"/>
      <c r="AEB102" s="522"/>
      <c r="AEC102" s="522"/>
      <c r="AED102" s="522"/>
      <c r="AEE102" s="522"/>
      <c r="AEF102" s="522"/>
      <c r="AEG102" s="522"/>
      <c r="AEH102" s="522"/>
      <c r="AEI102" s="522"/>
      <c r="AEJ102" s="522"/>
      <c r="AEK102" s="522"/>
      <c r="AEL102" s="522"/>
      <c r="AEM102" s="522"/>
      <c r="AEN102" s="522"/>
      <c r="AEO102" s="522"/>
      <c r="AEP102" s="522"/>
      <c r="AEQ102" s="522"/>
      <c r="AER102" s="522"/>
      <c r="AES102" s="522"/>
      <c r="AET102" s="522"/>
      <c r="AEU102" s="522"/>
      <c r="AEV102" s="522"/>
      <c r="AEW102" s="522"/>
      <c r="AEX102" s="522"/>
      <c r="AEY102" s="522"/>
      <c r="AEZ102" s="522"/>
      <c r="AFA102" s="522"/>
      <c r="AFB102" s="522"/>
      <c r="AFC102" s="522"/>
      <c r="AFD102" s="522"/>
      <c r="AFE102" s="522"/>
      <c r="AFF102" s="522"/>
      <c r="AFG102" s="522"/>
      <c r="AFH102" s="522"/>
      <c r="AFI102" s="522"/>
      <c r="AFJ102" s="522"/>
      <c r="AFK102" s="522"/>
      <c r="AFL102" s="522"/>
      <c r="AFM102" s="522"/>
      <c r="AFN102" s="522"/>
      <c r="AFO102" s="522"/>
      <c r="AFP102" s="522"/>
      <c r="AFQ102" s="522"/>
      <c r="AFR102" s="522"/>
      <c r="AFS102" s="522"/>
      <c r="AFT102" s="522"/>
      <c r="AFU102" s="522"/>
      <c r="AFV102" s="522"/>
      <c r="AFW102" s="522"/>
      <c r="AFX102" s="522"/>
      <c r="AFY102" s="522"/>
      <c r="AFZ102" s="522"/>
      <c r="AGA102" s="522"/>
      <c r="AGB102" s="522"/>
      <c r="AGC102" s="522"/>
      <c r="AGD102" s="522"/>
      <c r="AGE102" s="522"/>
      <c r="AGF102" s="522"/>
      <c r="AGG102" s="522"/>
      <c r="AGH102" s="522"/>
      <c r="AGI102" s="522"/>
      <c r="AGJ102" s="522"/>
      <c r="AGK102" s="522"/>
      <c r="AGL102" s="522"/>
      <c r="AGM102" s="522"/>
      <c r="AGN102" s="522"/>
      <c r="AGO102" s="522"/>
      <c r="AGP102" s="522"/>
      <c r="AGQ102" s="522"/>
      <c r="AGR102" s="522"/>
      <c r="AGS102" s="522"/>
      <c r="AGT102" s="522"/>
      <c r="AGU102" s="522"/>
      <c r="AGV102" s="522"/>
      <c r="AGW102" s="522"/>
      <c r="AGX102" s="522"/>
      <c r="AGY102" s="522"/>
      <c r="AGZ102" s="522"/>
      <c r="AHA102" s="522"/>
      <c r="AHB102" s="522"/>
      <c r="AHC102" s="522"/>
      <c r="AHD102" s="522"/>
      <c r="AHE102" s="522"/>
      <c r="AHF102" s="522"/>
      <c r="AHG102" s="522"/>
      <c r="AHH102" s="522"/>
      <c r="AHI102" s="522"/>
      <c r="AHJ102" s="522"/>
      <c r="AHK102" s="522"/>
      <c r="AHL102" s="522"/>
      <c r="AHM102" s="522"/>
      <c r="AHN102" s="522"/>
      <c r="AHO102" s="522"/>
      <c r="AHP102" s="522"/>
      <c r="AHQ102" s="522"/>
      <c r="AHR102" s="522"/>
      <c r="AHS102" s="522"/>
      <c r="AHT102" s="522"/>
      <c r="AHU102" s="522"/>
      <c r="AHV102" s="522"/>
      <c r="AHW102" s="522"/>
      <c r="AHX102" s="522"/>
      <c r="AHY102" s="522"/>
      <c r="AHZ102" s="522"/>
      <c r="AIA102" s="522"/>
      <c r="AIB102" s="522"/>
      <c r="AIC102" s="522"/>
      <c r="AID102" s="522"/>
      <c r="AIE102" s="522"/>
      <c r="AIF102" s="522"/>
      <c r="AIG102" s="522"/>
      <c r="AIH102" s="522"/>
      <c r="AII102" s="522"/>
      <c r="AIJ102" s="522"/>
      <c r="AIK102" s="522"/>
      <c r="AIL102" s="522"/>
      <c r="AIM102" s="522"/>
      <c r="AIN102" s="522"/>
      <c r="AIO102" s="522"/>
      <c r="AIP102" s="522"/>
      <c r="AIQ102" s="522"/>
      <c r="AIR102" s="522"/>
      <c r="AIS102" s="522"/>
      <c r="AIT102" s="522"/>
      <c r="AIU102" s="522"/>
      <c r="AIV102" s="522"/>
      <c r="AIW102" s="522"/>
      <c r="AIX102" s="522"/>
      <c r="AIY102" s="522"/>
      <c r="AIZ102" s="522"/>
      <c r="AJA102" s="522"/>
      <c r="AJB102" s="522"/>
      <c r="AJC102" s="522"/>
      <c r="AJD102" s="522"/>
      <c r="AJE102" s="522"/>
      <c r="AJF102" s="522"/>
      <c r="AJG102" s="522"/>
      <c r="AJH102" s="522"/>
      <c r="AJI102" s="522"/>
      <c r="AJJ102" s="522"/>
      <c r="AJK102" s="522"/>
      <c r="AJL102" s="522"/>
      <c r="AJM102" s="522"/>
      <c r="AJN102" s="522"/>
      <c r="AJO102" s="522"/>
      <c r="AJP102" s="522"/>
      <c r="AJQ102" s="522"/>
      <c r="AJR102" s="522"/>
      <c r="AJS102" s="522"/>
      <c r="AJT102" s="522"/>
      <c r="AJU102" s="522"/>
      <c r="AJV102" s="522"/>
      <c r="AJW102" s="522"/>
      <c r="AJX102" s="522"/>
      <c r="AJY102" s="522"/>
      <c r="AJZ102" s="522"/>
      <c r="AKA102" s="522"/>
      <c r="AKB102" s="522"/>
      <c r="AKC102" s="522"/>
      <c r="AKD102" s="522"/>
      <c r="AKE102" s="522"/>
      <c r="AKF102" s="522"/>
      <c r="AKG102" s="522"/>
      <c r="AKH102" s="522"/>
      <c r="AKI102" s="522"/>
      <c r="AKJ102" s="522"/>
      <c r="AKK102" s="522"/>
      <c r="AKL102" s="522"/>
      <c r="AKM102" s="522"/>
      <c r="AKN102" s="522"/>
      <c r="AKO102" s="522"/>
      <c r="AKP102" s="522"/>
      <c r="AKQ102" s="522"/>
      <c r="AKR102" s="522"/>
      <c r="AKS102" s="522"/>
      <c r="AKT102" s="522"/>
      <c r="AKU102" s="522"/>
      <c r="AKV102" s="522"/>
      <c r="AKW102" s="522"/>
      <c r="AKX102" s="522"/>
      <c r="AKY102" s="522"/>
      <c r="AKZ102" s="522"/>
      <c r="ALA102" s="522"/>
      <c r="ALB102" s="522"/>
      <c r="ALC102" s="522"/>
      <c r="ALD102" s="522"/>
      <c r="ALE102" s="522"/>
      <c r="ALF102" s="522"/>
      <c r="ALG102" s="522"/>
      <c r="ALH102" s="522"/>
      <c r="ALI102" s="522"/>
      <c r="ALJ102" s="522"/>
      <c r="ALK102" s="522"/>
      <c r="ALL102" s="522"/>
      <c r="ALM102" s="522"/>
      <c r="ALN102" s="522"/>
      <c r="ALO102" s="522"/>
      <c r="ALP102" s="522"/>
      <c r="ALQ102" s="522"/>
      <c r="ALR102" s="522"/>
      <c r="ALS102" s="522"/>
      <c r="ALT102" s="522"/>
      <c r="ALU102" s="522"/>
      <c r="ALV102" s="522"/>
      <c r="ALW102" s="522"/>
      <c r="ALX102" s="522"/>
      <c r="ALY102" s="522"/>
      <c r="ALZ102" s="522"/>
      <c r="AMA102" s="522"/>
      <c r="AMB102" s="522"/>
      <c r="AMC102" s="522"/>
      <c r="AMD102" s="522"/>
      <c r="AME102" s="522"/>
      <c r="AMF102" s="522"/>
      <c r="AMG102" s="522"/>
      <c r="AMH102" s="522"/>
      <c r="AMI102" s="522"/>
      <c r="AMJ102" s="522"/>
      <c r="AMK102" s="522"/>
      <c r="AML102" s="522"/>
      <c r="AMM102" s="522"/>
      <c r="AMN102" s="522"/>
      <c r="AMO102" s="522"/>
      <c r="AMP102" s="522"/>
      <c r="AMQ102" s="522"/>
      <c r="AMR102" s="522"/>
      <c r="AMS102" s="522"/>
      <c r="AMT102" s="522"/>
      <c r="AMU102" s="522"/>
      <c r="AMV102" s="522"/>
      <c r="AMW102" s="522"/>
      <c r="AMX102" s="522"/>
      <c r="AMY102" s="522"/>
      <c r="AMZ102" s="522"/>
      <c r="ANA102" s="522"/>
      <c r="ANB102" s="522"/>
      <c r="ANC102" s="522"/>
      <c r="AND102" s="522"/>
      <c r="ANE102" s="522"/>
      <c r="ANF102" s="522"/>
      <c r="ANG102" s="522"/>
      <c r="ANH102" s="522"/>
      <c r="ANI102" s="522"/>
      <c r="ANJ102" s="522"/>
      <c r="ANK102" s="522"/>
      <c r="ANL102" s="522"/>
      <c r="ANM102" s="522"/>
      <c r="ANN102" s="522"/>
      <c r="ANO102" s="522"/>
      <c r="ANP102" s="522"/>
      <c r="ANQ102" s="522"/>
      <c r="ANR102" s="522"/>
      <c r="ANS102" s="522"/>
      <c r="ANT102" s="522"/>
      <c r="ANU102" s="522"/>
      <c r="ANV102" s="522"/>
      <c r="ANW102" s="522"/>
      <c r="ANX102" s="522"/>
      <c r="ANY102" s="522"/>
      <c r="ANZ102" s="522"/>
      <c r="AOA102" s="522"/>
      <c r="AOB102" s="522"/>
      <c r="AOC102" s="522"/>
      <c r="AOD102" s="522"/>
      <c r="AOE102" s="522"/>
      <c r="AOF102" s="522"/>
      <c r="AOG102" s="522"/>
      <c r="AOH102" s="522"/>
      <c r="AOI102" s="522"/>
      <c r="AOJ102" s="522"/>
      <c r="AOK102" s="522"/>
      <c r="AOL102" s="522"/>
      <c r="AOM102" s="522"/>
      <c r="AON102" s="522"/>
      <c r="AOO102" s="522"/>
      <c r="AOP102" s="522"/>
      <c r="AOQ102" s="522"/>
      <c r="AOR102" s="522"/>
      <c r="AOS102" s="522"/>
      <c r="AOT102" s="522"/>
      <c r="AOU102" s="522"/>
      <c r="AOV102" s="522"/>
      <c r="AOW102" s="522"/>
      <c r="AOX102" s="522"/>
      <c r="AOY102" s="522"/>
      <c r="AOZ102" s="522"/>
      <c r="APA102" s="522"/>
      <c r="APB102" s="522"/>
      <c r="APC102" s="522"/>
      <c r="APD102" s="522"/>
      <c r="APE102" s="522"/>
      <c r="APF102" s="522"/>
      <c r="APG102" s="522"/>
      <c r="APH102" s="522"/>
      <c r="API102" s="522"/>
      <c r="APJ102" s="522"/>
      <c r="APK102" s="522"/>
      <c r="APL102" s="522"/>
      <c r="APM102" s="522"/>
      <c r="APN102" s="522"/>
      <c r="APO102" s="522"/>
      <c r="APP102" s="522"/>
      <c r="APQ102" s="522"/>
      <c r="APR102" s="522"/>
      <c r="APS102" s="522"/>
      <c r="APT102" s="522"/>
      <c r="APU102" s="522"/>
      <c r="APV102" s="522"/>
      <c r="APW102" s="522"/>
      <c r="APX102" s="522"/>
      <c r="APY102" s="522"/>
      <c r="APZ102" s="522"/>
      <c r="AQA102" s="522"/>
      <c r="AQB102" s="522"/>
      <c r="AQC102" s="522"/>
      <c r="AQD102" s="522"/>
      <c r="AQE102" s="522"/>
      <c r="AQF102" s="522"/>
      <c r="AQG102" s="522"/>
      <c r="AQH102" s="522"/>
      <c r="AQI102" s="522"/>
      <c r="AQJ102" s="522"/>
      <c r="AQK102" s="522"/>
      <c r="AQL102" s="522"/>
      <c r="AQM102" s="522"/>
      <c r="AQN102" s="522"/>
      <c r="AQO102" s="522"/>
      <c r="AQP102" s="522"/>
      <c r="AQQ102" s="522"/>
      <c r="AQR102" s="522"/>
      <c r="AQS102" s="522"/>
      <c r="AQT102" s="522"/>
      <c r="AQU102" s="522"/>
      <c r="AQV102" s="522"/>
      <c r="AQW102" s="522"/>
      <c r="AQX102" s="522"/>
      <c r="AQY102" s="522"/>
      <c r="AQZ102" s="522"/>
      <c r="ARA102" s="522"/>
      <c r="ARB102" s="522"/>
      <c r="ARC102" s="522"/>
      <c r="ARD102" s="522"/>
      <c r="ARE102" s="522"/>
      <c r="ARF102" s="522"/>
      <c r="ARG102" s="522"/>
      <c r="ARH102" s="522"/>
      <c r="ARI102" s="522"/>
      <c r="ARJ102" s="522"/>
      <c r="ARK102" s="522"/>
      <c r="ARL102" s="522"/>
      <c r="ARM102" s="522"/>
      <c r="ARN102" s="522"/>
      <c r="ARO102" s="522"/>
      <c r="ARP102" s="522"/>
      <c r="ARQ102" s="522"/>
      <c r="ARR102" s="522"/>
      <c r="ARS102" s="522"/>
      <c r="ART102" s="522"/>
      <c r="ARU102" s="522"/>
      <c r="ARV102" s="522"/>
      <c r="ARW102" s="522"/>
      <c r="ARX102" s="522"/>
      <c r="ARY102" s="522"/>
      <c r="ARZ102" s="522"/>
      <c r="ASA102" s="522"/>
      <c r="ASB102" s="522"/>
      <c r="ASC102" s="522"/>
      <c r="ASD102" s="522"/>
      <c r="ASE102" s="522"/>
      <c r="ASF102" s="522"/>
      <c r="ASG102" s="522"/>
      <c r="ASH102" s="522"/>
      <c r="ASI102" s="522"/>
      <c r="ASJ102" s="522"/>
      <c r="ASK102" s="522"/>
      <c r="ASL102" s="522"/>
      <c r="ASM102" s="522"/>
      <c r="ASN102" s="522"/>
      <c r="ASO102" s="522"/>
      <c r="ASP102" s="522"/>
      <c r="ASQ102" s="522"/>
      <c r="ASR102" s="522"/>
      <c r="ASS102" s="522"/>
      <c r="AST102" s="522"/>
      <c r="ASU102" s="522"/>
      <c r="ASV102" s="522"/>
      <c r="ASW102" s="522"/>
      <c r="ASX102" s="522"/>
      <c r="ASY102" s="522"/>
      <c r="ASZ102" s="522"/>
      <c r="ATA102" s="522"/>
      <c r="ATB102" s="522"/>
      <c r="ATC102" s="522"/>
      <c r="ATD102" s="522"/>
      <c r="ATE102" s="522"/>
      <c r="ATF102" s="522"/>
      <c r="ATG102" s="522"/>
      <c r="ATH102" s="522"/>
      <c r="ATI102" s="522"/>
      <c r="ATJ102" s="522"/>
      <c r="ATK102" s="522"/>
      <c r="ATL102" s="522"/>
      <c r="ATM102" s="522"/>
      <c r="ATN102" s="522"/>
      <c r="ATO102" s="522"/>
      <c r="ATP102" s="522"/>
      <c r="ATQ102" s="522"/>
      <c r="ATR102" s="522"/>
      <c r="ATS102" s="522"/>
      <c r="ATT102" s="522"/>
      <c r="ATU102" s="522"/>
      <c r="ATV102" s="522"/>
      <c r="ATW102" s="522"/>
      <c r="ATX102" s="522"/>
      <c r="ATY102" s="522"/>
      <c r="ATZ102" s="522"/>
      <c r="AUA102" s="522"/>
      <c r="AUB102" s="522"/>
      <c r="AUC102" s="522"/>
      <c r="AUD102" s="522"/>
      <c r="AUE102" s="522"/>
      <c r="AUF102" s="522"/>
      <c r="AUG102" s="522"/>
      <c r="AUH102" s="522"/>
      <c r="AUI102" s="522"/>
      <c r="AUJ102" s="522"/>
      <c r="AUK102" s="522"/>
      <c r="AUL102" s="522"/>
      <c r="AUM102" s="522"/>
      <c r="AUN102" s="522"/>
      <c r="AUO102" s="522"/>
      <c r="AUP102" s="522"/>
      <c r="AUQ102" s="522"/>
      <c r="AUR102" s="522"/>
      <c r="AUS102" s="522"/>
      <c r="AUT102" s="522"/>
      <c r="AUU102" s="522"/>
      <c r="AUV102" s="522"/>
      <c r="AUW102" s="522"/>
      <c r="AUX102" s="522"/>
      <c r="AUY102" s="522"/>
      <c r="AUZ102" s="522"/>
      <c r="AVA102" s="522"/>
      <c r="AVB102" s="522"/>
      <c r="AVC102" s="522"/>
      <c r="AVD102" s="522"/>
      <c r="AVE102" s="522"/>
      <c r="AVF102" s="522"/>
      <c r="AVG102" s="522"/>
      <c r="AVH102" s="522"/>
      <c r="AVI102" s="522"/>
      <c r="AVJ102" s="522"/>
      <c r="AVK102" s="522"/>
      <c r="AVL102" s="522"/>
      <c r="AVM102" s="522"/>
      <c r="AVN102" s="522"/>
      <c r="AVO102" s="522"/>
      <c r="AVP102" s="522"/>
      <c r="AVQ102" s="522"/>
      <c r="AVR102" s="522"/>
      <c r="AVS102" s="522"/>
      <c r="AVT102" s="522"/>
      <c r="AVU102" s="522"/>
      <c r="AVV102" s="522"/>
      <c r="AVW102" s="522"/>
      <c r="AVX102" s="522"/>
      <c r="AVY102" s="522"/>
      <c r="AVZ102" s="522"/>
      <c r="AWA102" s="522"/>
      <c r="AWB102" s="522"/>
      <c r="AWC102" s="522"/>
      <c r="AWD102" s="522"/>
      <c r="AWE102" s="522"/>
      <c r="AWF102" s="522"/>
      <c r="AWG102" s="522"/>
      <c r="AWH102" s="522"/>
      <c r="AWI102" s="522"/>
      <c r="AWJ102" s="522"/>
      <c r="AWK102" s="522"/>
      <c r="AWL102" s="522"/>
      <c r="AWM102" s="522"/>
      <c r="AWN102" s="522"/>
      <c r="AWO102" s="522"/>
      <c r="AWP102" s="522"/>
      <c r="AWQ102" s="522"/>
      <c r="AWR102" s="522"/>
      <c r="AWS102" s="522"/>
      <c r="AWT102" s="522"/>
      <c r="AWU102" s="522"/>
      <c r="AWV102" s="522"/>
      <c r="AWW102" s="522"/>
      <c r="AWX102" s="522"/>
      <c r="AWY102" s="522"/>
      <c r="AWZ102" s="522"/>
      <c r="AXA102" s="522"/>
      <c r="AXB102" s="522"/>
      <c r="AXC102" s="522"/>
      <c r="AXD102" s="522"/>
      <c r="AXE102" s="522"/>
      <c r="AXF102" s="522"/>
      <c r="AXG102" s="522"/>
      <c r="AXH102" s="522"/>
      <c r="AXI102" s="522"/>
      <c r="AXJ102" s="522"/>
      <c r="AXK102" s="522"/>
      <c r="AXL102" s="522"/>
      <c r="AXM102" s="522"/>
      <c r="AXN102" s="522"/>
      <c r="AXO102" s="522"/>
      <c r="AXP102" s="522"/>
      <c r="AXQ102" s="522"/>
      <c r="AXR102" s="522"/>
      <c r="AXS102" s="522"/>
      <c r="AXT102" s="522"/>
      <c r="AXU102" s="522"/>
      <c r="AXV102" s="522"/>
      <c r="AXW102" s="522"/>
      <c r="AXX102" s="522"/>
      <c r="AXY102" s="522"/>
      <c r="AXZ102" s="522"/>
      <c r="AYA102" s="522"/>
      <c r="AYB102" s="522"/>
      <c r="AYC102" s="522"/>
      <c r="AYD102" s="522"/>
      <c r="AYE102" s="522"/>
      <c r="AYF102" s="522"/>
      <c r="AYG102" s="522"/>
      <c r="AYH102" s="522"/>
      <c r="AYI102" s="522"/>
      <c r="AYJ102" s="522"/>
      <c r="AYK102" s="522"/>
      <c r="AYL102" s="522"/>
      <c r="AYM102" s="522"/>
      <c r="AYN102" s="522"/>
      <c r="AYO102" s="522"/>
      <c r="AYP102" s="522"/>
      <c r="AYQ102" s="522"/>
      <c r="AYR102" s="522"/>
      <c r="AYS102" s="522"/>
      <c r="AYT102" s="522"/>
      <c r="AYU102" s="522"/>
      <c r="AYV102" s="522"/>
      <c r="AYW102" s="522"/>
      <c r="AYX102" s="522"/>
      <c r="AYY102" s="522"/>
      <c r="AYZ102" s="522"/>
      <c r="AZA102" s="522"/>
      <c r="AZB102" s="522"/>
      <c r="AZC102" s="522"/>
      <c r="AZD102" s="522"/>
      <c r="AZE102" s="522"/>
      <c r="AZF102" s="522"/>
      <c r="AZG102" s="522"/>
      <c r="AZH102" s="522"/>
      <c r="AZI102" s="522"/>
      <c r="AZJ102" s="522"/>
      <c r="AZK102" s="522"/>
      <c r="AZL102" s="522"/>
      <c r="AZM102" s="522"/>
      <c r="AZN102" s="522"/>
      <c r="AZO102" s="522"/>
      <c r="AZP102" s="522"/>
      <c r="AZQ102" s="522"/>
      <c r="AZR102" s="522"/>
      <c r="AZS102" s="522"/>
      <c r="AZT102" s="522"/>
      <c r="AZU102" s="522"/>
      <c r="AZV102" s="522"/>
      <c r="AZW102" s="522"/>
      <c r="AZX102" s="522"/>
      <c r="AZY102" s="522"/>
      <c r="AZZ102" s="522"/>
      <c r="BAA102" s="522"/>
      <c r="BAB102" s="522"/>
      <c r="BAC102" s="522"/>
      <c r="BAD102" s="522"/>
      <c r="BAE102" s="522"/>
      <c r="BAF102" s="522"/>
      <c r="BAG102" s="522"/>
      <c r="BAH102" s="522"/>
      <c r="BAI102" s="522"/>
      <c r="BAJ102" s="522"/>
      <c r="BAK102" s="522"/>
      <c r="BAL102" s="522"/>
      <c r="BAM102" s="522"/>
      <c r="BAN102" s="522"/>
      <c r="BAO102" s="522"/>
      <c r="BAP102" s="522"/>
      <c r="BAQ102" s="522"/>
      <c r="BAR102" s="522"/>
      <c r="BAS102" s="522"/>
      <c r="BAT102" s="522"/>
      <c r="BAU102" s="522"/>
      <c r="BAV102" s="522"/>
      <c r="BAW102" s="522"/>
      <c r="BAX102" s="522"/>
      <c r="BAY102" s="522"/>
      <c r="BAZ102" s="522"/>
      <c r="BBA102" s="522"/>
      <c r="BBB102" s="522"/>
      <c r="BBC102" s="522"/>
      <c r="BBD102" s="522"/>
      <c r="BBE102" s="522"/>
      <c r="BBF102" s="522"/>
      <c r="BBG102" s="522"/>
      <c r="BBH102" s="522"/>
      <c r="BBI102" s="522"/>
      <c r="BBJ102" s="522"/>
      <c r="BBK102" s="522"/>
      <c r="BBL102" s="522"/>
      <c r="BBM102" s="522"/>
      <c r="BBN102" s="522"/>
      <c r="BBO102" s="522"/>
      <c r="BBP102" s="522"/>
      <c r="BBQ102" s="522"/>
      <c r="BBR102" s="522"/>
      <c r="BBS102" s="522"/>
      <c r="BBT102" s="522"/>
      <c r="BBU102" s="522"/>
      <c r="BBV102" s="522"/>
      <c r="BBW102" s="522"/>
      <c r="BBX102" s="522"/>
      <c r="BBY102" s="522"/>
      <c r="BBZ102" s="522"/>
      <c r="BCA102" s="522"/>
      <c r="BCB102" s="522"/>
      <c r="BCC102" s="522"/>
      <c r="BCD102" s="522"/>
      <c r="BCE102" s="522"/>
      <c r="BCF102" s="522"/>
      <c r="BCG102" s="522"/>
      <c r="BCH102" s="522"/>
      <c r="BCI102" s="522"/>
      <c r="BCJ102" s="522"/>
      <c r="BCK102" s="522"/>
      <c r="BCL102" s="522"/>
      <c r="BCM102" s="522"/>
      <c r="BCN102" s="522"/>
      <c r="BCO102" s="522"/>
      <c r="BCP102" s="522"/>
      <c r="BCQ102" s="522"/>
      <c r="BCR102" s="522"/>
      <c r="BCS102" s="522"/>
      <c r="BCT102" s="522"/>
      <c r="BCU102" s="522"/>
      <c r="BCV102" s="522"/>
      <c r="BCW102" s="522"/>
      <c r="BCX102" s="522"/>
      <c r="BCY102" s="522"/>
      <c r="BCZ102" s="522"/>
      <c r="BDA102" s="522"/>
      <c r="BDB102" s="522"/>
      <c r="BDC102" s="522"/>
      <c r="BDD102" s="522"/>
      <c r="BDE102" s="522"/>
      <c r="BDF102" s="522"/>
      <c r="BDG102" s="522"/>
      <c r="BDH102" s="522"/>
      <c r="BDI102" s="522"/>
      <c r="BDJ102" s="522"/>
      <c r="BDK102" s="522"/>
      <c r="BDL102" s="522"/>
      <c r="BDM102" s="522"/>
      <c r="BDN102" s="522"/>
      <c r="BDO102" s="522"/>
      <c r="BDP102" s="522"/>
      <c r="BDQ102" s="522"/>
      <c r="BDR102" s="522"/>
      <c r="BDS102" s="522"/>
      <c r="BDT102" s="522"/>
      <c r="BDU102" s="522"/>
      <c r="BDV102" s="522"/>
      <c r="BDW102" s="522"/>
      <c r="BDX102" s="522"/>
      <c r="BDY102" s="522"/>
      <c r="BDZ102" s="522"/>
      <c r="BEA102" s="522"/>
      <c r="BEB102" s="522"/>
      <c r="BEC102" s="522"/>
      <c r="BED102" s="522"/>
      <c r="BEE102" s="522"/>
      <c r="BEF102" s="522"/>
      <c r="BEG102" s="522"/>
      <c r="BEH102" s="522"/>
      <c r="BEI102" s="522"/>
      <c r="BEJ102" s="522"/>
      <c r="BEK102" s="522"/>
      <c r="BEL102" s="522"/>
      <c r="BEM102" s="522"/>
      <c r="BEN102" s="522"/>
      <c r="BEO102" s="522"/>
      <c r="BEP102" s="522"/>
      <c r="BEQ102" s="522"/>
      <c r="BER102" s="522"/>
      <c r="BES102" s="522"/>
      <c r="BET102" s="522"/>
      <c r="BEU102" s="522"/>
      <c r="BEV102" s="522"/>
      <c r="BEW102" s="522"/>
      <c r="BEX102" s="522"/>
      <c r="BEY102" s="522"/>
      <c r="BEZ102" s="522"/>
      <c r="BFA102" s="522"/>
      <c r="BFB102" s="522"/>
      <c r="BFC102" s="522"/>
      <c r="BFD102" s="522"/>
      <c r="BFE102" s="522"/>
      <c r="BFF102" s="522"/>
      <c r="BFG102" s="522"/>
      <c r="BFH102" s="522"/>
      <c r="BFI102" s="522"/>
      <c r="BFJ102" s="522"/>
      <c r="BFK102" s="522"/>
      <c r="BFL102" s="522"/>
      <c r="BFM102" s="522"/>
      <c r="BFN102" s="522"/>
      <c r="BFO102" s="522"/>
      <c r="BFP102" s="522"/>
      <c r="BFQ102" s="522"/>
      <c r="BFR102" s="522"/>
      <c r="BFS102" s="522"/>
      <c r="BFT102" s="522"/>
      <c r="BFU102" s="522"/>
      <c r="BFV102" s="522"/>
      <c r="BFW102" s="522"/>
      <c r="BFX102" s="522"/>
      <c r="BFY102" s="522"/>
      <c r="BFZ102" s="522"/>
      <c r="BGA102" s="522"/>
      <c r="BGB102" s="522"/>
      <c r="BGC102" s="522"/>
      <c r="BGD102" s="522"/>
      <c r="BGE102" s="522"/>
      <c r="BGF102" s="522"/>
      <c r="BGG102" s="522"/>
      <c r="BGH102" s="522"/>
      <c r="BGI102" s="522"/>
      <c r="BGJ102" s="522"/>
      <c r="BGK102" s="522"/>
      <c r="BGL102" s="522"/>
      <c r="BGM102" s="522"/>
      <c r="BGN102" s="522"/>
      <c r="BGO102" s="522"/>
      <c r="BGP102" s="522"/>
      <c r="BGQ102" s="522"/>
      <c r="BGR102" s="522"/>
      <c r="BGS102" s="522"/>
      <c r="BGT102" s="522"/>
      <c r="BGU102" s="522"/>
      <c r="BGV102" s="522"/>
      <c r="BGW102" s="522"/>
      <c r="BGX102" s="522"/>
      <c r="BGY102" s="522"/>
      <c r="BGZ102" s="522"/>
      <c r="BHA102" s="522"/>
      <c r="BHB102" s="522"/>
      <c r="BHC102" s="522"/>
      <c r="BHD102" s="522"/>
      <c r="BHE102" s="522"/>
      <c r="BHF102" s="522"/>
      <c r="BHG102" s="522"/>
      <c r="BHH102" s="522"/>
      <c r="BHI102" s="522"/>
      <c r="BHJ102" s="522"/>
      <c r="BHK102" s="522"/>
      <c r="BHL102" s="522"/>
      <c r="BHM102" s="522"/>
      <c r="BHN102" s="522"/>
      <c r="BHO102" s="522"/>
      <c r="BHP102" s="522"/>
      <c r="BHQ102" s="522"/>
      <c r="BHR102" s="522"/>
      <c r="BHS102" s="522"/>
      <c r="BHT102" s="522"/>
      <c r="BHU102" s="522"/>
      <c r="BHV102" s="522"/>
      <c r="BHW102" s="522"/>
      <c r="BHX102" s="522"/>
      <c r="BHY102" s="522"/>
      <c r="BHZ102" s="522"/>
      <c r="BIA102" s="522"/>
      <c r="BIB102" s="522"/>
      <c r="BIC102" s="522"/>
      <c r="BID102" s="522"/>
      <c r="BIE102" s="522"/>
      <c r="BIF102" s="522"/>
      <c r="BIG102" s="522"/>
      <c r="BIH102" s="522"/>
      <c r="BII102" s="522"/>
      <c r="BIJ102" s="522"/>
      <c r="BIK102" s="522"/>
      <c r="BIL102" s="522"/>
      <c r="BIM102" s="522"/>
      <c r="BIN102" s="522"/>
      <c r="BIO102" s="522"/>
      <c r="BIP102" s="522"/>
      <c r="BIQ102" s="522"/>
      <c r="BIR102" s="522"/>
      <c r="BIS102" s="522"/>
      <c r="BIT102" s="522"/>
      <c r="BIU102" s="522"/>
      <c r="BIV102" s="522"/>
      <c r="BIW102" s="522"/>
      <c r="BIX102" s="522"/>
      <c r="BIY102" s="522"/>
      <c r="BIZ102" s="522"/>
      <c r="BJA102" s="522"/>
      <c r="BJB102" s="522"/>
      <c r="BJC102" s="522"/>
      <c r="BJD102" s="522"/>
      <c r="BJE102" s="522"/>
      <c r="BJF102" s="522"/>
      <c r="BJG102" s="522"/>
      <c r="BJH102" s="522"/>
      <c r="BJI102" s="522"/>
      <c r="BJJ102" s="522"/>
      <c r="BJK102" s="522"/>
      <c r="BJL102" s="522"/>
      <c r="BJM102" s="522"/>
      <c r="BJN102" s="522"/>
      <c r="BJO102" s="522"/>
      <c r="BJP102" s="522"/>
      <c r="BJQ102" s="522"/>
      <c r="BJR102" s="522"/>
      <c r="BJS102" s="522"/>
      <c r="BJT102" s="522"/>
      <c r="BJU102" s="522"/>
      <c r="BJV102" s="522"/>
      <c r="BJW102" s="522"/>
      <c r="BJX102" s="522"/>
      <c r="BJY102" s="522"/>
      <c r="BJZ102" s="522"/>
      <c r="BKA102" s="522"/>
      <c r="BKB102" s="522"/>
      <c r="BKC102" s="522"/>
      <c r="BKD102" s="522"/>
      <c r="BKE102" s="522"/>
      <c r="BKF102" s="522"/>
      <c r="BKG102" s="522"/>
      <c r="BKH102" s="522"/>
      <c r="BKI102" s="522"/>
      <c r="BKJ102" s="522"/>
      <c r="BKK102" s="522"/>
      <c r="BKL102" s="522"/>
      <c r="BKM102" s="522"/>
      <c r="BKN102" s="522"/>
      <c r="BKO102" s="522"/>
      <c r="BKP102" s="522"/>
      <c r="BKQ102" s="522"/>
      <c r="BKR102" s="522"/>
      <c r="BKS102" s="522"/>
      <c r="BKT102" s="522"/>
      <c r="BKU102" s="522"/>
      <c r="BKV102" s="522"/>
      <c r="BKW102" s="522"/>
      <c r="BKX102" s="522"/>
      <c r="BKY102" s="522"/>
      <c r="BKZ102" s="522"/>
      <c r="BLA102" s="522"/>
      <c r="BLB102" s="522"/>
      <c r="BLC102" s="522"/>
      <c r="BLD102" s="522"/>
      <c r="BLE102" s="522"/>
      <c r="BLF102" s="522"/>
      <c r="BLG102" s="522"/>
      <c r="BLH102" s="522"/>
      <c r="BLI102" s="522"/>
      <c r="BLJ102" s="522"/>
      <c r="BLK102" s="522"/>
      <c r="BLL102" s="522"/>
      <c r="BLM102" s="522"/>
      <c r="BLN102" s="522"/>
      <c r="BLO102" s="522"/>
      <c r="BLP102" s="522"/>
      <c r="BLQ102" s="522"/>
      <c r="BLR102" s="522"/>
      <c r="BLS102" s="522"/>
      <c r="BLT102" s="522"/>
      <c r="BLU102" s="522"/>
      <c r="BLV102" s="522"/>
      <c r="BLW102" s="522"/>
      <c r="BLX102" s="522"/>
      <c r="BLY102" s="522"/>
      <c r="BLZ102" s="522"/>
      <c r="BMA102" s="522"/>
      <c r="BMB102" s="522"/>
      <c r="BMC102" s="522"/>
      <c r="BMD102" s="522"/>
      <c r="BME102" s="522"/>
      <c r="BMF102" s="522"/>
      <c r="BMG102" s="522"/>
      <c r="BMH102" s="522"/>
      <c r="BMI102" s="522"/>
      <c r="BMJ102" s="522"/>
      <c r="BMK102" s="522"/>
      <c r="BML102" s="522"/>
      <c r="BMM102" s="522"/>
      <c r="BMN102" s="522"/>
      <c r="BMO102" s="522"/>
      <c r="BMP102" s="522"/>
      <c r="BMQ102" s="522"/>
      <c r="BMR102" s="522"/>
      <c r="BMS102" s="522"/>
      <c r="BMT102" s="522"/>
      <c r="BMU102" s="522"/>
      <c r="BMV102" s="522"/>
      <c r="BMW102" s="522"/>
      <c r="BMX102" s="522"/>
      <c r="BMY102" s="522"/>
      <c r="BMZ102" s="522"/>
      <c r="BNA102" s="522"/>
      <c r="BNB102" s="522"/>
      <c r="BNC102" s="522"/>
      <c r="BND102" s="522"/>
      <c r="BNE102" s="522"/>
      <c r="BNF102" s="522"/>
      <c r="BNG102" s="522"/>
      <c r="BNH102" s="522"/>
      <c r="BNI102" s="522"/>
      <c r="BNJ102" s="522"/>
      <c r="BNK102" s="522"/>
      <c r="BNL102" s="522"/>
      <c r="BNM102" s="522"/>
      <c r="BNN102" s="522"/>
      <c r="BNO102" s="522"/>
      <c r="BNP102" s="522"/>
      <c r="BNQ102" s="522"/>
      <c r="BNR102" s="522"/>
      <c r="BNS102" s="522"/>
      <c r="BNT102" s="522"/>
      <c r="BNU102" s="522"/>
      <c r="BNV102" s="522"/>
      <c r="BNW102" s="522"/>
      <c r="BNX102" s="522"/>
      <c r="BNY102" s="522"/>
      <c r="BNZ102" s="522"/>
      <c r="BOA102" s="522"/>
      <c r="BOB102" s="522"/>
      <c r="BOC102" s="522"/>
      <c r="BOD102" s="522"/>
      <c r="BOE102" s="522"/>
      <c r="BOF102" s="522"/>
      <c r="BOG102" s="522"/>
      <c r="BOH102" s="522"/>
      <c r="BOI102" s="522"/>
      <c r="BOJ102" s="522"/>
      <c r="BOK102" s="522"/>
      <c r="BOL102" s="522"/>
      <c r="BOM102" s="522"/>
      <c r="BON102" s="522"/>
      <c r="BOO102" s="522"/>
      <c r="BOP102" s="522"/>
      <c r="BOQ102" s="522"/>
      <c r="BOR102" s="522"/>
      <c r="BOS102" s="522"/>
      <c r="BOT102" s="522"/>
      <c r="BOU102" s="522"/>
      <c r="BOV102" s="522"/>
      <c r="BOW102" s="522"/>
      <c r="BOX102" s="522"/>
      <c r="BOY102" s="522"/>
      <c r="BOZ102" s="522"/>
      <c r="BPA102" s="522"/>
      <c r="BPB102" s="522"/>
      <c r="BPC102" s="522"/>
      <c r="BPD102" s="522"/>
      <c r="BPE102" s="522"/>
      <c r="BPF102" s="522"/>
      <c r="BPG102" s="522"/>
      <c r="BPH102" s="522"/>
      <c r="BPI102" s="522"/>
      <c r="BPJ102" s="522"/>
      <c r="BPK102" s="522"/>
      <c r="BPL102" s="522"/>
      <c r="BPM102" s="522"/>
      <c r="BPN102" s="522"/>
      <c r="BPO102" s="522"/>
      <c r="BPP102" s="522"/>
      <c r="BPQ102" s="522"/>
      <c r="BPR102" s="522"/>
      <c r="BPS102" s="522"/>
      <c r="BPT102" s="522"/>
      <c r="BPU102" s="522"/>
      <c r="BPV102" s="522"/>
      <c r="BPW102" s="522"/>
      <c r="BPX102" s="522"/>
      <c r="BPY102" s="522"/>
      <c r="BPZ102" s="522"/>
      <c r="BQA102" s="522"/>
      <c r="BQB102" s="522"/>
      <c r="BQC102" s="522"/>
      <c r="BQD102" s="522"/>
      <c r="BQE102" s="522"/>
      <c r="BQF102" s="522"/>
      <c r="BQG102" s="522"/>
      <c r="BQH102" s="522"/>
      <c r="BQI102" s="522"/>
      <c r="BQJ102" s="522"/>
      <c r="BQK102" s="522"/>
      <c r="BQL102" s="522"/>
      <c r="BQM102" s="522"/>
      <c r="BQN102" s="522"/>
      <c r="BQO102" s="522"/>
      <c r="BQP102" s="522"/>
      <c r="BQQ102" s="522"/>
      <c r="BQR102" s="522"/>
      <c r="BQS102" s="522"/>
      <c r="BQT102" s="522"/>
      <c r="BQU102" s="522"/>
      <c r="BQV102" s="522"/>
      <c r="BQW102" s="522"/>
      <c r="BQX102" s="522"/>
      <c r="BQY102" s="522"/>
      <c r="BQZ102" s="522"/>
      <c r="BRA102" s="522"/>
      <c r="BRB102" s="522"/>
      <c r="BRC102" s="522"/>
      <c r="BRD102" s="522"/>
      <c r="BRE102" s="522"/>
      <c r="BRF102" s="522"/>
      <c r="BRG102" s="522"/>
      <c r="BRH102" s="522"/>
      <c r="BRI102" s="522"/>
      <c r="BRJ102" s="522"/>
      <c r="BRK102" s="522"/>
      <c r="BRL102" s="522"/>
      <c r="BRM102" s="522"/>
      <c r="BRN102" s="522"/>
      <c r="BRO102" s="522"/>
      <c r="BRP102" s="522"/>
      <c r="BRQ102" s="522"/>
      <c r="BRR102" s="522"/>
      <c r="BRS102" s="522"/>
      <c r="BRT102" s="522"/>
      <c r="BRU102" s="522"/>
      <c r="BRV102" s="522"/>
      <c r="BRW102" s="522"/>
      <c r="BRX102" s="522"/>
      <c r="BRY102" s="522"/>
      <c r="BRZ102" s="522"/>
      <c r="BSA102" s="522"/>
      <c r="BSB102" s="522"/>
      <c r="BSC102" s="522"/>
      <c r="BSD102" s="522"/>
      <c r="BSE102" s="522"/>
      <c r="BSF102" s="522"/>
      <c r="BSG102" s="522"/>
      <c r="BSH102" s="522"/>
      <c r="BSI102" s="522"/>
      <c r="BSJ102" s="522"/>
      <c r="BSK102" s="522"/>
      <c r="BSL102" s="522"/>
      <c r="BSM102" s="522"/>
      <c r="BSN102" s="522"/>
      <c r="BSO102" s="522"/>
      <c r="BSP102" s="522"/>
      <c r="BSQ102" s="522"/>
      <c r="BSR102" s="522"/>
      <c r="BSS102" s="522"/>
      <c r="BST102" s="522"/>
      <c r="BSU102" s="522"/>
      <c r="BSV102" s="522"/>
      <c r="BSW102" s="522"/>
      <c r="BSX102" s="522"/>
      <c r="BSY102" s="522"/>
      <c r="BSZ102" s="522"/>
      <c r="BTA102" s="522"/>
      <c r="BTB102" s="522"/>
      <c r="BTC102" s="522"/>
      <c r="BTD102" s="522"/>
      <c r="BTE102" s="522"/>
      <c r="BTF102" s="522"/>
      <c r="BTG102" s="522"/>
      <c r="BTH102" s="522"/>
      <c r="BTI102" s="522"/>
      <c r="BTJ102" s="522"/>
      <c r="BTK102" s="522"/>
      <c r="BTL102" s="522"/>
      <c r="BTM102" s="522"/>
      <c r="BTN102" s="522"/>
      <c r="BTO102" s="522"/>
      <c r="BTP102" s="522"/>
      <c r="BTQ102" s="522"/>
      <c r="BTR102" s="522"/>
      <c r="BTS102" s="522"/>
      <c r="BTT102" s="522"/>
      <c r="BTU102" s="522"/>
      <c r="BTV102" s="522"/>
      <c r="BTW102" s="522"/>
      <c r="BTX102" s="522"/>
      <c r="BTY102" s="522"/>
      <c r="BTZ102" s="522"/>
      <c r="BUA102" s="522"/>
      <c r="BUB102" s="522"/>
      <c r="BUC102" s="522"/>
      <c r="BUD102" s="522"/>
      <c r="BUE102" s="522"/>
      <c r="BUF102" s="522"/>
      <c r="BUG102" s="522"/>
      <c r="BUH102" s="522"/>
      <c r="BUI102" s="522"/>
      <c r="BUJ102" s="522"/>
      <c r="BUK102" s="522"/>
      <c r="BUL102" s="522"/>
      <c r="BUM102" s="522"/>
      <c r="BUN102" s="522"/>
      <c r="BUO102" s="522"/>
      <c r="BUP102" s="522"/>
      <c r="BUQ102" s="522"/>
      <c r="BUR102" s="522"/>
      <c r="BUS102" s="522"/>
      <c r="BUT102" s="522"/>
      <c r="BUU102" s="522"/>
      <c r="BUV102" s="522"/>
      <c r="BUW102" s="522"/>
      <c r="BUX102" s="522"/>
      <c r="BUY102" s="522"/>
      <c r="BUZ102" s="522"/>
      <c r="BVA102" s="522"/>
      <c r="BVB102" s="522"/>
      <c r="BVC102" s="522"/>
      <c r="BVD102" s="522"/>
      <c r="BVE102" s="522"/>
      <c r="BVF102" s="522"/>
      <c r="BVG102" s="522"/>
      <c r="BVH102" s="522"/>
      <c r="BVI102" s="522"/>
      <c r="BVJ102" s="522"/>
      <c r="BVK102" s="522"/>
      <c r="BVL102" s="522"/>
      <c r="BVM102" s="522"/>
      <c r="BVN102" s="522"/>
      <c r="BVO102" s="522"/>
      <c r="BVP102" s="522"/>
      <c r="BVQ102" s="522"/>
      <c r="BVR102" s="522"/>
      <c r="BVS102" s="522"/>
      <c r="BVT102" s="522"/>
      <c r="BVU102" s="522"/>
      <c r="BVV102" s="522"/>
      <c r="BVW102" s="522"/>
      <c r="BVX102" s="522"/>
      <c r="BVY102" s="522"/>
      <c r="BVZ102" s="522"/>
      <c r="BWA102" s="522"/>
      <c r="BWB102" s="522"/>
      <c r="BWC102" s="522"/>
      <c r="BWD102" s="522"/>
      <c r="BWE102" s="522"/>
      <c r="BWF102" s="522"/>
      <c r="BWG102" s="522"/>
      <c r="BWH102" s="522"/>
      <c r="BWI102" s="522"/>
      <c r="BWJ102" s="522"/>
      <c r="BWK102" s="522"/>
      <c r="BWL102" s="522"/>
      <c r="BWM102" s="522"/>
      <c r="BWN102" s="522"/>
      <c r="BWO102" s="522"/>
      <c r="BWP102" s="522"/>
      <c r="BWQ102" s="522"/>
      <c r="BWR102" s="522"/>
      <c r="BWS102" s="522"/>
      <c r="BWT102" s="522"/>
      <c r="BWU102" s="522"/>
      <c r="BWV102" s="522"/>
      <c r="BWW102" s="522"/>
      <c r="BWX102" s="522"/>
      <c r="BWY102" s="522"/>
      <c r="BWZ102" s="522"/>
      <c r="BXA102" s="522"/>
      <c r="BXB102" s="522"/>
      <c r="BXC102" s="522"/>
      <c r="BXD102" s="522"/>
      <c r="BXE102" s="522"/>
      <c r="BXF102" s="522"/>
      <c r="BXG102" s="522"/>
      <c r="BXH102" s="522"/>
      <c r="BXI102" s="522"/>
      <c r="BXJ102" s="522"/>
      <c r="BXK102" s="522"/>
      <c r="BXL102" s="522"/>
      <c r="BXM102" s="522"/>
      <c r="BXN102" s="522"/>
      <c r="BXO102" s="522"/>
      <c r="BXP102" s="522"/>
      <c r="BXQ102" s="522"/>
      <c r="BXR102" s="522"/>
      <c r="BXS102" s="522"/>
      <c r="BXT102" s="522"/>
      <c r="BXU102" s="522"/>
      <c r="BXV102" s="522"/>
      <c r="BXW102" s="522"/>
      <c r="BXX102" s="522"/>
      <c r="BXY102" s="522"/>
      <c r="BXZ102" s="522"/>
      <c r="BYA102" s="522"/>
      <c r="BYB102" s="522"/>
      <c r="BYC102" s="522"/>
      <c r="BYD102" s="522"/>
      <c r="BYE102" s="522"/>
      <c r="BYF102" s="522"/>
      <c r="BYG102" s="522"/>
      <c r="BYH102" s="522"/>
      <c r="BYI102" s="522"/>
      <c r="BYJ102" s="522"/>
      <c r="BYK102" s="522"/>
      <c r="BYL102" s="522"/>
      <c r="BYM102" s="522"/>
      <c r="BYN102" s="522"/>
      <c r="BYO102" s="522"/>
      <c r="BYP102" s="522"/>
      <c r="BYQ102" s="522"/>
      <c r="BYR102" s="522"/>
      <c r="BYS102" s="522"/>
      <c r="BYT102" s="522"/>
      <c r="BYU102" s="522"/>
      <c r="BYV102" s="522"/>
      <c r="BYW102" s="522"/>
      <c r="BYX102" s="522"/>
      <c r="BYY102" s="522"/>
      <c r="BYZ102" s="522"/>
      <c r="BZA102" s="522"/>
      <c r="BZB102" s="522"/>
      <c r="BZC102" s="522"/>
      <c r="BZD102" s="522"/>
      <c r="BZE102" s="522"/>
      <c r="BZF102" s="522"/>
      <c r="BZG102" s="522"/>
      <c r="BZH102" s="522"/>
      <c r="BZI102" s="522"/>
      <c r="BZJ102" s="522"/>
      <c r="BZK102" s="522"/>
      <c r="BZL102" s="522"/>
      <c r="BZM102" s="522"/>
      <c r="BZN102" s="522"/>
      <c r="BZO102" s="522"/>
      <c r="BZP102" s="522"/>
      <c r="BZQ102" s="522"/>
      <c r="BZR102" s="522"/>
      <c r="BZS102" s="522"/>
      <c r="BZT102" s="522"/>
      <c r="BZU102" s="522"/>
      <c r="BZV102" s="522"/>
      <c r="BZW102" s="522"/>
      <c r="BZX102" s="522"/>
      <c r="BZY102" s="522"/>
      <c r="BZZ102" s="522"/>
      <c r="CAA102" s="522"/>
      <c r="CAB102" s="522"/>
      <c r="CAC102" s="522"/>
      <c r="CAD102" s="522"/>
      <c r="CAE102" s="522"/>
      <c r="CAF102" s="522"/>
      <c r="CAG102" s="522"/>
      <c r="CAH102" s="522"/>
      <c r="CAI102" s="522"/>
      <c r="CAJ102" s="522"/>
      <c r="CAK102" s="522"/>
      <c r="CAL102" s="522"/>
      <c r="CAM102" s="522"/>
      <c r="CAN102" s="522"/>
      <c r="CAO102" s="522"/>
      <c r="CAP102" s="522"/>
      <c r="CAQ102" s="522"/>
      <c r="CAR102" s="522"/>
      <c r="CAS102" s="522"/>
      <c r="CAT102" s="522"/>
      <c r="CAU102" s="522"/>
      <c r="CAV102" s="522"/>
      <c r="CAW102" s="522"/>
      <c r="CAX102" s="522"/>
      <c r="CAY102" s="522"/>
      <c r="CAZ102" s="522"/>
      <c r="CBA102" s="522"/>
      <c r="CBB102" s="522"/>
      <c r="CBC102" s="522"/>
      <c r="CBD102" s="522"/>
      <c r="CBE102" s="522"/>
      <c r="CBF102" s="522"/>
      <c r="CBG102" s="522"/>
      <c r="CBH102" s="522"/>
      <c r="CBI102" s="522"/>
      <c r="CBJ102" s="522"/>
      <c r="CBK102" s="522"/>
      <c r="CBL102" s="522"/>
      <c r="CBM102" s="522"/>
      <c r="CBN102" s="522"/>
      <c r="CBO102" s="522"/>
      <c r="CBP102" s="522"/>
      <c r="CBQ102" s="522"/>
      <c r="CBR102" s="522"/>
      <c r="CBS102" s="522"/>
      <c r="CBT102" s="522"/>
      <c r="CBU102" s="522"/>
      <c r="CBV102" s="522"/>
      <c r="CBW102" s="522"/>
      <c r="CBX102" s="522"/>
      <c r="CBY102" s="522"/>
      <c r="CBZ102" s="522"/>
      <c r="CCA102" s="522"/>
      <c r="CCB102" s="522"/>
      <c r="CCC102" s="522"/>
      <c r="CCD102" s="522"/>
      <c r="CCE102" s="522"/>
      <c r="CCF102" s="522"/>
      <c r="CCG102" s="522"/>
      <c r="CCH102" s="522"/>
      <c r="CCI102" s="522"/>
      <c r="CCJ102" s="522"/>
      <c r="CCK102" s="522"/>
      <c r="CCL102" s="522"/>
      <c r="CCM102" s="522"/>
      <c r="CCN102" s="522"/>
      <c r="CCO102" s="522"/>
      <c r="CCP102" s="522"/>
      <c r="CCQ102" s="522"/>
      <c r="CCR102" s="522"/>
      <c r="CCS102" s="522"/>
      <c r="CCT102" s="522"/>
      <c r="CCU102" s="522"/>
      <c r="CCV102" s="522"/>
      <c r="CCW102" s="522"/>
      <c r="CCX102" s="522"/>
      <c r="CCY102" s="522"/>
      <c r="CCZ102" s="522"/>
      <c r="CDA102" s="522"/>
      <c r="CDB102" s="522"/>
      <c r="CDC102" s="522"/>
      <c r="CDD102" s="522"/>
      <c r="CDE102" s="522"/>
      <c r="CDF102" s="522"/>
      <c r="CDG102" s="522"/>
      <c r="CDH102" s="522"/>
      <c r="CDI102" s="522"/>
      <c r="CDJ102" s="522"/>
      <c r="CDK102" s="522"/>
      <c r="CDL102" s="522"/>
      <c r="CDM102" s="522"/>
      <c r="CDN102" s="522"/>
      <c r="CDO102" s="522"/>
      <c r="CDP102" s="522"/>
      <c r="CDQ102" s="522"/>
      <c r="CDR102" s="522"/>
      <c r="CDS102" s="522"/>
      <c r="CDT102" s="522"/>
      <c r="CDU102" s="522"/>
      <c r="CDV102" s="522"/>
      <c r="CDW102" s="522"/>
      <c r="CDX102" s="522"/>
      <c r="CDY102" s="522"/>
      <c r="CDZ102" s="522"/>
      <c r="CEA102" s="522"/>
      <c r="CEB102" s="522"/>
      <c r="CEC102" s="522"/>
      <c r="CED102" s="522"/>
      <c r="CEE102" s="522"/>
      <c r="CEF102" s="522"/>
      <c r="CEG102" s="522"/>
      <c r="CEH102" s="522"/>
      <c r="CEI102" s="522"/>
      <c r="CEJ102" s="522"/>
      <c r="CEK102" s="522"/>
      <c r="CEL102" s="522"/>
      <c r="CEM102" s="522"/>
      <c r="CEN102" s="522"/>
      <c r="CEO102" s="522"/>
      <c r="CEP102" s="522"/>
      <c r="CEQ102" s="522"/>
      <c r="CER102" s="522"/>
      <c r="CES102" s="522"/>
      <c r="CET102" s="522"/>
      <c r="CEU102" s="522"/>
      <c r="CEV102" s="522"/>
      <c r="CEW102" s="522"/>
      <c r="CEX102" s="522"/>
      <c r="CEY102" s="522"/>
      <c r="CEZ102" s="522"/>
      <c r="CFA102" s="522"/>
      <c r="CFB102" s="522"/>
      <c r="CFC102" s="522"/>
      <c r="CFD102" s="522"/>
      <c r="CFE102" s="522"/>
      <c r="CFF102" s="522"/>
      <c r="CFG102" s="522"/>
      <c r="CFH102" s="522"/>
      <c r="CFI102" s="522"/>
      <c r="CFJ102" s="522"/>
      <c r="CFK102" s="522"/>
      <c r="CFL102" s="522"/>
      <c r="CFM102" s="522"/>
      <c r="CFN102" s="522"/>
      <c r="CFO102" s="522"/>
      <c r="CFP102" s="522"/>
      <c r="CFQ102" s="522"/>
      <c r="CFR102" s="522"/>
      <c r="CFS102" s="522"/>
      <c r="CFT102" s="522"/>
      <c r="CFU102" s="522"/>
      <c r="CFV102" s="522"/>
      <c r="CFW102" s="522"/>
      <c r="CFX102" s="522"/>
      <c r="CFY102" s="522"/>
      <c r="CFZ102" s="522"/>
      <c r="CGA102" s="522"/>
      <c r="CGB102" s="522"/>
      <c r="CGC102" s="522"/>
      <c r="CGD102" s="522"/>
      <c r="CGE102" s="522"/>
      <c r="CGF102" s="522"/>
      <c r="CGG102" s="522"/>
      <c r="CGH102" s="522"/>
      <c r="CGI102" s="522"/>
      <c r="CGJ102" s="522"/>
      <c r="CGK102" s="522"/>
      <c r="CGL102" s="522"/>
      <c r="CGM102" s="522"/>
      <c r="CGN102" s="522"/>
      <c r="CGO102" s="522"/>
      <c r="CGP102" s="522"/>
      <c r="CGQ102" s="522"/>
      <c r="CGR102" s="522"/>
      <c r="CGS102" s="522"/>
      <c r="CGT102" s="522"/>
      <c r="CGU102" s="522"/>
      <c r="CGV102" s="522"/>
      <c r="CGW102" s="522"/>
      <c r="CGX102" s="522"/>
      <c r="CGY102" s="522"/>
      <c r="CGZ102" s="522"/>
      <c r="CHA102" s="522"/>
      <c r="CHB102" s="522"/>
      <c r="CHC102" s="522"/>
      <c r="CHD102" s="522"/>
      <c r="CHE102" s="522"/>
      <c r="CHF102" s="522"/>
      <c r="CHG102" s="522"/>
      <c r="CHH102" s="522"/>
      <c r="CHI102" s="522"/>
      <c r="CHJ102" s="522"/>
      <c r="CHK102" s="522"/>
      <c r="CHL102" s="522"/>
      <c r="CHM102" s="522"/>
      <c r="CHN102" s="522"/>
      <c r="CHO102" s="522"/>
      <c r="CHP102" s="522"/>
      <c r="CHQ102" s="522"/>
      <c r="CHR102" s="522"/>
      <c r="CHS102" s="522"/>
      <c r="CHT102" s="522"/>
      <c r="CHU102" s="522"/>
      <c r="CHV102" s="522"/>
      <c r="CHW102" s="522"/>
      <c r="CHX102" s="522"/>
      <c r="CHY102" s="522"/>
      <c r="CHZ102" s="522"/>
      <c r="CIA102" s="522"/>
      <c r="CIB102" s="522"/>
      <c r="CIC102" s="522"/>
      <c r="CID102" s="522"/>
      <c r="CIE102" s="522"/>
      <c r="CIF102" s="522"/>
      <c r="CIG102" s="522"/>
      <c r="CIH102" s="522"/>
      <c r="CII102" s="522"/>
      <c r="CIJ102" s="522"/>
      <c r="CIK102" s="522"/>
      <c r="CIL102" s="522"/>
      <c r="CIM102" s="522"/>
      <c r="CIN102" s="522"/>
      <c r="CIO102" s="522"/>
      <c r="CIP102" s="522"/>
      <c r="CIQ102" s="522"/>
      <c r="CIR102" s="522"/>
      <c r="CIS102" s="522"/>
      <c r="CIT102" s="522"/>
      <c r="CIU102" s="522"/>
      <c r="CIV102" s="522"/>
      <c r="CIW102" s="522"/>
      <c r="CIX102" s="522"/>
      <c r="CIY102" s="522"/>
      <c r="CIZ102" s="522"/>
      <c r="CJA102" s="522"/>
      <c r="CJB102" s="522"/>
      <c r="CJC102" s="522"/>
      <c r="CJD102" s="522"/>
      <c r="CJE102" s="522"/>
      <c r="CJF102" s="522"/>
      <c r="CJG102" s="522"/>
      <c r="CJH102" s="522"/>
      <c r="CJI102" s="522"/>
      <c r="CJJ102" s="522"/>
      <c r="CJK102" s="522"/>
      <c r="CJL102" s="522"/>
      <c r="CJM102" s="522"/>
      <c r="CJN102" s="522"/>
      <c r="CJO102" s="522"/>
      <c r="CJP102" s="522"/>
      <c r="CJQ102" s="522"/>
      <c r="CJR102" s="522"/>
      <c r="CJS102" s="522"/>
      <c r="CJT102" s="522"/>
      <c r="CJU102" s="522"/>
      <c r="CJV102" s="522"/>
      <c r="CJW102" s="522"/>
      <c r="CJX102" s="522"/>
      <c r="CJY102" s="522"/>
      <c r="CJZ102" s="522"/>
      <c r="CKA102" s="522"/>
      <c r="CKB102" s="522"/>
      <c r="CKC102" s="522"/>
      <c r="CKD102" s="522"/>
      <c r="CKE102" s="522"/>
      <c r="CKF102" s="522"/>
      <c r="CKG102" s="522"/>
      <c r="CKH102" s="522"/>
      <c r="CKI102" s="522"/>
      <c r="CKJ102" s="522"/>
      <c r="CKK102" s="522"/>
      <c r="CKL102" s="522"/>
      <c r="CKM102" s="522"/>
      <c r="CKN102" s="522"/>
      <c r="CKO102" s="522"/>
      <c r="CKP102" s="522"/>
      <c r="CKQ102" s="522"/>
      <c r="CKR102" s="522"/>
      <c r="CKS102" s="522"/>
      <c r="CKT102" s="522"/>
      <c r="CKU102" s="522"/>
      <c r="CKV102" s="522"/>
      <c r="CKW102" s="522"/>
      <c r="CKX102" s="522"/>
      <c r="CKY102" s="522"/>
      <c r="CKZ102" s="522"/>
      <c r="CLA102" s="522"/>
      <c r="CLB102" s="522"/>
      <c r="CLC102" s="522"/>
      <c r="CLD102" s="522"/>
      <c r="CLE102" s="522"/>
      <c r="CLF102" s="522"/>
      <c r="CLG102" s="522"/>
      <c r="CLH102" s="522"/>
      <c r="CLI102" s="522"/>
      <c r="CLJ102" s="522"/>
      <c r="CLK102" s="522"/>
      <c r="CLL102" s="522"/>
      <c r="CLM102" s="522"/>
      <c r="CLN102" s="522"/>
      <c r="CLO102" s="522"/>
      <c r="CLP102" s="522"/>
      <c r="CLQ102" s="522"/>
      <c r="CLR102" s="522"/>
      <c r="CLS102" s="522"/>
      <c r="CLT102" s="522"/>
      <c r="CLU102" s="522"/>
      <c r="CLV102" s="522"/>
      <c r="CLW102" s="522"/>
      <c r="CLX102" s="522"/>
      <c r="CLY102" s="522"/>
      <c r="CLZ102" s="522"/>
      <c r="CMA102" s="522"/>
      <c r="CMB102" s="522"/>
      <c r="CMC102" s="522"/>
      <c r="CMD102" s="522"/>
      <c r="CME102" s="522"/>
      <c r="CMF102" s="522"/>
      <c r="CMG102" s="522"/>
      <c r="CMH102" s="522"/>
      <c r="CMI102" s="522"/>
      <c r="CMJ102" s="522"/>
      <c r="CMK102" s="522"/>
      <c r="CML102" s="522"/>
      <c r="CMM102" s="522"/>
      <c r="CMN102" s="522"/>
      <c r="CMO102" s="522"/>
      <c r="CMP102" s="522"/>
      <c r="CMQ102" s="522"/>
      <c r="CMR102" s="522"/>
      <c r="CMS102" s="522"/>
      <c r="CMT102" s="522"/>
      <c r="CMU102" s="522"/>
      <c r="CMV102" s="522"/>
      <c r="CMW102" s="522"/>
      <c r="CMX102" s="522"/>
      <c r="CMY102" s="522"/>
      <c r="CMZ102" s="522"/>
      <c r="CNA102" s="522"/>
      <c r="CNB102" s="522"/>
      <c r="CNC102" s="522"/>
      <c r="CND102" s="522"/>
      <c r="CNE102" s="522"/>
      <c r="CNF102" s="522"/>
      <c r="CNG102" s="522"/>
      <c r="CNH102" s="522"/>
      <c r="CNI102" s="522"/>
      <c r="CNJ102" s="522"/>
      <c r="CNK102" s="522"/>
      <c r="CNL102" s="522"/>
      <c r="CNM102" s="522"/>
      <c r="CNN102" s="522"/>
      <c r="CNO102" s="522"/>
      <c r="CNP102" s="522"/>
      <c r="CNQ102" s="522"/>
      <c r="CNR102" s="522"/>
      <c r="CNS102" s="522"/>
      <c r="CNT102" s="522"/>
      <c r="CNU102" s="522"/>
      <c r="CNV102" s="522"/>
      <c r="CNW102" s="522"/>
      <c r="CNX102" s="522"/>
      <c r="CNY102" s="522"/>
      <c r="CNZ102" s="522"/>
      <c r="COA102" s="522"/>
      <c r="COB102" s="522"/>
      <c r="COC102" s="522"/>
      <c r="COD102" s="522"/>
      <c r="COE102" s="522"/>
      <c r="COF102" s="522"/>
      <c r="COG102" s="522"/>
      <c r="COH102" s="522"/>
      <c r="COI102" s="522"/>
      <c r="COJ102" s="522"/>
      <c r="COK102" s="522"/>
      <c r="COL102" s="522"/>
      <c r="COM102" s="522"/>
      <c r="CON102" s="522"/>
      <c r="COO102" s="522"/>
      <c r="COP102" s="522"/>
      <c r="COQ102" s="522"/>
      <c r="COR102" s="522"/>
      <c r="COS102" s="522"/>
      <c r="COT102" s="522"/>
      <c r="COU102" s="522"/>
      <c r="COV102" s="522"/>
      <c r="COW102" s="522"/>
      <c r="COX102" s="522"/>
      <c r="COY102" s="522"/>
      <c r="COZ102" s="522"/>
      <c r="CPA102" s="522"/>
      <c r="CPB102" s="522"/>
      <c r="CPC102" s="522"/>
      <c r="CPD102" s="522"/>
      <c r="CPE102" s="522"/>
      <c r="CPF102" s="522"/>
      <c r="CPG102" s="522"/>
      <c r="CPH102" s="522"/>
      <c r="CPI102" s="522"/>
      <c r="CPJ102" s="522"/>
      <c r="CPK102" s="522"/>
      <c r="CPL102" s="522"/>
      <c r="CPM102" s="522"/>
      <c r="CPN102" s="522"/>
      <c r="CPO102" s="522"/>
      <c r="CPP102" s="522"/>
      <c r="CPQ102" s="522"/>
      <c r="CPR102" s="522"/>
      <c r="CPS102" s="522"/>
      <c r="CPT102" s="522"/>
      <c r="CPU102" s="522"/>
      <c r="CPV102" s="522"/>
      <c r="CPW102" s="522"/>
      <c r="CPX102" s="522"/>
      <c r="CPY102" s="522"/>
      <c r="CPZ102" s="522"/>
      <c r="CQA102" s="522"/>
      <c r="CQB102" s="522"/>
      <c r="CQC102" s="522"/>
      <c r="CQD102" s="522"/>
      <c r="CQE102" s="522"/>
      <c r="CQF102" s="522"/>
      <c r="CQG102" s="522"/>
      <c r="CQH102" s="522"/>
      <c r="CQI102" s="522"/>
      <c r="CQJ102" s="522"/>
      <c r="CQK102" s="522"/>
      <c r="CQL102" s="522"/>
      <c r="CQM102" s="522"/>
      <c r="CQN102" s="522"/>
      <c r="CQO102" s="522"/>
      <c r="CQP102" s="522"/>
      <c r="CQQ102" s="522"/>
      <c r="CQR102" s="522"/>
      <c r="CQS102" s="522"/>
      <c r="CQT102" s="522"/>
      <c r="CQU102" s="522"/>
      <c r="CQV102" s="522"/>
      <c r="CQW102" s="522"/>
      <c r="CQX102" s="522"/>
      <c r="CQY102" s="522"/>
      <c r="CQZ102" s="522"/>
      <c r="CRA102" s="522"/>
      <c r="CRB102" s="522"/>
      <c r="CRC102" s="522"/>
      <c r="CRD102" s="522"/>
      <c r="CRE102" s="522"/>
      <c r="CRF102" s="522"/>
      <c r="CRG102" s="522"/>
      <c r="CRH102" s="522"/>
      <c r="CRI102" s="522"/>
      <c r="CRJ102" s="522"/>
      <c r="CRK102" s="522"/>
      <c r="CRL102" s="522"/>
      <c r="CRM102" s="522"/>
      <c r="CRN102" s="522"/>
      <c r="CRO102" s="522"/>
      <c r="CRP102" s="522"/>
      <c r="CRQ102" s="522"/>
      <c r="CRR102" s="522"/>
      <c r="CRS102" s="522"/>
      <c r="CRT102" s="522"/>
      <c r="CRU102" s="522"/>
      <c r="CRV102" s="522"/>
      <c r="CRW102" s="522"/>
      <c r="CRX102" s="522"/>
      <c r="CRY102" s="522"/>
      <c r="CRZ102" s="522"/>
      <c r="CSA102" s="522"/>
      <c r="CSB102" s="522"/>
      <c r="CSC102" s="522"/>
      <c r="CSD102" s="522"/>
      <c r="CSE102" s="522"/>
      <c r="CSF102" s="522"/>
      <c r="CSG102" s="522"/>
      <c r="CSH102" s="522"/>
      <c r="CSI102" s="522"/>
      <c r="CSJ102" s="522"/>
      <c r="CSK102" s="522"/>
      <c r="CSL102" s="522"/>
      <c r="CSM102" s="522"/>
      <c r="CSN102" s="522"/>
      <c r="CSO102" s="522"/>
      <c r="CSP102" s="522"/>
      <c r="CSQ102" s="522"/>
      <c r="CSR102" s="522"/>
      <c r="CSS102" s="522"/>
      <c r="CST102" s="522"/>
      <c r="CSU102" s="522"/>
      <c r="CSV102" s="522"/>
      <c r="CSW102" s="522"/>
      <c r="CSX102" s="522"/>
      <c r="CSY102" s="522"/>
      <c r="CSZ102" s="522"/>
      <c r="CTA102" s="522"/>
      <c r="CTB102" s="522"/>
      <c r="CTC102" s="522"/>
      <c r="CTD102" s="522"/>
      <c r="CTE102" s="522"/>
      <c r="CTF102" s="522"/>
      <c r="CTG102" s="522"/>
      <c r="CTH102" s="522"/>
      <c r="CTI102" s="522"/>
      <c r="CTJ102" s="522"/>
      <c r="CTK102" s="522"/>
      <c r="CTL102" s="522"/>
      <c r="CTM102" s="522"/>
      <c r="CTN102" s="522"/>
      <c r="CTO102" s="522"/>
      <c r="CTP102" s="522"/>
      <c r="CTQ102" s="522"/>
      <c r="CTR102" s="522"/>
      <c r="CTS102" s="522"/>
      <c r="CTT102" s="522"/>
      <c r="CTU102" s="522"/>
      <c r="CTV102" s="522"/>
      <c r="CTW102" s="522"/>
      <c r="CTX102" s="522"/>
      <c r="CTY102" s="522"/>
      <c r="CTZ102" s="522"/>
      <c r="CUA102" s="522"/>
      <c r="CUB102" s="522"/>
      <c r="CUC102" s="522"/>
      <c r="CUD102" s="522"/>
      <c r="CUE102" s="522"/>
      <c r="CUF102" s="522"/>
      <c r="CUG102" s="522"/>
      <c r="CUH102" s="522"/>
      <c r="CUI102" s="522"/>
      <c r="CUJ102" s="522"/>
      <c r="CUK102" s="522"/>
      <c r="CUL102" s="522"/>
      <c r="CUM102" s="522"/>
      <c r="CUN102" s="522"/>
      <c r="CUO102" s="522"/>
      <c r="CUP102" s="522"/>
      <c r="CUQ102" s="522"/>
      <c r="CUR102" s="522"/>
      <c r="CUS102" s="522"/>
      <c r="CUT102" s="522"/>
      <c r="CUU102" s="522"/>
      <c r="CUV102" s="522"/>
      <c r="CUW102" s="522"/>
      <c r="CUX102" s="522"/>
      <c r="CUY102" s="522"/>
      <c r="CUZ102" s="522"/>
      <c r="CVA102" s="522"/>
      <c r="CVB102" s="522"/>
      <c r="CVC102" s="522"/>
      <c r="CVD102" s="522"/>
      <c r="CVE102" s="522"/>
      <c r="CVF102" s="522"/>
      <c r="CVG102" s="522"/>
      <c r="CVH102" s="522"/>
      <c r="CVI102" s="522"/>
      <c r="CVJ102" s="522"/>
      <c r="CVK102" s="522"/>
      <c r="CVL102" s="522"/>
      <c r="CVM102" s="522"/>
      <c r="CVN102" s="522"/>
      <c r="CVO102" s="522"/>
      <c r="CVP102" s="522"/>
      <c r="CVQ102" s="522"/>
      <c r="CVR102" s="522"/>
      <c r="CVS102" s="522"/>
      <c r="CVT102" s="522"/>
      <c r="CVU102" s="522"/>
      <c r="CVV102" s="522"/>
      <c r="CVW102" s="522"/>
      <c r="CVX102" s="522"/>
      <c r="CVY102" s="522"/>
      <c r="CVZ102" s="522"/>
      <c r="CWA102" s="522"/>
      <c r="CWB102" s="522"/>
      <c r="CWC102" s="522"/>
      <c r="CWD102" s="522"/>
      <c r="CWE102" s="522"/>
      <c r="CWF102" s="522"/>
      <c r="CWG102" s="522"/>
      <c r="CWH102" s="522"/>
      <c r="CWI102" s="522"/>
      <c r="CWJ102" s="522"/>
      <c r="CWK102" s="522"/>
      <c r="CWL102" s="522"/>
      <c r="CWM102" s="522"/>
      <c r="CWN102" s="522"/>
      <c r="CWO102" s="522"/>
      <c r="CWP102" s="522"/>
      <c r="CWQ102" s="522"/>
      <c r="CWR102" s="522"/>
      <c r="CWS102" s="522"/>
      <c r="CWT102" s="522"/>
      <c r="CWU102" s="522"/>
      <c r="CWV102" s="522"/>
      <c r="CWW102" s="522"/>
      <c r="CWX102" s="522"/>
      <c r="CWY102" s="522"/>
      <c r="CWZ102" s="522"/>
      <c r="CXA102" s="522"/>
      <c r="CXB102" s="522"/>
      <c r="CXC102" s="522"/>
      <c r="CXD102" s="522"/>
      <c r="CXE102" s="522"/>
      <c r="CXF102" s="522"/>
      <c r="CXG102" s="522"/>
      <c r="CXH102" s="522"/>
      <c r="CXI102" s="522"/>
      <c r="CXJ102" s="522"/>
      <c r="CXK102" s="522"/>
      <c r="CXL102" s="522"/>
      <c r="CXM102" s="522"/>
      <c r="CXN102" s="522"/>
      <c r="CXO102" s="522"/>
      <c r="CXP102" s="522"/>
      <c r="CXQ102" s="522"/>
      <c r="CXR102" s="522"/>
      <c r="CXS102" s="522"/>
      <c r="CXT102" s="522"/>
      <c r="CXU102" s="522"/>
      <c r="CXV102" s="522"/>
      <c r="CXW102" s="522"/>
      <c r="CXX102" s="522"/>
      <c r="CXY102" s="522"/>
      <c r="CXZ102" s="522"/>
      <c r="CYA102" s="522"/>
      <c r="CYB102" s="522"/>
      <c r="CYC102" s="522"/>
      <c r="CYD102" s="522"/>
      <c r="CYE102" s="522"/>
      <c r="CYF102" s="522"/>
      <c r="CYG102" s="522"/>
      <c r="CYH102" s="522"/>
      <c r="CYI102" s="522"/>
      <c r="CYJ102" s="522"/>
      <c r="CYK102" s="522"/>
      <c r="CYL102" s="522"/>
      <c r="CYM102" s="522"/>
      <c r="CYN102" s="522"/>
      <c r="CYO102" s="522"/>
      <c r="CYP102" s="522"/>
      <c r="CYQ102" s="522"/>
      <c r="CYR102" s="522"/>
      <c r="CYS102" s="522"/>
      <c r="CYT102" s="522"/>
      <c r="CYU102" s="522"/>
      <c r="CYV102" s="522"/>
      <c r="CYW102" s="522"/>
      <c r="CYX102" s="522"/>
      <c r="CYY102" s="522"/>
      <c r="CYZ102" s="522"/>
      <c r="CZA102" s="522"/>
      <c r="CZB102" s="522"/>
      <c r="CZC102" s="522"/>
      <c r="CZD102" s="522"/>
      <c r="CZE102" s="522"/>
      <c r="CZF102" s="522"/>
      <c r="CZG102" s="522"/>
      <c r="CZH102" s="522"/>
      <c r="CZI102" s="522"/>
      <c r="CZJ102" s="522"/>
      <c r="CZK102" s="522"/>
      <c r="CZL102" s="522"/>
      <c r="CZM102" s="522"/>
      <c r="CZN102" s="522"/>
      <c r="CZO102" s="522"/>
      <c r="CZP102" s="522"/>
      <c r="CZQ102" s="522"/>
      <c r="CZR102" s="522"/>
      <c r="CZS102" s="522"/>
      <c r="CZT102" s="522"/>
      <c r="CZU102" s="522"/>
      <c r="CZV102" s="522"/>
      <c r="CZW102" s="522"/>
      <c r="CZX102" s="522"/>
      <c r="CZY102" s="522"/>
      <c r="CZZ102" s="522"/>
      <c r="DAA102" s="522"/>
      <c r="DAB102" s="522"/>
      <c r="DAC102" s="522"/>
      <c r="DAD102" s="522"/>
      <c r="DAE102" s="522"/>
      <c r="DAF102" s="522"/>
      <c r="DAG102" s="522"/>
      <c r="DAH102" s="522"/>
      <c r="DAI102" s="522"/>
      <c r="DAJ102" s="522"/>
      <c r="DAK102" s="522"/>
      <c r="DAL102" s="522"/>
      <c r="DAM102" s="522"/>
      <c r="DAN102" s="522"/>
      <c r="DAO102" s="522"/>
      <c r="DAP102" s="522"/>
      <c r="DAQ102" s="522"/>
      <c r="DAR102" s="522"/>
      <c r="DAS102" s="522"/>
      <c r="DAT102" s="522"/>
      <c r="DAU102" s="522"/>
      <c r="DAV102" s="522"/>
      <c r="DAW102" s="522"/>
      <c r="DAX102" s="522"/>
      <c r="DAY102" s="522"/>
      <c r="DAZ102" s="522"/>
      <c r="DBA102" s="522"/>
      <c r="DBB102" s="522"/>
      <c r="DBC102" s="522"/>
      <c r="DBD102" s="522"/>
      <c r="DBE102" s="522"/>
      <c r="DBF102" s="522"/>
      <c r="DBG102" s="522"/>
      <c r="DBH102" s="522"/>
      <c r="DBI102" s="522"/>
      <c r="DBJ102" s="522"/>
      <c r="DBK102" s="522"/>
      <c r="DBL102" s="522"/>
      <c r="DBM102" s="522"/>
      <c r="DBN102" s="522"/>
      <c r="DBO102" s="522"/>
      <c r="DBP102" s="522"/>
      <c r="DBQ102" s="522"/>
      <c r="DBR102" s="522"/>
      <c r="DBS102" s="522"/>
      <c r="DBT102" s="522"/>
      <c r="DBU102" s="522"/>
      <c r="DBV102" s="522"/>
      <c r="DBW102" s="522"/>
      <c r="DBX102" s="522"/>
      <c r="DBY102" s="522"/>
      <c r="DBZ102" s="522"/>
      <c r="DCA102" s="522"/>
      <c r="DCB102" s="522"/>
      <c r="DCC102" s="522"/>
      <c r="DCD102" s="522"/>
      <c r="DCE102" s="522"/>
      <c r="DCF102" s="522"/>
      <c r="DCG102" s="522"/>
      <c r="DCH102" s="522"/>
      <c r="DCI102" s="522"/>
      <c r="DCJ102" s="522"/>
      <c r="DCK102" s="522"/>
      <c r="DCL102" s="522"/>
      <c r="DCM102" s="522"/>
      <c r="DCN102" s="522"/>
      <c r="DCO102" s="522"/>
      <c r="DCP102" s="522"/>
      <c r="DCQ102" s="522"/>
      <c r="DCR102" s="522"/>
      <c r="DCS102" s="522"/>
      <c r="DCT102" s="522"/>
      <c r="DCU102" s="522"/>
      <c r="DCV102" s="522"/>
      <c r="DCW102" s="522"/>
      <c r="DCX102" s="522"/>
      <c r="DCY102" s="522"/>
      <c r="DCZ102" s="522"/>
      <c r="DDA102" s="522"/>
      <c r="DDB102" s="522"/>
      <c r="DDC102" s="522"/>
      <c r="DDD102" s="522"/>
      <c r="DDE102" s="522"/>
      <c r="DDF102" s="522"/>
      <c r="DDG102" s="522"/>
      <c r="DDH102" s="522"/>
      <c r="DDI102" s="522"/>
      <c r="DDJ102" s="522"/>
      <c r="DDK102" s="522"/>
      <c r="DDL102" s="522"/>
      <c r="DDM102" s="522"/>
      <c r="DDN102" s="522"/>
      <c r="DDO102" s="522"/>
      <c r="DDP102" s="522"/>
      <c r="DDQ102" s="522"/>
      <c r="DDR102" s="522"/>
      <c r="DDS102" s="522"/>
      <c r="DDT102" s="522"/>
      <c r="DDU102" s="522"/>
      <c r="DDV102" s="522"/>
      <c r="DDW102" s="522"/>
      <c r="DDX102" s="522"/>
      <c r="DDY102" s="522"/>
      <c r="DDZ102" s="522"/>
      <c r="DEA102" s="522"/>
      <c r="DEB102" s="522"/>
      <c r="DEC102" s="522"/>
      <c r="DED102" s="522"/>
      <c r="DEE102" s="522"/>
      <c r="DEF102" s="522"/>
      <c r="DEG102" s="522"/>
      <c r="DEH102" s="522"/>
      <c r="DEI102" s="522"/>
      <c r="DEJ102" s="522"/>
      <c r="DEK102" s="522"/>
      <c r="DEL102" s="522"/>
      <c r="DEM102" s="522"/>
      <c r="DEN102" s="522"/>
      <c r="DEO102" s="522"/>
      <c r="DEP102" s="522"/>
      <c r="DEQ102" s="522"/>
      <c r="DER102" s="522"/>
      <c r="DES102" s="522"/>
      <c r="DET102" s="522"/>
      <c r="DEU102" s="522"/>
      <c r="DEV102" s="522"/>
      <c r="DEW102" s="522"/>
      <c r="DEX102" s="522"/>
      <c r="DEY102" s="522"/>
      <c r="DEZ102" s="522"/>
      <c r="DFA102" s="522"/>
      <c r="DFB102" s="522"/>
      <c r="DFC102" s="522"/>
      <c r="DFD102" s="522"/>
      <c r="DFE102" s="522"/>
      <c r="DFF102" s="522"/>
      <c r="DFG102" s="522"/>
      <c r="DFH102" s="522"/>
      <c r="DFI102" s="522"/>
      <c r="DFJ102" s="522"/>
      <c r="DFK102" s="522"/>
      <c r="DFL102" s="522"/>
      <c r="DFM102" s="522"/>
      <c r="DFN102" s="522"/>
      <c r="DFO102" s="522"/>
      <c r="DFP102" s="522"/>
      <c r="DFQ102" s="522"/>
      <c r="DFR102" s="522"/>
      <c r="DFS102" s="522"/>
      <c r="DFT102" s="522"/>
      <c r="DFU102" s="522"/>
      <c r="DFV102" s="522"/>
      <c r="DFW102" s="522"/>
      <c r="DFX102" s="522"/>
      <c r="DFY102" s="522"/>
      <c r="DFZ102" s="522"/>
      <c r="DGA102" s="522"/>
      <c r="DGB102" s="522"/>
      <c r="DGC102" s="522"/>
      <c r="DGD102" s="522"/>
      <c r="DGE102" s="522"/>
      <c r="DGF102" s="522"/>
      <c r="DGG102" s="522"/>
      <c r="DGH102" s="522"/>
      <c r="DGI102" s="522"/>
      <c r="DGJ102" s="522"/>
      <c r="DGK102" s="522"/>
      <c r="DGL102" s="522"/>
      <c r="DGM102" s="522"/>
      <c r="DGN102" s="522"/>
      <c r="DGO102" s="522"/>
      <c r="DGP102" s="522"/>
      <c r="DGQ102" s="522"/>
      <c r="DGR102" s="522"/>
      <c r="DGS102" s="522"/>
      <c r="DGT102" s="522"/>
      <c r="DGU102" s="522"/>
      <c r="DGV102" s="522"/>
      <c r="DGW102" s="522"/>
      <c r="DGX102" s="522"/>
      <c r="DGY102" s="522"/>
      <c r="DGZ102" s="522"/>
      <c r="DHA102" s="522"/>
      <c r="DHB102" s="522"/>
      <c r="DHC102" s="522"/>
      <c r="DHD102" s="522"/>
      <c r="DHE102" s="522"/>
      <c r="DHF102" s="522"/>
      <c r="DHG102" s="522"/>
      <c r="DHH102" s="522"/>
      <c r="DHI102" s="522"/>
      <c r="DHJ102" s="522"/>
      <c r="DHK102" s="522"/>
      <c r="DHL102" s="522"/>
      <c r="DHM102" s="522"/>
      <c r="DHN102" s="522"/>
      <c r="DHO102" s="522"/>
      <c r="DHP102" s="522"/>
      <c r="DHQ102" s="522"/>
      <c r="DHR102" s="522"/>
      <c r="DHS102" s="522"/>
      <c r="DHT102" s="522"/>
      <c r="DHU102" s="522"/>
      <c r="DHV102" s="522"/>
      <c r="DHW102" s="522"/>
      <c r="DHX102" s="522"/>
      <c r="DHY102" s="522"/>
      <c r="DHZ102" s="522"/>
      <c r="DIA102" s="522"/>
      <c r="DIB102" s="522"/>
      <c r="DIC102" s="522"/>
      <c r="DID102" s="522"/>
      <c r="DIE102" s="522"/>
      <c r="DIF102" s="522"/>
      <c r="DIG102" s="522"/>
      <c r="DIH102" s="522"/>
      <c r="DII102" s="522"/>
      <c r="DIJ102" s="522"/>
      <c r="DIK102" s="522"/>
      <c r="DIL102" s="522"/>
      <c r="DIM102" s="522"/>
      <c r="DIN102" s="522"/>
      <c r="DIO102" s="522"/>
      <c r="DIP102" s="522"/>
      <c r="DIQ102" s="522"/>
      <c r="DIR102" s="522"/>
      <c r="DIS102" s="522"/>
      <c r="DIT102" s="522"/>
      <c r="DIU102" s="522"/>
      <c r="DIV102" s="522"/>
      <c r="DIW102" s="522"/>
      <c r="DIX102" s="522"/>
      <c r="DIY102" s="522"/>
      <c r="DIZ102" s="522"/>
      <c r="DJA102" s="522"/>
      <c r="DJB102" s="522"/>
      <c r="DJC102" s="522"/>
      <c r="DJD102" s="522"/>
      <c r="DJE102" s="522"/>
      <c r="DJF102" s="522"/>
      <c r="DJG102" s="522"/>
      <c r="DJH102" s="522"/>
      <c r="DJI102" s="522"/>
      <c r="DJJ102" s="522"/>
      <c r="DJK102" s="522"/>
      <c r="DJL102" s="522"/>
      <c r="DJM102" s="522"/>
      <c r="DJN102" s="522"/>
      <c r="DJO102" s="522"/>
      <c r="DJP102" s="522"/>
      <c r="DJQ102" s="522"/>
      <c r="DJR102" s="522"/>
      <c r="DJS102" s="522"/>
      <c r="DJT102" s="522"/>
      <c r="DJU102" s="522"/>
      <c r="DJV102" s="522"/>
      <c r="DJW102" s="522"/>
      <c r="DJX102" s="522"/>
      <c r="DJY102" s="522"/>
      <c r="DJZ102" s="522"/>
      <c r="DKA102" s="522"/>
      <c r="DKB102" s="522"/>
      <c r="DKC102" s="522"/>
      <c r="DKD102" s="522"/>
      <c r="DKE102" s="522"/>
      <c r="DKF102" s="522"/>
      <c r="DKG102" s="522"/>
      <c r="DKH102" s="522"/>
      <c r="DKI102" s="522"/>
      <c r="DKJ102" s="522"/>
      <c r="DKK102" s="522"/>
      <c r="DKL102" s="522"/>
      <c r="DKM102" s="522"/>
      <c r="DKN102" s="522"/>
      <c r="DKO102" s="522"/>
      <c r="DKP102" s="522"/>
      <c r="DKQ102" s="522"/>
      <c r="DKR102" s="522"/>
      <c r="DKS102" s="522"/>
      <c r="DKT102" s="522"/>
      <c r="DKU102" s="522"/>
      <c r="DKV102" s="522"/>
      <c r="DKW102" s="522"/>
      <c r="DKX102" s="522"/>
      <c r="DKY102" s="522"/>
      <c r="DKZ102" s="522"/>
      <c r="DLA102" s="522"/>
      <c r="DLB102" s="522"/>
      <c r="DLC102" s="522"/>
      <c r="DLD102" s="522"/>
      <c r="DLE102" s="522"/>
      <c r="DLF102" s="522"/>
      <c r="DLG102" s="522"/>
      <c r="DLH102" s="522"/>
      <c r="DLI102" s="522"/>
      <c r="DLJ102" s="522"/>
      <c r="DLK102" s="522"/>
      <c r="DLL102" s="522"/>
      <c r="DLM102" s="522"/>
      <c r="DLN102" s="522"/>
      <c r="DLO102" s="522"/>
      <c r="DLP102" s="522"/>
      <c r="DLQ102" s="522"/>
      <c r="DLR102" s="522"/>
      <c r="DLS102" s="522"/>
      <c r="DLT102" s="522"/>
      <c r="DLU102" s="522"/>
      <c r="DLV102" s="522"/>
      <c r="DLW102" s="522"/>
      <c r="DLX102" s="522"/>
      <c r="DLY102" s="522"/>
      <c r="DLZ102" s="522"/>
      <c r="DMA102" s="522"/>
      <c r="DMB102" s="522"/>
      <c r="DMC102" s="522"/>
      <c r="DMD102" s="522"/>
      <c r="DME102" s="522"/>
      <c r="DMF102" s="522"/>
      <c r="DMG102" s="522"/>
      <c r="DMH102" s="522"/>
      <c r="DMI102" s="522"/>
      <c r="DMJ102" s="522"/>
      <c r="DMK102" s="522"/>
      <c r="DML102" s="522"/>
      <c r="DMM102" s="522"/>
      <c r="DMN102" s="522"/>
      <c r="DMO102" s="522"/>
      <c r="DMP102" s="522"/>
      <c r="DMQ102" s="522"/>
      <c r="DMR102" s="522"/>
      <c r="DMS102" s="522"/>
      <c r="DMT102" s="522"/>
      <c r="DMU102" s="522"/>
      <c r="DMV102" s="522"/>
      <c r="DMW102" s="522"/>
      <c r="DMX102" s="522"/>
      <c r="DMY102" s="522"/>
      <c r="DMZ102" s="522"/>
      <c r="DNA102" s="522"/>
      <c r="DNB102" s="522"/>
      <c r="DNC102" s="522"/>
      <c r="DND102" s="522"/>
      <c r="DNE102" s="522"/>
      <c r="DNF102" s="522"/>
      <c r="DNG102" s="522"/>
      <c r="DNH102" s="522"/>
      <c r="DNI102" s="522"/>
      <c r="DNJ102" s="522"/>
      <c r="DNK102" s="522"/>
      <c r="DNL102" s="522"/>
      <c r="DNM102" s="522"/>
      <c r="DNN102" s="522"/>
      <c r="DNO102" s="522"/>
      <c r="DNP102" s="522"/>
      <c r="DNQ102" s="522"/>
      <c r="DNR102" s="522"/>
      <c r="DNS102" s="522"/>
      <c r="DNT102" s="522"/>
      <c r="DNU102" s="522"/>
      <c r="DNV102" s="522"/>
      <c r="DNW102" s="522"/>
      <c r="DNX102" s="522"/>
      <c r="DNY102" s="522"/>
      <c r="DNZ102" s="522"/>
      <c r="DOA102" s="522"/>
      <c r="DOB102" s="522"/>
      <c r="DOC102" s="522"/>
      <c r="DOD102" s="522"/>
      <c r="DOE102" s="522"/>
      <c r="DOF102" s="522"/>
      <c r="DOG102" s="522"/>
      <c r="DOH102" s="522"/>
      <c r="DOI102" s="522"/>
      <c r="DOJ102" s="522"/>
      <c r="DOK102" s="522"/>
      <c r="DOL102" s="522"/>
      <c r="DOM102" s="522"/>
      <c r="DON102" s="522"/>
      <c r="DOO102" s="522"/>
      <c r="DOP102" s="522"/>
      <c r="DOQ102" s="522"/>
      <c r="DOR102" s="522"/>
      <c r="DOS102" s="522"/>
      <c r="DOT102" s="522"/>
      <c r="DOU102" s="522"/>
      <c r="DOV102" s="522"/>
      <c r="DOW102" s="522"/>
      <c r="DOX102" s="522"/>
      <c r="DOY102" s="522"/>
      <c r="DOZ102" s="522"/>
      <c r="DPA102" s="522"/>
      <c r="DPB102" s="522"/>
      <c r="DPC102" s="522"/>
      <c r="DPD102" s="522"/>
      <c r="DPE102" s="522"/>
      <c r="DPF102" s="522"/>
      <c r="DPG102" s="522"/>
      <c r="DPH102" s="522"/>
      <c r="DPI102" s="522"/>
      <c r="DPJ102" s="522"/>
      <c r="DPK102" s="522"/>
      <c r="DPL102" s="522"/>
      <c r="DPM102" s="522"/>
      <c r="DPN102" s="522"/>
      <c r="DPO102" s="522"/>
      <c r="DPP102" s="522"/>
      <c r="DPQ102" s="522"/>
      <c r="DPR102" s="522"/>
      <c r="DPS102" s="522"/>
      <c r="DPT102" s="522"/>
      <c r="DPU102" s="522"/>
      <c r="DPV102" s="522"/>
      <c r="DPW102" s="522"/>
      <c r="DPX102" s="522"/>
      <c r="DPY102" s="522"/>
      <c r="DPZ102" s="522"/>
      <c r="DQA102" s="522"/>
      <c r="DQB102" s="522"/>
      <c r="DQC102" s="522"/>
      <c r="DQD102" s="522"/>
      <c r="DQE102" s="522"/>
      <c r="DQF102" s="522"/>
      <c r="DQG102" s="522"/>
      <c r="DQH102" s="522"/>
      <c r="DQI102" s="522"/>
      <c r="DQJ102" s="522"/>
      <c r="DQK102" s="522"/>
      <c r="DQL102" s="522"/>
      <c r="DQM102" s="522"/>
      <c r="DQN102" s="522"/>
      <c r="DQO102" s="522"/>
      <c r="DQP102" s="522"/>
      <c r="DQQ102" s="522"/>
      <c r="DQR102" s="522"/>
      <c r="DQS102" s="522"/>
      <c r="DQT102" s="522"/>
      <c r="DQU102" s="522"/>
      <c r="DQV102" s="522"/>
      <c r="DQW102" s="522"/>
      <c r="DQX102" s="522"/>
      <c r="DQY102" s="522"/>
      <c r="DQZ102" s="522"/>
      <c r="DRA102" s="522"/>
      <c r="DRB102" s="522"/>
      <c r="DRC102" s="522"/>
      <c r="DRD102" s="522"/>
      <c r="DRE102" s="522"/>
      <c r="DRF102" s="522"/>
      <c r="DRG102" s="522"/>
      <c r="DRH102" s="522"/>
      <c r="DRI102" s="522"/>
      <c r="DRJ102" s="522"/>
      <c r="DRK102" s="522"/>
      <c r="DRL102" s="522"/>
      <c r="DRM102" s="522"/>
      <c r="DRN102" s="522"/>
      <c r="DRO102" s="522"/>
      <c r="DRP102" s="522"/>
      <c r="DRQ102" s="522"/>
      <c r="DRR102" s="522"/>
      <c r="DRS102" s="522"/>
      <c r="DRT102" s="522"/>
      <c r="DRU102" s="522"/>
      <c r="DRV102" s="522"/>
      <c r="DRW102" s="522"/>
      <c r="DRX102" s="522"/>
      <c r="DRY102" s="522"/>
      <c r="DRZ102" s="522"/>
      <c r="DSA102" s="522"/>
      <c r="DSB102" s="522"/>
      <c r="DSC102" s="522"/>
      <c r="DSD102" s="522"/>
      <c r="DSE102" s="522"/>
      <c r="DSF102" s="522"/>
      <c r="DSG102" s="522"/>
      <c r="DSH102" s="522"/>
      <c r="DSI102" s="522"/>
      <c r="DSJ102" s="522"/>
      <c r="DSK102" s="522"/>
      <c r="DSL102" s="522"/>
      <c r="DSM102" s="522"/>
      <c r="DSN102" s="522"/>
      <c r="DSO102" s="522"/>
      <c r="DSP102" s="522"/>
      <c r="DSQ102" s="522"/>
      <c r="DSR102" s="522"/>
      <c r="DSS102" s="522"/>
      <c r="DST102" s="522"/>
      <c r="DSU102" s="522"/>
      <c r="DSV102" s="522"/>
      <c r="DSW102" s="522"/>
      <c r="DSX102" s="522"/>
      <c r="DSY102" s="522"/>
      <c r="DSZ102" s="522"/>
      <c r="DTA102" s="522"/>
      <c r="DTB102" s="522"/>
      <c r="DTC102" s="522"/>
      <c r="DTD102" s="522"/>
      <c r="DTE102" s="522"/>
      <c r="DTF102" s="522"/>
      <c r="DTG102" s="522"/>
      <c r="DTH102" s="522"/>
      <c r="DTI102" s="522"/>
      <c r="DTJ102" s="522"/>
      <c r="DTK102" s="522"/>
      <c r="DTL102" s="522"/>
      <c r="DTM102" s="522"/>
      <c r="DTN102" s="522"/>
      <c r="DTO102" s="522"/>
      <c r="DTP102" s="522"/>
      <c r="DTQ102" s="522"/>
      <c r="DTR102" s="522"/>
      <c r="DTS102" s="522"/>
      <c r="DTT102" s="522"/>
      <c r="DTU102" s="522"/>
      <c r="DTV102" s="522"/>
      <c r="DTW102" s="522"/>
      <c r="DTX102" s="522"/>
      <c r="DTY102" s="522"/>
      <c r="DTZ102" s="522"/>
      <c r="DUA102" s="522"/>
      <c r="DUB102" s="522"/>
      <c r="DUC102" s="522"/>
      <c r="DUD102" s="522"/>
      <c r="DUE102" s="522"/>
      <c r="DUF102" s="522"/>
      <c r="DUG102" s="522"/>
      <c r="DUH102" s="522"/>
      <c r="DUI102" s="522"/>
      <c r="DUJ102" s="522"/>
      <c r="DUK102" s="522"/>
      <c r="DUL102" s="522"/>
      <c r="DUM102" s="522"/>
      <c r="DUN102" s="522"/>
      <c r="DUO102" s="522"/>
      <c r="DUP102" s="522"/>
      <c r="DUQ102" s="522"/>
      <c r="DUR102" s="522"/>
      <c r="DUS102" s="522"/>
      <c r="DUT102" s="522"/>
      <c r="DUU102" s="522"/>
      <c r="DUV102" s="522"/>
      <c r="DUW102" s="522"/>
      <c r="DUX102" s="522"/>
      <c r="DUY102" s="522"/>
      <c r="DUZ102" s="522"/>
      <c r="DVA102" s="522"/>
      <c r="DVB102" s="522"/>
      <c r="DVC102" s="522"/>
      <c r="DVD102" s="522"/>
      <c r="DVE102" s="522"/>
      <c r="DVF102" s="522"/>
      <c r="DVG102" s="522"/>
      <c r="DVH102" s="522"/>
      <c r="DVI102" s="522"/>
      <c r="DVJ102" s="522"/>
      <c r="DVK102" s="522"/>
      <c r="DVL102" s="522"/>
      <c r="DVM102" s="522"/>
      <c r="DVN102" s="522"/>
      <c r="DVO102" s="522"/>
      <c r="DVP102" s="522"/>
      <c r="DVQ102" s="522"/>
      <c r="DVR102" s="522"/>
      <c r="DVS102" s="522"/>
      <c r="DVT102" s="522"/>
      <c r="DVU102" s="522"/>
      <c r="DVV102" s="522"/>
      <c r="DVW102" s="522"/>
      <c r="DVX102" s="522"/>
      <c r="DVY102" s="522"/>
      <c r="DVZ102" s="522"/>
      <c r="DWA102" s="522"/>
      <c r="DWB102" s="522"/>
      <c r="DWC102" s="522"/>
      <c r="DWD102" s="522"/>
      <c r="DWE102" s="522"/>
      <c r="DWF102" s="522"/>
      <c r="DWG102" s="522"/>
      <c r="DWH102" s="522"/>
      <c r="DWI102" s="522"/>
      <c r="DWJ102" s="522"/>
      <c r="DWK102" s="522"/>
      <c r="DWL102" s="522"/>
      <c r="DWM102" s="522"/>
      <c r="DWN102" s="522"/>
      <c r="DWO102" s="522"/>
      <c r="DWP102" s="522"/>
      <c r="DWQ102" s="522"/>
      <c r="DWR102" s="522"/>
      <c r="DWS102" s="522"/>
      <c r="DWT102" s="522"/>
      <c r="DWU102" s="522"/>
      <c r="DWV102" s="522"/>
      <c r="DWW102" s="522"/>
      <c r="DWX102" s="522"/>
      <c r="DWY102" s="522"/>
      <c r="DWZ102" s="522"/>
      <c r="DXA102" s="522"/>
      <c r="DXB102" s="522"/>
      <c r="DXC102" s="522"/>
      <c r="DXD102" s="522"/>
      <c r="DXE102" s="522"/>
      <c r="DXF102" s="522"/>
      <c r="DXG102" s="522"/>
      <c r="DXH102" s="522"/>
      <c r="DXI102" s="522"/>
      <c r="DXJ102" s="522"/>
      <c r="DXK102" s="522"/>
      <c r="DXL102" s="522"/>
      <c r="DXM102" s="522"/>
      <c r="DXN102" s="522"/>
      <c r="DXO102" s="522"/>
      <c r="DXP102" s="522"/>
      <c r="DXQ102" s="522"/>
      <c r="DXR102" s="522"/>
      <c r="DXS102" s="522"/>
      <c r="DXT102" s="522"/>
      <c r="DXU102" s="522"/>
      <c r="DXV102" s="522"/>
      <c r="DXW102" s="522"/>
      <c r="DXX102" s="522"/>
      <c r="DXY102" s="522"/>
      <c r="DXZ102" s="522"/>
      <c r="DYA102" s="522"/>
      <c r="DYB102" s="522"/>
      <c r="DYC102" s="522"/>
      <c r="DYD102" s="522"/>
      <c r="DYE102" s="522"/>
      <c r="DYF102" s="522"/>
      <c r="DYG102" s="522"/>
      <c r="DYH102" s="522"/>
      <c r="DYI102" s="522"/>
      <c r="DYJ102" s="522"/>
      <c r="DYK102" s="522"/>
      <c r="DYL102" s="522"/>
      <c r="DYM102" s="522"/>
      <c r="DYN102" s="522"/>
      <c r="DYO102" s="522"/>
      <c r="DYP102" s="522"/>
      <c r="DYQ102" s="522"/>
      <c r="DYR102" s="522"/>
      <c r="DYS102" s="522"/>
      <c r="DYT102" s="522"/>
      <c r="DYU102" s="522"/>
      <c r="DYV102" s="522"/>
      <c r="DYW102" s="522"/>
      <c r="DYX102" s="522"/>
      <c r="DYY102" s="522"/>
      <c r="DYZ102" s="522"/>
      <c r="DZA102" s="522"/>
      <c r="DZB102" s="522"/>
      <c r="DZC102" s="522"/>
      <c r="DZD102" s="522"/>
      <c r="DZE102" s="522"/>
      <c r="DZF102" s="522"/>
      <c r="DZG102" s="522"/>
      <c r="DZH102" s="522"/>
      <c r="DZI102" s="522"/>
      <c r="DZJ102" s="522"/>
      <c r="DZK102" s="522"/>
      <c r="DZL102" s="522"/>
      <c r="DZM102" s="522"/>
      <c r="DZN102" s="522"/>
      <c r="DZO102" s="522"/>
      <c r="DZP102" s="522"/>
      <c r="DZQ102" s="522"/>
      <c r="DZR102" s="522"/>
      <c r="DZS102" s="522"/>
      <c r="DZT102" s="522"/>
      <c r="DZU102" s="522"/>
      <c r="DZV102" s="522"/>
      <c r="DZW102" s="522"/>
      <c r="DZX102" s="522"/>
      <c r="DZY102" s="522"/>
      <c r="DZZ102" s="522"/>
      <c r="EAA102" s="522"/>
      <c r="EAB102" s="522"/>
      <c r="EAC102" s="522"/>
      <c r="EAD102" s="522"/>
      <c r="EAE102" s="522"/>
      <c r="EAF102" s="522"/>
      <c r="EAG102" s="522"/>
      <c r="EAH102" s="522"/>
      <c r="EAI102" s="522"/>
      <c r="EAJ102" s="522"/>
      <c r="EAK102" s="522"/>
      <c r="EAL102" s="522"/>
      <c r="EAM102" s="522"/>
      <c r="EAN102" s="522"/>
      <c r="EAO102" s="522"/>
      <c r="EAP102" s="522"/>
      <c r="EAQ102" s="522"/>
      <c r="EAR102" s="522"/>
      <c r="EAS102" s="522"/>
      <c r="EAT102" s="522"/>
      <c r="EAU102" s="522"/>
      <c r="EAV102" s="522"/>
      <c r="EAW102" s="522"/>
      <c r="EAX102" s="522"/>
      <c r="EAY102" s="522"/>
      <c r="EAZ102" s="522"/>
      <c r="EBA102" s="522"/>
      <c r="EBB102" s="522"/>
      <c r="EBC102" s="522"/>
      <c r="EBD102" s="522"/>
      <c r="EBE102" s="522"/>
      <c r="EBF102" s="522"/>
      <c r="EBG102" s="522"/>
      <c r="EBH102" s="522"/>
      <c r="EBI102" s="522"/>
      <c r="EBJ102" s="522"/>
      <c r="EBK102" s="522"/>
      <c r="EBL102" s="522"/>
      <c r="EBM102" s="522"/>
      <c r="EBN102" s="522"/>
      <c r="EBO102" s="522"/>
      <c r="EBP102" s="522"/>
      <c r="EBQ102" s="522"/>
      <c r="EBR102" s="522"/>
      <c r="EBS102" s="522"/>
      <c r="EBT102" s="522"/>
      <c r="EBU102" s="522"/>
      <c r="EBV102" s="522"/>
      <c r="EBW102" s="522"/>
      <c r="EBX102" s="522"/>
      <c r="EBY102" s="522"/>
      <c r="EBZ102" s="522"/>
      <c r="ECA102" s="522"/>
      <c r="ECB102" s="522"/>
      <c r="ECC102" s="522"/>
      <c r="ECD102" s="522"/>
      <c r="ECE102" s="522"/>
      <c r="ECF102" s="522"/>
      <c r="ECG102" s="522"/>
      <c r="ECH102" s="522"/>
      <c r="ECI102" s="522"/>
      <c r="ECJ102" s="522"/>
      <c r="ECK102" s="522"/>
      <c r="ECL102" s="522"/>
      <c r="ECM102" s="522"/>
      <c r="ECN102" s="522"/>
      <c r="ECO102" s="522"/>
      <c r="ECP102" s="522"/>
      <c r="ECQ102" s="522"/>
      <c r="ECR102" s="522"/>
      <c r="ECS102" s="522"/>
      <c r="ECT102" s="522"/>
      <c r="ECU102" s="522"/>
      <c r="ECV102" s="522"/>
      <c r="ECW102" s="522"/>
      <c r="ECX102" s="522"/>
      <c r="ECY102" s="522"/>
      <c r="ECZ102" s="522"/>
      <c r="EDA102" s="522"/>
      <c r="EDB102" s="522"/>
      <c r="EDC102" s="522"/>
      <c r="EDD102" s="522"/>
      <c r="EDE102" s="522"/>
      <c r="EDF102" s="522"/>
      <c r="EDG102" s="522"/>
      <c r="EDH102" s="522"/>
      <c r="EDI102" s="522"/>
      <c r="EDJ102" s="522"/>
      <c r="EDK102" s="522"/>
      <c r="EDL102" s="522"/>
      <c r="EDM102" s="522"/>
      <c r="EDN102" s="522"/>
      <c r="EDO102" s="522"/>
      <c r="EDP102" s="522"/>
      <c r="EDQ102" s="522"/>
      <c r="EDR102" s="522"/>
      <c r="EDS102" s="522"/>
      <c r="EDT102" s="522"/>
      <c r="EDU102" s="522"/>
      <c r="EDV102" s="522"/>
      <c r="EDW102" s="522"/>
      <c r="EDX102" s="522"/>
      <c r="EDY102" s="522"/>
      <c r="EDZ102" s="522"/>
      <c r="EEA102" s="522"/>
      <c r="EEB102" s="522"/>
      <c r="EEC102" s="522"/>
      <c r="EED102" s="522"/>
      <c r="EEE102" s="522"/>
      <c r="EEF102" s="522"/>
      <c r="EEG102" s="522"/>
      <c r="EEH102" s="522"/>
      <c r="EEI102" s="522"/>
      <c r="EEJ102" s="522"/>
      <c r="EEK102" s="522"/>
      <c r="EEL102" s="522"/>
      <c r="EEM102" s="522"/>
      <c r="EEN102" s="522"/>
      <c r="EEO102" s="522"/>
      <c r="EEP102" s="522"/>
      <c r="EEQ102" s="522"/>
      <c r="EER102" s="522"/>
      <c r="EES102" s="522"/>
      <c r="EET102" s="522"/>
      <c r="EEU102" s="522"/>
      <c r="EEV102" s="522"/>
      <c r="EEW102" s="522"/>
      <c r="EEX102" s="522"/>
      <c r="EEY102" s="522"/>
      <c r="EEZ102" s="522"/>
      <c r="EFA102" s="522"/>
      <c r="EFB102" s="522"/>
      <c r="EFC102" s="522"/>
      <c r="EFD102" s="522"/>
      <c r="EFE102" s="522"/>
      <c r="EFF102" s="522"/>
      <c r="EFG102" s="522"/>
      <c r="EFH102" s="522"/>
      <c r="EFI102" s="522"/>
      <c r="EFJ102" s="522"/>
      <c r="EFK102" s="522"/>
      <c r="EFL102" s="522"/>
      <c r="EFM102" s="522"/>
      <c r="EFN102" s="522"/>
      <c r="EFO102" s="522"/>
      <c r="EFP102" s="522"/>
      <c r="EFQ102" s="522"/>
      <c r="EFR102" s="522"/>
      <c r="EFS102" s="522"/>
      <c r="EFT102" s="522"/>
      <c r="EFU102" s="522"/>
      <c r="EFV102" s="522"/>
      <c r="EFW102" s="522"/>
      <c r="EFX102" s="522"/>
      <c r="EFY102" s="522"/>
      <c r="EFZ102" s="522"/>
      <c r="EGA102" s="522"/>
      <c r="EGB102" s="522"/>
      <c r="EGC102" s="522"/>
      <c r="EGD102" s="522"/>
      <c r="EGE102" s="522"/>
      <c r="EGF102" s="522"/>
      <c r="EGG102" s="522"/>
      <c r="EGH102" s="522"/>
      <c r="EGI102" s="522"/>
      <c r="EGJ102" s="522"/>
      <c r="EGK102" s="522"/>
      <c r="EGL102" s="522"/>
      <c r="EGM102" s="522"/>
      <c r="EGN102" s="522"/>
      <c r="EGO102" s="522"/>
      <c r="EGP102" s="522"/>
      <c r="EGQ102" s="522"/>
      <c r="EGR102" s="522"/>
      <c r="EGS102" s="522"/>
      <c r="EGT102" s="522"/>
      <c r="EGU102" s="522"/>
      <c r="EGV102" s="522"/>
      <c r="EGW102" s="522"/>
      <c r="EGX102" s="522"/>
      <c r="EGY102" s="522"/>
      <c r="EGZ102" s="522"/>
      <c r="EHA102" s="522"/>
      <c r="EHB102" s="522"/>
      <c r="EHC102" s="522"/>
      <c r="EHD102" s="522"/>
      <c r="EHE102" s="522"/>
      <c r="EHF102" s="522"/>
      <c r="EHG102" s="522"/>
      <c r="EHH102" s="522"/>
      <c r="EHI102" s="522"/>
      <c r="EHJ102" s="522"/>
      <c r="EHK102" s="522"/>
      <c r="EHL102" s="522"/>
      <c r="EHM102" s="522"/>
      <c r="EHN102" s="522"/>
      <c r="EHO102" s="522"/>
      <c r="EHP102" s="522"/>
      <c r="EHQ102" s="522"/>
      <c r="EHR102" s="522"/>
      <c r="EHS102" s="522"/>
      <c r="EHT102" s="522"/>
      <c r="EHU102" s="522"/>
      <c r="EHV102" s="522"/>
      <c r="EHW102" s="522"/>
      <c r="EHX102" s="522"/>
      <c r="EHY102" s="522"/>
      <c r="EHZ102" s="522"/>
      <c r="EIA102" s="522"/>
      <c r="EIB102" s="522"/>
      <c r="EIC102" s="522"/>
      <c r="EID102" s="522"/>
      <c r="EIE102" s="522"/>
      <c r="EIF102" s="522"/>
      <c r="EIG102" s="522"/>
      <c r="EIH102" s="522"/>
      <c r="EII102" s="522"/>
      <c r="EIJ102" s="522"/>
      <c r="EIK102" s="522"/>
      <c r="EIL102" s="522"/>
      <c r="EIM102" s="522"/>
      <c r="EIN102" s="522"/>
      <c r="EIO102" s="522"/>
      <c r="EIP102" s="522"/>
      <c r="EIQ102" s="522"/>
      <c r="EIR102" s="522"/>
      <c r="EIS102" s="522"/>
      <c r="EIT102" s="522"/>
      <c r="EIU102" s="522"/>
      <c r="EIV102" s="522"/>
      <c r="EIW102" s="522"/>
      <c r="EIX102" s="522"/>
      <c r="EIY102" s="522"/>
      <c r="EIZ102" s="522"/>
      <c r="EJA102" s="522"/>
      <c r="EJB102" s="522"/>
      <c r="EJC102" s="522"/>
      <c r="EJD102" s="522"/>
      <c r="EJE102" s="522"/>
      <c r="EJF102" s="522"/>
      <c r="EJG102" s="522"/>
      <c r="EJH102" s="522"/>
      <c r="EJI102" s="522"/>
      <c r="EJJ102" s="522"/>
      <c r="EJK102" s="522"/>
      <c r="EJL102" s="522"/>
      <c r="EJM102" s="522"/>
      <c r="EJN102" s="522"/>
      <c r="EJO102" s="522"/>
      <c r="EJP102" s="522"/>
      <c r="EJQ102" s="522"/>
      <c r="EJR102" s="522"/>
      <c r="EJS102" s="522"/>
      <c r="EJT102" s="522"/>
      <c r="EJU102" s="522"/>
      <c r="EJV102" s="522"/>
      <c r="EJW102" s="522"/>
      <c r="EJX102" s="522"/>
      <c r="EJY102" s="522"/>
      <c r="EJZ102" s="522"/>
      <c r="EKA102" s="522"/>
      <c r="EKB102" s="522"/>
      <c r="EKC102" s="522"/>
      <c r="EKD102" s="522"/>
      <c r="EKE102" s="522"/>
      <c r="EKF102" s="522"/>
      <c r="EKG102" s="522"/>
      <c r="EKH102" s="522"/>
      <c r="EKI102" s="522"/>
      <c r="EKJ102" s="522"/>
      <c r="EKK102" s="522"/>
      <c r="EKL102" s="522"/>
      <c r="EKM102" s="522"/>
      <c r="EKN102" s="522"/>
      <c r="EKO102" s="522"/>
      <c r="EKP102" s="522"/>
      <c r="EKQ102" s="522"/>
      <c r="EKR102" s="522"/>
      <c r="EKS102" s="522"/>
      <c r="EKT102" s="522"/>
      <c r="EKU102" s="522"/>
      <c r="EKV102" s="522"/>
      <c r="EKW102" s="522"/>
      <c r="EKX102" s="522"/>
      <c r="EKY102" s="522"/>
      <c r="EKZ102" s="522"/>
      <c r="ELA102" s="522"/>
      <c r="ELB102" s="522"/>
      <c r="ELC102" s="522"/>
      <c r="ELD102" s="522"/>
      <c r="ELE102" s="522"/>
      <c r="ELF102" s="522"/>
      <c r="ELG102" s="522"/>
      <c r="ELH102" s="522"/>
      <c r="ELI102" s="522"/>
      <c r="ELJ102" s="522"/>
      <c r="ELK102" s="522"/>
      <c r="ELL102" s="522"/>
      <c r="ELM102" s="522"/>
      <c r="ELN102" s="522"/>
      <c r="ELO102" s="522"/>
      <c r="ELP102" s="522"/>
      <c r="ELQ102" s="522"/>
      <c r="ELR102" s="522"/>
      <c r="ELS102" s="522"/>
      <c r="ELT102" s="522"/>
      <c r="ELU102" s="522"/>
      <c r="ELV102" s="522"/>
      <c r="ELW102" s="522"/>
      <c r="ELX102" s="522"/>
      <c r="ELY102" s="522"/>
      <c r="ELZ102" s="522"/>
      <c r="EMA102" s="522"/>
      <c r="EMB102" s="522"/>
      <c r="EMC102" s="522"/>
      <c r="EMD102" s="522"/>
      <c r="EME102" s="522"/>
      <c r="EMF102" s="522"/>
      <c r="EMG102" s="522"/>
      <c r="EMH102" s="522"/>
      <c r="EMI102" s="522"/>
      <c r="EMJ102" s="522"/>
      <c r="EMK102" s="522"/>
      <c r="EML102" s="522"/>
      <c r="EMM102" s="522"/>
      <c r="EMN102" s="522"/>
      <c r="EMO102" s="522"/>
      <c r="EMP102" s="522"/>
      <c r="EMQ102" s="522"/>
      <c r="EMR102" s="522"/>
      <c r="EMS102" s="522"/>
      <c r="EMT102" s="522"/>
      <c r="EMU102" s="522"/>
      <c r="EMV102" s="522"/>
      <c r="EMW102" s="522"/>
      <c r="EMX102" s="522"/>
      <c r="EMY102" s="522"/>
      <c r="EMZ102" s="522"/>
      <c r="ENA102" s="522"/>
      <c r="ENB102" s="522"/>
      <c r="ENC102" s="522"/>
      <c r="END102" s="522"/>
      <c r="ENE102" s="522"/>
      <c r="ENF102" s="522"/>
      <c r="ENG102" s="522"/>
      <c r="ENH102" s="522"/>
      <c r="ENI102" s="522"/>
      <c r="ENJ102" s="522"/>
      <c r="ENK102" s="522"/>
      <c r="ENL102" s="522"/>
      <c r="ENM102" s="522"/>
      <c r="ENN102" s="522"/>
      <c r="ENO102" s="522"/>
      <c r="ENP102" s="522"/>
      <c r="ENQ102" s="522"/>
      <c r="ENR102" s="522"/>
      <c r="ENS102" s="522"/>
      <c r="ENT102" s="522"/>
      <c r="ENU102" s="522"/>
      <c r="ENV102" s="522"/>
      <c r="ENW102" s="522"/>
      <c r="ENX102" s="522"/>
      <c r="ENY102" s="522"/>
      <c r="ENZ102" s="522"/>
      <c r="EOA102" s="522"/>
      <c r="EOB102" s="522"/>
      <c r="EOC102" s="522"/>
      <c r="EOD102" s="522"/>
      <c r="EOE102" s="522"/>
      <c r="EOF102" s="522"/>
      <c r="EOG102" s="522"/>
      <c r="EOH102" s="522"/>
      <c r="EOI102" s="522"/>
      <c r="EOJ102" s="522"/>
      <c r="EOK102" s="522"/>
      <c r="EOL102" s="522"/>
      <c r="EOM102" s="522"/>
      <c r="EON102" s="522"/>
      <c r="EOO102" s="522"/>
      <c r="EOP102" s="522"/>
      <c r="EOQ102" s="522"/>
      <c r="EOR102" s="522"/>
      <c r="EOS102" s="522"/>
      <c r="EOT102" s="522"/>
      <c r="EOU102" s="522"/>
      <c r="EOV102" s="522"/>
      <c r="EOW102" s="522"/>
      <c r="EOX102" s="522"/>
      <c r="EOY102" s="522"/>
      <c r="EOZ102" s="522"/>
      <c r="EPA102" s="522"/>
      <c r="EPB102" s="522"/>
      <c r="EPC102" s="522"/>
      <c r="EPD102" s="522"/>
      <c r="EPE102" s="522"/>
      <c r="EPF102" s="522"/>
      <c r="EPG102" s="522"/>
      <c r="EPH102" s="522"/>
      <c r="EPI102" s="522"/>
      <c r="EPJ102" s="522"/>
      <c r="EPK102" s="522"/>
      <c r="EPL102" s="522"/>
      <c r="EPM102" s="522"/>
      <c r="EPN102" s="522"/>
      <c r="EPO102" s="522"/>
      <c r="EPP102" s="522"/>
      <c r="EPQ102" s="522"/>
      <c r="EPR102" s="522"/>
      <c r="EPS102" s="522"/>
      <c r="EPT102" s="522"/>
      <c r="EPU102" s="522"/>
      <c r="EPV102" s="522"/>
      <c r="EPW102" s="522"/>
      <c r="EPX102" s="522"/>
      <c r="EPY102" s="522"/>
      <c r="EPZ102" s="522"/>
      <c r="EQA102" s="522"/>
      <c r="EQB102" s="522"/>
      <c r="EQC102" s="522"/>
      <c r="EQD102" s="522"/>
      <c r="EQE102" s="522"/>
      <c r="EQF102" s="522"/>
      <c r="EQG102" s="522"/>
      <c r="EQH102" s="522"/>
      <c r="EQI102" s="522"/>
      <c r="EQJ102" s="522"/>
      <c r="EQK102" s="522"/>
      <c r="EQL102" s="522"/>
      <c r="EQM102" s="522"/>
      <c r="EQN102" s="522"/>
      <c r="EQO102" s="522"/>
      <c r="EQP102" s="522"/>
      <c r="EQQ102" s="522"/>
      <c r="EQR102" s="522"/>
      <c r="EQS102" s="522"/>
      <c r="EQT102" s="522"/>
      <c r="EQU102" s="522"/>
      <c r="EQV102" s="522"/>
      <c r="EQW102" s="522"/>
      <c r="EQX102" s="522"/>
      <c r="EQY102" s="522"/>
      <c r="EQZ102" s="522"/>
      <c r="ERA102" s="522"/>
      <c r="ERB102" s="522"/>
      <c r="ERC102" s="522"/>
      <c r="ERD102" s="522"/>
      <c r="ERE102" s="522"/>
      <c r="ERF102" s="522"/>
      <c r="ERG102" s="522"/>
      <c r="ERH102" s="522"/>
      <c r="ERI102" s="522"/>
      <c r="ERJ102" s="522"/>
      <c r="ERK102" s="522"/>
      <c r="ERL102" s="522"/>
      <c r="ERM102" s="522"/>
      <c r="ERN102" s="522"/>
      <c r="ERO102" s="522"/>
      <c r="ERP102" s="522"/>
      <c r="ERQ102" s="522"/>
      <c r="ERR102" s="522"/>
      <c r="ERS102" s="522"/>
      <c r="ERT102" s="522"/>
      <c r="ERU102" s="522"/>
      <c r="ERV102" s="522"/>
      <c r="ERW102" s="522"/>
      <c r="ERX102" s="522"/>
      <c r="ERY102" s="522"/>
      <c r="ERZ102" s="522"/>
      <c r="ESA102" s="522"/>
      <c r="ESB102" s="522"/>
      <c r="ESC102" s="522"/>
      <c r="ESD102" s="522"/>
      <c r="ESE102" s="522"/>
      <c r="ESF102" s="522"/>
      <c r="ESG102" s="522"/>
      <c r="ESH102" s="522"/>
      <c r="ESI102" s="522"/>
      <c r="ESJ102" s="522"/>
      <c r="ESK102" s="522"/>
      <c r="ESL102" s="522"/>
      <c r="ESM102" s="522"/>
      <c r="ESN102" s="522"/>
      <c r="ESO102" s="522"/>
      <c r="ESP102" s="522"/>
      <c r="ESQ102" s="522"/>
      <c r="ESR102" s="522"/>
      <c r="ESS102" s="522"/>
      <c r="EST102" s="522"/>
      <c r="ESU102" s="522"/>
      <c r="ESV102" s="522"/>
      <c r="ESW102" s="522"/>
      <c r="ESX102" s="522"/>
      <c r="ESY102" s="522"/>
      <c r="ESZ102" s="522"/>
      <c r="ETA102" s="522"/>
      <c r="ETB102" s="522"/>
      <c r="ETC102" s="522"/>
      <c r="ETD102" s="522"/>
      <c r="ETE102" s="522"/>
      <c r="ETF102" s="522"/>
      <c r="ETG102" s="522"/>
      <c r="ETH102" s="522"/>
      <c r="ETI102" s="522"/>
      <c r="ETJ102" s="522"/>
      <c r="ETK102" s="522"/>
      <c r="ETL102" s="522"/>
      <c r="ETM102" s="522"/>
      <c r="ETN102" s="522"/>
      <c r="ETO102" s="522"/>
      <c r="ETP102" s="522"/>
      <c r="ETQ102" s="522"/>
      <c r="ETR102" s="522"/>
      <c r="ETS102" s="522"/>
      <c r="ETT102" s="522"/>
      <c r="ETU102" s="522"/>
      <c r="ETV102" s="522"/>
      <c r="ETW102" s="522"/>
      <c r="ETX102" s="522"/>
      <c r="ETY102" s="522"/>
      <c r="ETZ102" s="522"/>
      <c r="EUA102" s="522"/>
      <c r="EUB102" s="522"/>
      <c r="EUC102" s="522"/>
      <c r="EUD102" s="522"/>
      <c r="EUE102" s="522"/>
      <c r="EUF102" s="522"/>
      <c r="EUG102" s="522"/>
      <c r="EUH102" s="522"/>
      <c r="EUI102" s="522"/>
      <c r="EUJ102" s="522"/>
      <c r="EUK102" s="522"/>
      <c r="EUL102" s="522"/>
      <c r="EUM102" s="522"/>
      <c r="EUN102" s="522"/>
      <c r="EUO102" s="522"/>
      <c r="EUP102" s="522"/>
      <c r="EUQ102" s="522"/>
      <c r="EUR102" s="522"/>
      <c r="EUS102" s="522"/>
      <c r="EUT102" s="522"/>
      <c r="EUU102" s="522"/>
      <c r="EUV102" s="522"/>
      <c r="EUW102" s="522"/>
      <c r="EUX102" s="522"/>
      <c r="EUY102" s="522"/>
      <c r="EUZ102" s="522"/>
      <c r="EVA102" s="522"/>
      <c r="EVB102" s="522"/>
      <c r="EVC102" s="522"/>
      <c r="EVD102" s="522"/>
      <c r="EVE102" s="522"/>
      <c r="EVF102" s="522"/>
      <c r="EVG102" s="522"/>
      <c r="EVH102" s="522"/>
      <c r="EVI102" s="522"/>
      <c r="EVJ102" s="522"/>
      <c r="EVK102" s="522"/>
      <c r="EVL102" s="522"/>
      <c r="EVM102" s="522"/>
      <c r="EVN102" s="522"/>
      <c r="EVO102" s="522"/>
      <c r="EVP102" s="522"/>
      <c r="EVQ102" s="522"/>
      <c r="EVR102" s="522"/>
      <c r="EVS102" s="522"/>
      <c r="EVT102" s="522"/>
      <c r="EVU102" s="522"/>
      <c r="EVV102" s="522"/>
      <c r="EVW102" s="522"/>
      <c r="EVX102" s="522"/>
      <c r="EVY102" s="522"/>
      <c r="EVZ102" s="522"/>
      <c r="EWA102" s="522"/>
      <c r="EWB102" s="522"/>
      <c r="EWC102" s="522"/>
      <c r="EWD102" s="522"/>
      <c r="EWE102" s="522"/>
      <c r="EWF102" s="522"/>
      <c r="EWG102" s="522"/>
      <c r="EWH102" s="522"/>
      <c r="EWI102" s="522"/>
      <c r="EWJ102" s="522"/>
      <c r="EWK102" s="522"/>
      <c r="EWL102" s="522"/>
      <c r="EWM102" s="522"/>
      <c r="EWN102" s="522"/>
      <c r="EWO102" s="522"/>
      <c r="EWP102" s="522"/>
      <c r="EWQ102" s="522"/>
      <c r="EWR102" s="522"/>
      <c r="EWS102" s="522"/>
      <c r="EWT102" s="522"/>
      <c r="EWU102" s="522"/>
      <c r="EWV102" s="522"/>
      <c r="EWW102" s="522"/>
      <c r="EWX102" s="522"/>
      <c r="EWY102" s="522"/>
      <c r="EWZ102" s="522"/>
      <c r="EXA102" s="522"/>
      <c r="EXB102" s="522"/>
      <c r="EXC102" s="522"/>
      <c r="EXD102" s="522"/>
      <c r="EXE102" s="522"/>
      <c r="EXF102" s="522"/>
      <c r="EXG102" s="522"/>
      <c r="EXH102" s="522"/>
      <c r="EXI102" s="522"/>
      <c r="EXJ102" s="522"/>
      <c r="EXK102" s="522"/>
      <c r="EXL102" s="522"/>
      <c r="EXM102" s="522"/>
      <c r="EXN102" s="522"/>
      <c r="EXO102" s="522"/>
      <c r="EXP102" s="522"/>
      <c r="EXQ102" s="522"/>
      <c r="EXR102" s="522"/>
      <c r="EXS102" s="522"/>
      <c r="EXT102" s="522"/>
      <c r="EXU102" s="522"/>
      <c r="EXV102" s="522"/>
      <c r="EXW102" s="522"/>
      <c r="EXX102" s="522"/>
      <c r="EXY102" s="522"/>
      <c r="EXZ102" s="522"/>
      <c r="EYA102" s="522"/>
      <c r="EYB102" s="522"/>
      <c r="EYC102" s="522"/>
      <c r="EYD102" s="522"/>
      <c r="EYE102" s="522"/>
      <c r="EYF102" s="522"/>
      <c r="EYG102" s="522"/>
      <c r="EYH102" s="522"/>
      <c r="EYI102" s="522"/>
      <c r="EYJ102" s="522"/>
      <c r="EYK102" s="522"/>
      <c r="EYL102" s="522"/>
      <c r="EYM102" s="522"/>
      <c r="EYN102" s="522"/>
      <c r="EYO102" s="522"/>
      <c r="EYP102" s="522"/>
      <c r="EYQ102" s="522"/>
      <c r="EYR102" s="522"/>
      <c r="EYS102" s="522"/>
      <c r="EYT102" s="522"/>
      <c r="EYU102" s="522"/>
      <c r="EYV102" s="522"/>
      <c r="EYW102" s="522"/>
      <c r="EYX102" s="522"/>
      <c r="EYY102" s="522"/>
      <c r="EYZ102" s="522"/>
      <c r="EZA102" s="522"/>
      <c r="EZB102" s="522"/>
      <c r="EZC102" s="522"/>
      <c r="EZD102" s="522"/>
      <c r="EZE102" s="522"/>
      <c r="EZF102" s="522"/>
      <c r="EZG102" s="522"/>
      <c r="EZH102" s="522"/>
      <c r="EZI102" s="522"/>
      <c r="EZJ102" s="522"/>
      <c r="EZK102" s="522"/>
      <c r="EZL102" s="522"/>
      <c r="EZM102" s="522"/>
      <c r="EZN102" s="522"/>
      <c r="EZO102" s="522"/>
      <c r="EZP102" s="522"/>
      <c r="EZQ102" s="522"/>
      <c r="EZR102" s="522"/>
      <c r="EZS102" s="522"/>
      <c r="EZT102" s="522"/>
      <c r="EZU102" s="522"/>
      <c r="EZV102" s="522"/>
      <c r="EZW102" s="522"/>
      <c r="EZX102" s="522"/>
      <c r="EZY102" s="522"/>
      <c r="EZZ102" s="522"/>
      <c r="FAA102" s="522"/>
      <c r="FAB102" s="522"/>
      <c r="FAC102" s="522"/>
      <c r="FAD102" s="522"/>
      <c r="FAE102" s="522"/>
      <c r="FAF102" s="522"/>
      <c r="FAG102" s="522"/>
      <c r="FAH102" s="522"/>
      <c r="FAI102" s="522"/>
      <c r="FAJ102" s="522"/>
      <c r="FAK102" s="522"/>
      <c r="FAL102" s="522"/>
      <c r="FAM102" s="522"/>
      <c r="FAN102" s="522"/>
      <c r="FAO102" s="522"/>
      <c r="FAP102" s="522"/>
      <c r="FAQ102" s="522"/>
      <c r="FAR102" s="522"/>
      <c r="FAS102" s="522"/>
      <c r="FAT102" s="522"/>
      <c r="FAU102" s="522"/>
      <c r="FAV102" s="522"/>
      <c r="FAW102" s="522"/>
      <c r="FAX102" s="522"/>
      <c r="FAY102" s="522"/>
      <c r="FAZ102" s="522"/>
      <c r="FBA102" s="522"/>
      <c r="FBB102" s="522"/>
      <c r="FBC102" s="522"/>
      <c r="FBD102" s="522"/>
      <c r="FBE102" s="522"/>
      <c r="FBF102" s="522"/>
      <c r="FBG102" s="522"/>
      <c r="FBH102" s="522"/>
      <c r="FBI102" s="522"/>
      <c r="FBJ102" s="522"/>
      <c r="FBK102" s="522"/>
      <c r="FBL102" s="522"/>
      <c r="FBM102" s="522"/>
      <c r="FBN102" s="522"/>
      <c r="FBO102" s="522"/>
      <c r="FBP102" s="522"/>
      <c r="FBQ102" s="522"/>
      <c r="FBR102" s="522"/>
      <c r="FBS102" s="522"/>
      <c r="FBT102" s="522"/>
      <c r="FBU102" s="522"/>
      <c r="FBV102" s="522"/>
      <c r="FBW102" s="522"/>
      <c r="FBX102" s="522"/>
      <c r="FBY102" s="522"/>
      <c r="FBZ102" s="522"/>
      <c r="FCA102" s="522"/>
      <c r="FCB102" s="522"/>
      <c r="FCC102" s="522"/>
      <c r="FCD102" s="522"/>
      <c r="FCE102" s="522"/>
      <c r="FCF102" s="522"/>
      <c r="FCG102" s="522"/>
      <c r="FCH102" s="522"/>
      <c r="FCI102" s="522"/>
      <c r="FCJ102" s="522"/>
      <c r="FCK102" s="522"/>
      <c r="FCL102" s="522"/>
      <c r="FCM102" s="522"/>
      <c r="FCN102" s="522"/>
      <c r="FCO102" s="522"/>
      <c r="FCP102" s="522"/>
      <c r="FCQ102" s="522"/>
      <c r="FCR102" s="522"/>
      <c r="FCS102" s="522"/>
      <c r="FCT102" s="522"/>
      <c r="FCU102" s="522"/>
      <c r="FCV102" s="522"/>
      <c r="FCW102" s="522"/>
      <c r="FCX102" s="522"/>
      <c r="FCY102" s="522"/>
      <c r="FCZ102" s="522"/>
      <c r="FDA102" s="522"/>
      <c r="FDB102" s="522"/>
      <c r="FDC102" s="522"/>
      <c r="FDD102" s="522"/>
      <c r="FDE102" s="522"/>
      <c r="FDF102" s="522"/>
      <c r="FDG102" s="522"/>
      <c r="FDH102" s="522"/>
      <c r="FDI102" s="522"/>
      <c r="FDJ102" s="522"/>
      <c r="FDK102" s="522"/>
      <c r="FDL102" s="522"/>
      <c r="FDM102" s="522"/>
      <c r="FDN102" s="522"/>
      <c r="FDO102" s="522"/>
      <c r="FDP102" s="522"/>
      <c r="FDQ102" s="522"/>
      <c r="FDR102" s="522"/>
      <c r="FDS102" s="522"/>
      <c r="FDT102" s="522"/>
      <c r="FDU102" s="522"/>
      <c r="FDV102" s="522"/>
      <c r="FDW102" s="522"/>
      <c r="FDX102" s="522"/>
      <c r="FDY102" s="522"/>
      <c r="FDZ102" s="522"/>
      <c r="FEA102" s="522"/>
      <c r="FEB102" s="522"/>
      <c r="FEC102" s="522"/>
      <c r="FED102" s="522"/>
      <c r="FEE102" s="522"/>
      <c r="FEF102" s="522"/>
      <c r="FEG102" s="522"/>
      <c r="FEH102" s="522"/>
      <c r="FEI102" s="522"/>
      <c r="FEJ102" s="522"/>
      <c r="FEK102" s="522"/>
      <c r="FEL102" s="522"/>
      <c r="FEM102" s="522"/>
      <c r="FEN102" s="522"/>
      <c r="FEO102" s="522"/>
      <c r="FEP102" s="522"/>
      <c r="FEQ102" s="522"/>
      <c r="FER102" s="522"/>
      <c r="FES102" s="522"/>
      <c r="FET102" s="522"/>
      <c r="FEU102" s="522"/>
      <c r="FEV102" s="522"/>
      <c r="FEW102" s="522"/>
      <c r="FEX102" s="522"/>
      <c r="FEY102" s="522"/>
      <c r="FEZ102" s="522"/>
      <c r="FFA102" s="522"/>
      <c r="FFB102" s="522"/>
      <c r="FFC102" s="522"/>
      <c r="FFD102" s="522"/>
      <c r="FFE102" s="522"/>
      <c r="FFF102" s="522"/>
      <c r="FFG102" s="522"/>
      <c r="FFH102" s="522"/>
      <c r="FFI102" s="522"/>
      <c r="FFJ102" s="522"/>
      <c r="FFK102" s="522"/>
      <c r="FFL102" s="522"/>
      <c r="FFM102" s="522"/>
      <c r="FFN102" s="522"/>
      <c r="FFO102" s="522"/>
      <c r="FFP102" s="522"/>
      <c r="FFQ102" s="522"/>
      <c r="FFR102" s="522"/>
      <c r="FFS102" s="522"/>
      <c r="FFT102" s="522"/>
      <c r="FFU102" s="522"/>
      <c r="FFV102" s="522"/>
      <c r="FFW102" s="522"/>
      <c r="FFX102" s="522"/>
      <c r="FFY102" s="522"/>
      <c r="FFZ102" s="522"/>
      <c r="FGA102" s="522"/>
      <c r="FGB102" s="522"/>
      <c r="FGC102" s="522"/>
      <c r="FGD102" s="522"/>
      <c r="FGE102" s="522"/>
      <c r="FGF102" s="522"/>
      <c r="FGG102" s="522"/>
      <c r="FGH102" s="522"/>
      <c r="FGI102" s="522"/>
      <c r="FGJ102" s="522"/>
      <c r="FGK102" s="522"/>
      <c r="FGL102" s="522"/>
      <c r="FGM102" s="522"/>
      <c r="FGN102" s="522"/>
      <c r="FGO102" s="522"/>
      <c r="FGP102" s="522"/>
      <c r="FGQ102" s="522"/>
      <c r="FGR102" s="522"/>
      <c r="FGS102" s="522"/>
      <c r="FGT102" s="522"/>
      <c r="FGU102" s="522"/>
      <c r="FGV102" s="522"/>
      <c r="FGW102" s="522"/>
      <c r="FGX102" s="522"/>
      <c r="FGY102" s="522"/>
      <c r="FGZ102" s="522"/>
      <c r="FHA102" s="522"/>
      <c r="FHB102" s="522"/>
      <c r="FHC102" s="522"/>
      <c r="FHD102" s="522"/>
      <c r="FHE102" s="522"/>
      <c r="FHF102" s="522"/>
      <c r="FHG102" s="522"/>
      <c r="FHH102" s="522"/>
      <c r="FHI102" s="522"/>
      <c r="FHJ102" s="522"/>
      <c r="FHK102" s="522"/>
      <c r="FHL102" s="522"/>
      <c r="FHM102" s="522"/>
      <c r="FHN102" s="522"/>
      <c r="FHO102" s="522"/>
      <c r="FHP102" s="522"/>
      <c r="FHQ102" s="522"/>
      <c r="FHR102" s="522"/>
      <c r="FHS102" s="522"/>
      <c r="FHT102" s="522"/>
      <c r="FHU102" s="522"/>
      <c r="FHV102" s="522"/>
      <c r="FHW102" s="522"/>
      <c r="FHX102" s="522"/>
      <c r="FHY102" s="522"/>
      <c r="FHZ102" s="522"/>
      <c r="FIA102" s="522"/>
      <c r="FIB102" s="522"/>
      <c r="FIC102" s="522"/>
      <c r="FID102" s="522"/>
      <c r="FIE102" s="522"/>
      <c r="FIF102" s="522"/>
      <c r="FIG102" s="522"/>
      <c r="FIH102" s="522"/>
      <c r="FII102" s="522"/>
      <c r="FIJ102" s="522"/>
      <c r="FIK102" s="522"/>
      <c r="FIL102" s="522"/>
      <c r="FIM102" s="522"/>
      <c r="FIN102" s="522"/>
      <c r="FIO102" s="522"/>
      <c r="FIP102" s="522"/>
      <c r="FIQ102" s="522"/>
      <c r="FIR102" s="522"/>
      <c r="FIS102" s="522"/>
      <c r="FIT102" s="522"/>
      <c r="FIU102" s="522"/>
      <c r="FIV102" s="522"/>
      <c r="FIW102" s="522"/>
      <c r="FIX102" s="522"/>
      <c r="FIY102" s="522"/>
      <c r="FIZ102" s="522"/>
      <c r="FJA102" s="522"/>
      <c r="FJB102" s="522"/>
      <c r="FJC102" s="522"/>
      <c r="FJD102" s="522"/>
      <c r="FJE102" s="522"/>
      <c r="FJF102" s="522"/>
      <c r="FJG102" s="522"/>
      <c r="FJH102" s="522"/>
      <c r="FJI102" s="522"/>
      <c r="FJJ102" s="522"/>
      <c r="FJK102" s="522"/>
      <c r="FJL102" s="522"/>
      <c r="FJM102" s="522"/>
      <c r="FJN102" s="522"/>
      <c r="FJO102" s="522"/>
      <c r="FJP102" s="522"/>
      <c r="FJQ102" s="522"/>
      <c r="FJR102" s="522"/>
      <c r="FJS102" s="522"/>
      <c r="FJT102" s="522"/>
      <c r="FJU102" s="522"/>
      <c r="FJV102" s="522"/>
      <c r="FJW102" s="522"/>
      <c r="FJX102" s="522"/>
      <c r="FJY102" s="522"/>
      <c r="FJZ102" s="522"/>
      <c r="FKA102" s="522"/>
      <c r="FKB102" s="522"/>
      <c r="FKC102" s="522"/>
      <c r="FKD102" s="522"/>
      <c r="FKE102" s="522"/>
      <c r="FKF102" s="522"/>
      <c r="FKG102" s="522"/>
      <c r="FKH102" s="522"/>
      <c r="FKI102" s="522"/>
      <c r="FKJ102" s="522"/>
      <c r="FKK102" s="522"/>
      <c r="FKL102" s="522"/>
      <c r="FKM102" s="522"/>
      <c r="FKN102" s="522"/>
      <c r="FKO102" s="522"/>
      <c r="FKP102" s="522"/>
      <c r="FKQ102" s="522"/>
      <c r="FKR102" s="522"/>
      <c r="FKS102" s="522"/>
      <c r="FKT102" s="522"/>
      <c r="FKU102" s="522"/>
      <c r="FKV102" s="522"/>
      <c r="FKW102" s="522"/>
      <c r="FKX102" s="522"/>
      <c r="FKY102" s="522"/>
      <c r="FKZ102" s="522"/>
      <c r="FLA102" s="522"/>
      <c r="FLB102" s="522"/>
      <c r="FLC102" s="522"/>
      <c r="FLD102" s="522"/>
      <c r="FLE102" s="522"/>
      <c r="FLF102" s="522"/>
      <c r="FLG102" s="522"/>
      <c r="FLH102" s="522"/>
      <c r="FLI102" s="522"/>
      <c r="FLJ102" s="522"/>
      <c r="FLK102" s="522"/>
      <c r="FLL102" s="522"/>
      <c r="FLM102" s="522"/>
      <c r="FLN102" s="522"/>
      <c r="FLO102" s="522"/>
      <c r="FLP102" s="522"/>
      <c r="FLQ102" s="522"/>
      <c r="FLR102" s="522"/>
      <c r="FLS102" s="522"/>
      <c r="FLT102" s="522"/>
      <c r="FLU102" s="522"/>
      <c r="FLV102" s="522"/>
      <c r="FLW102" s="522"/>
      <c r="FLX102" s="522"/>
      <c r="FLY102" s="522"/>
      <c r="FLZ102" s="522"/>
      <c r="FMA102" s="522"/>
      <c r="FMB102" s="522"/>
      <c r="FMC102" s="522"/>
      <c r="FMD102" s="522"/>
      <c r="FME102" s="522"/>
      <c r="FMF102" s="522"/>
      <c r="FMG102" s="522"/>
      <c r="FMH102" s="522"/>
      <c r="FMI102" s="522"/>
      <c r="FMJ102" s="522"/>
      <c r="FMK102" s="522"/>
      <c r="FML102" s="522"/>
      <c r="FMM102" s="522"/>
      <c r="FMN102" s="522"/>
      <c r="FMO102" s="522"/>
      <c r="FMP102" s="522"/>
      <c r="FMQ102" s="522"/>
      <c r="FMR102" s="522"/>
      <c r="FMS102" s="522"/>
      <c r="FMT102" s="522"/>
      <c r="FMU102" s="522"/>
      <c r="FMV102" s="522"/>
      <c r="FMW102" s="522"/>
      <c r="FMX102" s="522"/>
      <c r="FMY102" s="522"/>
      <c r="FMZ102" s="522"/>
      <c r="FNA102" s="522"/>
      <c r="FNB102" s="522"/>
      <c r="FNC102" s="522"/>
      <c r="FND102" s="522"/>
      <c r="FNE102" s="522"/>
      <c r="FNF102" s="522"/>
      <c r="FNG102" s="522"/>
      <c r="FNH102" s="522"/>
      <c r="FNI102" s="522"/>
      <c r="FNJ102" s="522"/>
      <c r="FNK102" s="522"/>
      <c r="FNL102" s="522"/>
      <c r="FNM102" s="522"/>
      <c r="FNN102" s="522"/>
      <c r="FNO102" s="522"/>
      <c r="FNP102" s="522"/>
      <c r="FNQ102" s="522"/>
      <c r="FNR102" s="522"/>
      <c r="FNS102" s="522"/>
      <c r="FNT102" s="522"/>
      <c r="FNU102" s="522"/>
      <c r="FNV102" s="522"/>
      <c r="FNW102" s="522"/>
      <c r="FNX102" s="522"/>
      <c r="FNY102" s="522"/>
      <c r="FNZ102" s="522"/>
      <c r="FOA102" s="522"/>
      <c r="FOB102" s="522"/>
      <c r="FOC102" s="522"/>
      <c r="FOD102" s="522"/>
      <c r="FOE102" s="522"/>
      <c r="FOF102" s="522"/>
      <c r="FOG102" s="522"/>
      <c r="FOH102" s="522"/>
      <c r="FOI102" s="522"/>
      <c r="FOJ102" s="522"/>
      <c r="FOK102" s="522"/>
      <c r="FOL102" s="522"/>
      <c r="FOM102" s="522"/>
      <c r="FON102" s="522"/>
      <c r="FOO102" s="522"/>
      <c r="FOP102" s="522"/>
      <c r="FOQ102" s="522"/>
      <c r="FOR102" s="522"/>
      <c r="FOS102" s="522"/>
      <c r="FOT102" s="522"/>
      <c r="FOU102" s="522"/>
      <c r="FOV102" s="522"/>
      <c r="FOW102" s="522"/>
      <c r="FOX102" s="522"/>
      <c r="FOY102" s="522"/>
      <c r="FOZ102" s="522"/>
      <c r="FPA102" s="522"/>
      <c r="FPB102" s="522"/>
      <c r="FPC102" s="522"/>
      <c r="FPD102" s="522"/>
      <c r="FPE102" s="522"/>
      <c r="FPF102" s="522"/>
      <c r="FPG102" s="522"/>
      <c r="FPH102" s="522"/>
      <c r="FPI102" s="522"/>
      <c r="FPJ102" s="522"/>
      <c r="FPK102" s="522"/>
      <c r="FPL102" s="522"/>
      <c r="FPM102" s="522"/>
      <c r="FPN102" s="522"/>
      <c r="FPO102" s="522"/>
      <c r="FPP102" s="522"/>
      <c r="FPQ102" s="522"/>
      <c r="FPR102" s="522"/>
      <c r="FPS102" s="522"/>
      <c r="FPT102" s="522"/>
      <c r="FPU102" s="522"/>
      <c r="FPV102" s="522"/>
      <c r="FPW102" s="522"/>
      <c r="FPX102" s="522"/>
      <c r="FPY102" s="522"/>
      <c r="FPZ102" s="522"/>
      <c r="FQA102" s="522"/>
      <c r="FQB102" s="522"/>
      <c r="FQC102" s="522"/>
      <c r="FQD102" s="522"/>
      <c r="FQE102" s="522"/>
      <c r="FQF102" s="522"/>
      <c r="FQG102" s="522"/>
      <c r="FQH102" s="522"/>
      <c r="FQI102" s="522"/>
      <c r="FQJ102" s="522"/>
      <c r="FQK102" s="522"/>
      <c r="FQL102" s="522"/>
      <c r="FQM102" s="522"/>
      <c r="FQN102" s="522"/>
      <c r="FQO102" s="522"/>
      <c r="FQP102" s="522"/>
      <c r="FQQ102" s="522"/>
      <c r="FQR102" s="522"/>
      <c r="FQS102" s="522"/>
      <c r="FQT102" s="522"/>
      <c r="FQU102" s="522"/>
      <c r="FQV102" s="522"/>
      <c r="FQW102" s="522"/>
      <c r="FQX102" s="522"/>
      <c r="FQY102" s="522"/>
      <c r="FQZ102" s="522"/>
      <c r="FRA102" s="522"/>
      <c r="FRB102" s="522"/>
      <c r="FRC102" s="522"/>
      <c r="FRD102" s="522"/>
      <c r="FRE102" s="522"/>
      <c r="FRF102" s="522"/>
      <c r="FRG102" s="522"/>
      <c r="FRH102" s="522"/>
      <c r="FRI102" s="522"/>
      <c r="FRJ102" s="522"/>
      <c r="FRK102" s="522"/>
      <c r="FRL102" s="522"/>
      <c r="FRM102" s="522"/>
      <c r="FRN102" s="522"/>
      <c r="FRO102" s="522"/>
      <c r="FRP102" s="522"/>
      <c r="FRQ102" s="522"/>
      <c r="FRR102" s="522"/>
      <c r="FRS102" s="522"/>
      <c r="FRT102" s="522"/>
      <c r="FRU102" s="522"/>
      <c r="FRV102" s="522"/>
      <c r="FRW102" s="522"/>
      <c r="FRX102" s="522"/>
      <c r="FRY102" s="522"/>
      <c r="FRZ102" s="522"/>
      <c r="FSA102" s="522"/>
      <c r="FSB102" s="522"/>
      <c r="FSC102" s="522"/>
      <c r="FSD102" s="522"/>
      <c r="FSE102" s="522"/>
      <c r="FSF102" s="522"/>
      <c r="FSG102" s="522"/>
      <c r="FSH102" s="522"/>
      <c r="FSI102" s="522"/>
      <c r="FSJ102" s="522"/>
      <c r="FSK102" s="522"/>
      <c r="FSL102" s="522"/>
      <c r="FSM102" s="522"/>
      <c r="FSN102" s="522"/>
      <c r="FSO102" s="522"/>
      <c r="FSP102" s="522"/>
      <c r="FSQ102" s="522"/>
      <c r="FSR102" s="522"/>
      <c r="FSS102" s="522"/>
      <c r="FST102" s="522"/>
      <c r="FSU102" s="522"/>
      <c r="FSV102" s="522"/>
      <c r="FSW102" s="522"/>
      <c r="FSX102" s="522"/>
      <c r="FSY102" s="522"/>
      <c r="FSZ102" s="522"/>
      <c r="FTA102" s="522"/>
      <c r="FTB102" s="522"/>
      <c r="FTC102" s="522"/>
      <c r="FTD102" s="522"/>
      <c r="FTE102" s="522"/>
      <c r="FTF102" s="522"/>
      <c r="FTG102" s="522"/>
      <c r="FTH102" s="522"/>
      <c r="FTI102" s="522"/>
      <c r="FTJ102" s="522"/>
      <c r="FTK102" s="522"/>
      <c r="FTL102" s="522"/>
      <c r="FTM102" s="522"/>
      <c r="FTN102" s="522"/>
      <c r="FTO102" s="522"/>
      <c r="FTP102" s="522"/>
      <c r="FTQ102" s="522"/>
      <c r="FTR102" s="522"/>
      <c r="FTS102" s="522"/>
      <c r="FTT102" s="522"/>
      <c r="FTU102" s="522"/>
      <c r="FTV102" s="522"/>
      <c r="FTW102" s="522"/>
      <c r="FTX102" s="522"/>
      <c r="FTY102" s="522"/>
      <c r="FTZ102" s="522"/>
      <c r="FUA102" s="522"/>
      <c r="FUB102" s="522"/>
      <c r="FUC102" s="522"/>
      <c r="FUD102" s="522"/>
      <c r="FUE102" s="522"/>
      <c r="FUF102" s="522"/>
      <c r="FUG102" s="522"/>
      <c r="FUH102" s="522"/>
      <c r="FUI102" s="522"/>
      <c r="FUJ102" s="522"/>
      <c r="FUK102" s="522"/>
      <c r="FUL102" s="522"/>
      <c r="FUM102" s="522"/>
      <c r="FUN102" s="522"/>
      <c r="FUO102" s="522"/>
      <c r="FUP102" s="522"/>
      <c r="FUQ102" s="522"/>
      <c r="FUR102" s="522"/>
      <c r="FUS102" s="522"/>
      <c r="FUT102" s="522"/>
      <c r="FUU102" s="522"/>
      <c r="FUV102" s="522"/>
      <c r="FUW102" s="522"/>
      <c r="FUX102" s="522"/>
      <c r="FUY102" s="522"/>
      <c r="FUZ102" s="522"/>
      <c r="FVA102" s="522"/>
      <c r="FVB102" s="522"/>
      <c r="FVC102" s="522"/>
      <c r="FVD102" s="522"/>
      <c r="FVE102" s="522"/>
      <c r="FVF102" s="522"/>
      <c r="FVG102" s="522"/>
      <c r="FVH102" s="522"/>
      <c r="FVI102" s="522"/>
      <c r="FVJ102" s="522"/>
      <c r="FVK102" s="522"/>
      <c r="FVL102" s="522"/>
      <c r="FVM102" s="522"/>
      <c r="FVN102" s="522"/>
      <c r="FVO102" s="522"/>
      <c r="FVP102" s="522"/>
      <c r="FVQ102" s="522"/>
      <c r="FVR102" s="522"/>
      <c r="FVS102" s="522"/>
      <c r="FVT102" s="522"/>
      <c r="FVU102" s="522"/>
      <c r="FVV102" s="522"/>
      <c r="FVW102" s="522"/>
      <c r="FVX102" s="522"/>
      <c r="FVY102" s="522"/>
      <c r="FVZ102" s="522"/>
      <c r="FWA102" s="522"/>
      <c r="FWB102" s="522"/>
      <c r="FWC102" s="522"/>
      <c r="FWD102" s="522"/>
      <c r="FWE102" s="522"/>
      <c r="FWF102" s="522"/>
      <c r="FWG102" s="522"/>
      <c r="FWH102" s="522"/>
      <c r="FWI102" s="522"/>
      <c r="FWJ102" s="522"/>
      <c r="FWK102" s="522"/>
      <c r="FWL102" s="522"/>
      <c r="FWM102" s="522"/>
      <c r="FWN102" s="522"/>
      <c r="FWO102" s="522"/>
      <c r="FWP102" s="522"/>
      <c r="FWQ102" s="522"/>
      <c r="FWR102" s="522"/>
      <c r="FWS102" s="522"/>
      <c r="FWT102" s="522"/>
      <c r="FWU102" s="522"/>
      <c r="FWV102" s="522"/>
      <c r="FWW102" s="522"/>
      <c r="FWX102" s="522"/>
      <c r="FWY102" s="522"/>
      <c r="FWZ102" s="522"/>
      <c r="FXA102" s="522"/>
      <c r="FXB102" s="522"/>
      <c r="FXC102" s="522"/>
      <c r="FXD102" s="522"/>
      <c r="FXE102" s="522"/>
      <c r="FXF102" s="522"/>
      <c r="FXG102" s="522"/>
      <c r="FXH102" s="522"/>
      <c r="FXI102" s="522"/>
      <c r="FXJ102" s="522"/>
      <c r="FXK102" s="522"/>
      <c r="FXL102" s="522"/>
      <c r="FXM102" s="522"/>
      <c r="FXN102" s="522"/>
      <c r="FXO102" s="522"/>
      <c r="FXP102" s="522"/>
      <c r="FXQ102" s="522"/>
      <c r="FXR102" s="522"/>
      <c r="FXS102" s="522"/>
      <c r="FXT102" s="522"/>
      <c r="FXU102" s="522"/>
      <c r="FXV102" s="522"/>
      <c r="FXW102" s="522"/>
      <c r="FXX102" s="522"/>
      <c r="FXY102" s="522"/>
      <c r="FXZ102" s="522"/>
      <c r="FYA102" s="522"/>
      <c r="FYB102" s="522"/>
      <c r="FYC102" s="522"/>
      <c r="FYD102" s="522"/>
      <c r="FYE102" s="522"/>
      <c r="FYF102" s="522"/>
      <c r="FYG102" s="522"/>
      <c r="FYH102" s="522"/>
      <c r="FYI102" s="522"/>
      <c r="FYJ102" s="522"/>
      <c r="FYK102" s="522"/>
      <c r="FYL102" s="522"/>
      <c r="FYM102" s="522"/>
      <c r="FYN102" s="522"/>
      <c r="FYO102" s="522"/>
      <c r="FYP102" s="522"/>
      <c r="FYQ102" s="522"/>
      <c r="FYR102" s="522"/>
      <c r="FYS102" s="522"/>
      <c r="FYT102" s="522"/>
      <c r="FYU102" s="522"/>
      <c r="FYV102" s="522"/>
      <c r="FYW102" s="522"/>
      <c r="FYX102" s="522"/>
      <c r="FYY102" s="522"/>
      <c r="FYZ102" s="522"/>
      <c r="FZA102" s="522"/>
      <c r="FZB102" s="522"/>
      <c r="FZC102" s="522"/>
      <c r="FZD102" s="522"/>
      <c r="FZE102" s="522"/>
      <c r="FZF102" s="522"/>
      <c r="FZG102" s="522"/>
      <c r="FZH102" s="522"/>
      <c r="FZI102" s="522"/>
      <c r="FZJ102" s="522"/>
      <c r="FZK102" s="522"/>
      <c r="FZL102" s="522"/>
      <c r="FZM102" s="522"/>
      <c r="FZN102" s="522"/>
      <c r="FZO102" s="522"/>
      <c r="FZP102" s="522"/>
      <c r="FZQ102" s="522"/>
      <c r="FZR102" s="522"/>
      <c r="FZS102" s="522"/>
      <c r="FZT102" s="522"/>
      <c r="FZU102" s="522"/>
      <c r="FZV102" s="522"/>
      <c r="FZW102" s="522"/>
      <c r="FZX102" s="522"/>
      <c r="FZY102" s="522"/>
      <c r="FZZ102" s="522"/>
      <c r="GAA102" s="522"/>
      <c r="GAB102" s="522"/>
      <c r="GAC102" s="522"/>
      <c r="GAD102" s="522"/>
      <c r="GAE102" s="522"/>
      <c r="GAF102" s="522"/>
      <c r="GAG102" s="522"/>
      <c r="GAH102" s="522"/>
      <c r="GAI102" s="522"/>
      <c r="GAJ102" s="522"/>
      <c r="GAK102" s="522"/>
      <c r="GAL102" s="522"/>
      <c r="GAM102" s="522"/>
      <c r="GAN102" s="522"/>
      <c r="GAO102" s="522"/>
      <c r="GAP102" s="522"/>
      <c r="GAQ102" s="522"/>
      <c r="GAR102" s="522"/>
      <c r="GAS102" s="522"/>
      <c r="GAT102" s="522"/>
      <c r="GAU102" s="522"/>
      <c r="GAV102" s="522"/>
      <c r="GAW102" s="522"/>
      <c r="GAX102" s="522"/>
      <c r="GAY102" s="522"/>
      <c r="GAZ102" s="522"/>
      <c r="GBA102" s="522"/>
      <c r="GBB102" s="522"/>
      <c r="GBC102" s="522"/>
      <c r="GBD102" s="522"/>
      <c r="GBE102" s="522"/>
      <c r="GBF102" s="522"/>
      <c r="GBG102" s="522"/>
      <c r="GBH102" s="522"/>
      <c r="GBI102" s="522"/>
      <c r="GBJ102" s="522"/>
      <c r="GBK102" s="522"/>
      <c r="GBL102" s="522"/>
      <c r="GBM102" s="522"/>
      <c r="GBN102" s="522"/>
      <c r="GBO102" s="522"/>
      <c r="GBP102" s="522"/>
      <c r="GBQ102" s="522"/>
      <c r="GBR102" s="522"/>
      <c r="GBS102" s="522"/>
      <c r="GBT102" s="522"/>
      <c r="GBU102" s="522"/>
      <c r="GBV102" s="522"/>
      <c r="GBW102" s="522"/>
      <c r="GBX102" s="522"/>
      <c r="GBY102" s="522"/>
      <c r="GBZ102" s="522"/>
      <c r="GCA102" s="522"/>
      <c r="GCB102" s="522"/>
      <c r="GCC102" s="522"/>
      <c r="GCD102" s="522"/>
      <c r="GCE102" s="522"/>
      <c r="GCF102" s="522"/>
      <c r="GCG102" s="522"/>
      <c r="GCH102" s="522"/>
      <c r="GCI102" s="522"/>
      <c r="GCJ102" s="522"/>
      <c r="GCK102" s="522"/>
      <c r="GCL102" s="522"/>
      <c r="GCM102" s="522"/>
      <c r="GCN102" s="522"/>
      <c r="GCO102" s="522"/>
      <c r="GCP102" s="522"/>
      <c r="GCQ102" s="522"/>
      <c r="GCR102" s="522"/>
      <c r="GCS102" s="522"/>
      <c r="GCT102" s="522"/>
      <c r="GCU102" s="522"/>
      <c r="GCV102" s="522"/>
      <c r="GCW102" s="522"/>
      <c r="GCX102" s="522"/>
      <c r="GCY102" s="522"/>
      <c r="GCZ102" s="522"/>
      <c r="GDA102" s="522"/>
      <c r="GDB102" s="522"/>
      <c r="GDC102" s="522"/>
      <c r="GDD102" s="522"/>
      <c r="GDE102" s="522"/>
      <c r="GDF102" s="522"/>
      <c r="GDG102" s="522"/>
      <c r="GDH102" s="522"/>
      <c r="GDI102" s="522"/>
      <c r="GDJ102" s="522"/>
      <c r="GDK102" s="522"/>
      <c r="GDL102" s="522"/>
      <c r="GDM102" s="522"/>
      <c r="GDN102" s="522"/>
      <c r="GDO102" s="522"/>
      <c r="GDP102" s="522"/>
      <c r="GDQ102" s="522"/>
      <c r="GDR102" s="522"/>
      <c r="GDS102" s="522"/>
      <c r="GDT102" s="522"/>
      <c r="GDU102" s="522"/>
      <c r="GDV102" s="522"/>
      <c r="GDW102" s="522"/>
      <c r="GDX102" s="522"/>
      <c r="GDY102" s="522"/>
      <c r="GDZ102" s="522"/>
      <c r="GEA102" s="522"/>
      <c r="GEB102" s="522"/>
      <c r="GEC102" s="522"/>
      <c r="GED102" s="522"/>
      <c r="GEE102" s="522"/>
      <c r="GEF102" s="522"/>
      <c r="GEG102" s="522"/>
      <c r="GEH102" s="522"/>
      <c r="GEI102" s="522"/>
      <c r="GEJ102" s="522"/>
      <c r="GEK102" s="522"/>
      <c r="GEL102" s="522"/>
      <c r="GEM102" s="522"/>
      <c r="GEN102" s="522"/>
      <c r="GEO102" s="522"/>
      <c r="GEP102" s="522"/>
      <c r="GEQ102" s="522"/>
      <c r="GER102" s="522"/>
      <c r="GES102" s="522"/>
      <c r="GET102" s="522"/>
      <c r="GEU102" s="522"/>
      <c r="GEV102" s="522"/>
      <c r="GEW102" s="522"/>
      <c r="GEX102" s="522"/>
      <c r="GEY102" s="522"/>
      <c r="GEZ102" s="522"/>
      <c r="GFA102" s="522"/>
      <c r="GFB102" s="522"/>
      <c r="GFC102" s="522"/>
      <c r="GFD102" s="522"/>
      <c r="GFE102" s="522"/>
      <c r="GFF102" s="522"/>
      <c r="GFG102" s="522"/>
      <c r="GFH102" s="522"/>
      <c r="GFI102" s="522"/>
      <c r="GFJ102" s="522"/>
      <c r="GFK102" s="522"/>
      <c r="GFL102" s="522"/>
      <c r="GFM102" s="522"/>
      <c r="GFN102" s="522"/>
      <c r="GFO102" s="522"/>
      <c r="GFP102" s="522"/>
      <c r="GFQ102" s="522"/>
      <c r="GFR102" s="522"/>
      <c r="GFS102" s="522"/>
      <c r="GFT102" s="522"/>
      <c r="GFU102" s="522"/>
      <c r="GFV102" s="522"/>
      <c r="GFW102" s="522"/>
      <c r="GFX102" s="522"/>
      <c r="GFY102" s="522"/>
      <c r="GFZ102" s="522"/>
      <c r="GGA102" s="522"/>
      <c r="GGB102" s="522"/>
      <c r="GGC102" s="522"/>
      <c r="GGD102" s="522"/>
      <c r="GGE102" s="522"/>
      <c r="GGF102" s="522"/>
      <c r="GGG102" s="522"/>
      <c r="GGH102" s="522"/>
      <c r="GGI102" s="522"/>
      <c r="GGJ102" s="522"/>
      <c r="GGK102" s="522"/>
      <c r="GGL102" s="522"/>
      <c r="GGM102" s="522"/>
      <c r="GGN102" s="522"/>
      <c r="GGO102" s="522"/>
      <c r="GGP102" s="522"/>
      <c r="GGQ102" s="522"/>
      <c r="GGR102" s="522"/>
      <c r="GGS102" s="522"/>
      <c r="GGT102" s="522"/>
      <c r="GGU102" s="522"/>
      <c r="GGV102" s="522"/>
      <c r="GGW102" s="522"/>
      <c r="GGX102" s="522"/>
      <c r="GGY102" s="522"/>
      <c r="GGZ102" s="522"/>
      <c r="GHA102" s="522"/>
      <c r="GHB102" s="522"/>
      <c r="GHC102" s="522"/>
      <c r="GHD102" s="522"/>
      <c r="GHE102" s="522"/>
      <c r="GHF102" s="522"/>
      <c r="GHG102" s="522"/>
      <c r="GHH102" s="522"/>
      <c r="GHI102" s="522"/>
      <c r="GHJ102" s="522"/>
      <c r="GHK102" s="522"/>
      <c r="GHL102" s="522"/>
      <c r="GHM102" s="522"/>
      <c r="GHN102" s="522"/>
      <c r="GHO102" s="522"/>
      <c r="GHP102" s="522"/>
      <c r="GHQ102" s="522"/>
      <c r="GHR102" s="522"/>
      <c r="GHS102" s="522"/>
      <c r="GHT102" s="522"/>
      <c r="GHU102" s="522"/>
      <c r="GHV102" s="522"/>
      <c r="GHW102" s="522"/>
      <c r="GHX102" s="522"/>
      <c r="GHY102" s="522"/>
      <c r="GHZ102" s="522"/>
      <c r="GIA102" s="522"/>
      <c r="GIB102" s="522"/>
      <c r="GIC102" s="522"/>
      <c r="GID102" s="522"/>
      <c r="GIE102" s="522"/>
      <c r="GIF102" s="522"/>
      <c r="GIG102" s="522"/>
      <c r="GIH102" s="522"/>
      <c r="GII102" s="522"/>
      <c r="GIJ102" s="522"/>
      <c r="GIK102" s="522"/>
      <c r="GIL102" s="522"/>
      <c r="GIM102" s="522"/>
      <c r="GIN102" s="522"/>
      <c r="GIO102" s="522"/>
      <c r="GIP102" s="522"/>
      <c r="GIQ102" s="522"/>
      <c r="GIR102" s="522"/>
      <c r="GIS102" s="522"/>
      <c r="GIT102" s="522"/>
      <c r="GIU102" s="522"/>
      <c r="GIV102" s="522"/>
      <c r="GIW102" s="522"/>
      <c r="GIX102" s="522"/>
      <c r="GIY102" s="522"/>
      <c r="GIZ102" s="522"/>
      <c r="GJA102" s="522"/>
      <c r="GJB102" s="522"/>
      <c r="GJC102" s="522"/>
      <c r="GJD102" s="522"/>
      <c r="GJE102" s="522"/>
      <c r="GJF102" s="522"/>
      <c r="GJG102" s="522"/>
      <c r="GJH102" s="522"/>
      <c r="GJI102" s="522"/>
      <c r="GJJ102" s="522"/>
      <c r="GJK102" s="522"/>
      <c r="GJL102" s="522"/>
      <c r="GJM102" s="522"/>
      <c r="GJN102" s="522"/>
      <c r="GJO102" s="522"/>
      <c r="GJP102" s="522"/>
      <c r="GJQ102" s="522"/>
      <c r="GJR102" s="522"/>
      <c r="GJS102" s="522"/>
      <c r="GJT102" s="522"/>
      <c r="GJU102" s="522"/>
      <c r="GJV102" s="522"/>
      <c r="GJW102" s="522"/>
      <c r="GJX102" s="522"/>
      <c r="GJY102" s="522"/>
      <c r="GJZ102" s="522"/>
      <c r="GKA102" s="522"/>
      <c r="GKB102" s="522"/>
      <c r="GKC102" s="522"/>
      <c r="GKD102" s="522"/>
      <c r="GKE102" s="522"/>
      <c r="GKF102" s="522"/>
      <c r="GKG102" s="522"/>
      <c r="GKH102" s="522"/>
      <c r="GKI102" s="522"/>
      <c r="GKJ102" s="522"/>
      <c r="GKK102" s="522"/>
      <c r="GKL102" s="522"/>
      <c r="GKM102" s="522"/>
      <c r="GKN102" s="522"/>
      <c r="GKO102" s="522"/>
      <c r="GKP102" s="522"/>
      <c r="GKQ102" s="522"/>
      <c r="GKR102" s="522"/>
      <c r="GKS102" s="522"/>
      <c r="GKT102" s="522"/>
      <c r="GKU102" s="522"/>
      <c r="GKV102" s="522"/>
      <c r="GKW102" s="522"/>
      <c r="GKX102" s="522"/>
      <c r="GKY102" s="522"/>
      <c r="GKZ102" s="522"/>
      <c r="GLA102" s="522"/>
      <c r="GLB102" s="522"/>
      <c r="GLC102" s="522"/>
      <c r="GLD102" s="522"/>
      <c r="GLE102" s="522"/>
      <c r="GLF102" s="522"/>
      <c r="GLG102" s="522"/>
      <c r="GLH102" s="522"/>
      <c r="GLI102" s="522"/>
      <c r="GLJ102" s="522"/>
      <c r="GLK102" s="522"/>
      <c r="GLL102" s="522"/>
      <c r="GLM102" s="522"/>
      <c r="GLN102" s="522"/>
      <c r="GLO102" s="522"/>
      <c r="GLP102" s="522"/>
      <c r="GLQ102" s="522"/>
      <c r="GLR102" s="522"/>
      <c r="GLS102" s="522"/>
      <c r="GLT102" s="522"/>
      <c r="GLU102" s="522"/>
      <c r="GLV102" s="522"/>
      <c r="GLW102" s="522"/>
      <c r="GLX102" s="522"/>
      <c r="GLY102" s="522"/>
      <c r="GLZ102" s="522"/>
      <c r="GMA102" s="522"/>
      <c r="GMB102" s="522"/>
      <c r="GMC102" s="522"/>
      <c r="GMD102" s="522"/>
      <c r="GME102" s="522"/>
      <c r="GMF102" s="522"/>
      <c r="GMG102" s="522"/>
      <c r="GMH102" s="522"/>
      <c r="GMI102" s="522"/>
      <c r="GMJ102" s="522"/>
      <c r="GMK102" s="522"/>
      <c r="GML102" s="522"/>
      <c r="GMM102" s="522"/>
      <c r="GMN102" s="522"/>
      <c r="GMO102" s="522"/>
      <c r="GMP102" s="522"/>
      <c r="GMQ102" s="522"/>
      <c r="GMR102" s="522"/>
      <c r="GMS102" s="522"/>
      <c r="GMT102" s="522"/>
      <c r="GMU102" s="522"/>
      <c r="GMV102" s="522"/>
      <c r="GMW102" s="522"/>
      <c r="GMX102" s="522"/>
      <c r="GMY102" s="522"/>
      <c r="GMZ102" s="522"/>
      <c r="GNA102" s="522"/>
      <c r="GNB102" s="522"/>
      <c r="GNC102" s="522"/>
      <c r="GND102" s="522"/>
      <c r="GNE102" s="522"/>
      <c r="GNF102" s="522"/>
      <c r="GNG102" s="522"/>
      <c r="GNH102" s="522"/>
      <c r="GNI102" s="522"/>
      <c r="GNJ102" s="522"/>
      <c r="GNK102" s="522"/>
      <c r="GNL102" s="522"/>
      <c r="GNM102" s="522"/>
      <c r="GNN102" s="522"/>
      <c r="GNO102" s="522"/>
      <c r="GNP102" s="522"/>
      <c r="GNQ102" s="522"/>
      <c r="GNR102" s="522"/>
      <c r="GNS102" s="522"/>
      <c r="GNT102" s="522"/>
      <c r="GNU102" s="522"/>
      <c r="GNV102" s="522"/>
      <c r="GNW102" s="522"/>
      <c r="GNX102" s="522"/>
      <c r="GNY102" s="522"/>
      <c r="GNZ102" s="522"/>
      <c r="GOA102" s="522"/>
      <c r="GOB102" s="522"/>
      <c r="GOC102" s="522"/>
      <c r="GOD102" s="522"/>
      <c r="GOE102" s="522"/>
      <c r="GOF102" s="522"/>
      <c r="GOG102" s="522"/>
      <c r="GOH102" s="522"/>
      <c r="GOI102" s="522"/>
      <c r="GOJ102" s="522"/>
      <c r="GOK102" s="522"/>
      <c r="GOL102" s="522"/>
      <c r="GOM102" s="522"/>
      <c r="GON102" s="522"/>
      <c r="GOO102" s="522"/>
      <c r="GOP102" s="522"/>
      <c r="GOQ102" s="522"/>
      <c r="GOR102" s="522"/>
      <c r="GOS102" s="522"/>
      <c r="GOT102" s="522"/>
      <c r="GOU102" s="522"/>
      <c r="GOV102" s="522"/>
      <c r="GOW102" s="522"/>
      <c r="GOX102" s="522"/>
      <c r="GOY102" s="522"/>
      <c r="GOZ102" s="522"/>
      <c r="GPA102" s="522"/>
      <c r="GPB102" s="522"/>
      <c r="GPC102" s="522"/>
      <c r="GPD102" s="522"/>
      <c r="GPE102" s="522"/>
      <c r="GPF102" s="522"/>
      <c r="GPG102" s="522"/>
      <c r="GPH102" s="522"/>
      <c r="GPI102" s="522"/>
      <c r="GPJ102" s="522"/>
      <c r="GPK102" s="522"/>
      <c r="GPL102" s="522"/>
      <c r="GPM102" s="522"/>
      <c r="GPN102" s="522"/>
      <c r="GPO102" s="522"/>
      <c r="GPP102" s="522"/>
      <c r="GPQ102" s="522"/>
      <c r="GPR102" s="522"/>
      <c r="GPS102" s="522"/>
      <c r="GPT102" s="522"/>
      <c r="GPU102" s="522"/>
      <c r="GPV102" s="522"/>
      <c r="GPW102" s="522"/>
      <c r="GPX102" s="522"/>
      <c r="GPY102" s="522"/>
      <c r="GPZ102" s="522"/>
      <c r="GQA102" s="522"/>
      <c r="GQB102" s="522"/>
      <c r="GQC102" s="522"/>
      <c r="GQD102" s="522"/>
      <c r="GQE102" s="522"/>
      <c r="GQF102" s="522"/>
      <c r="GQG102" s="522"/>
      <c r="GQH102" s="522"/>
      <c r="GQI102" s="522"/>
      <c r="GQJ102" s="522"/>
      <c r="GQK102" s="522"/>
      <c r="GQL102" s="522"/>
      <c r="GQM102" s="522"/>
      <c r="GQN102" s="522"/>
      <c r="GQO102" s="522"/>
      <c r="GQP102" s="522"/>
      <c r="GQQ102" s="522"/>
      <c r="GQR102" s="522"/>
      <c r="GQS102" s="522"/>
      <c r="GQT102" s="522"/>
      <c r="GQU102" s="522"/>
      <c r="GQV102" s="522"/>
      <c r="GQW102" s="522"/>
      <c r="GQX102" s="522"/>
      <c r="GQY102" s="522"/>
      <c r="GQZ102" s="522"/>
      <c r="GRA102" s="522"/>
      <c r="GRB102" s="522"/>
      <c r="GRC102" s="522"/>
      <c r="GRD102" s="522"/>
      <c r="GRE102" s="522"/>
      <c r="GRF102" s="522"/>
      <c r="GRG102" s="522"/>
      <c r="GRH102" s="522"/>
      <c r="GRI102" s="522"/>
      <c r="GRJ102" s="522"/>
      <c r="GRK102" s="522"/>
      <c r="GRL102" s="522"/>
      <c r="GRM102" s="522"/>
      <c r="GRN102" s="522"/>
      <c r="GRO102" s="522"/>
      <c r="GRP102" s="522"/>
      <c r="GRQ102" s="522"/>
      <c r="GRR102" s="522"/>
      <c r="GRS102" s="522"/>
      <c r="GRT102" s="522"/>
      <c r="GRU102" s="522"/>
      <c r="GRV102" s="522"/>
      <c r="GRW102" s="522"/>
      <c r="GRX102" s="522"/>
      <c r="GRY102" s="522"/>
      <c r="GRZ102" s="522"/>
      <c r="GSA102" s="522"/>
      <c r="GSB102" s="522"/>
      <c r="GSC102" s="522"/>
      <c r="GSD102" s="522"/>
      <c r="GSE102" s="522"/>
      <c r="GSF102" s="522"/>
      <c r="GSG102" s="522"/>
      <c r="GSH102" s="522"/>
      <c r="GSI102" s="522"/>
      <c r="GSJ102" s="522"/>
      <c r="GSK102" s="522"/>
      <c r="GSL102" s="522"/>
      <c r="GSM102" s="522"/>
      <c r="GSN102" s="522"/>
      <c r="GSO102" s="522"/>
      <c r="GSP102" s="522"/>
      <c r="GSQ102" s="522"/>
      <c r="GSR102" s="522"/>
      <c r="GSS102" s="522"/>
      <c r="GST102" s="522"/>
      <c r="GSU102" s="522"/>
      <c r="GSV102" s="522"/>
      <c r="GSW102" s="522"/>
      <c r="GSX102" s="522"/>
      <c r="GSY102" s="522"/>
      <c r="GSZ102" s="522"/>
      <c r="GTA102" s="522"/>
      <c r="GTB102" s="522"/>
      <c r="GTC102" s="522"/>
      <c r="GTD102" s="522"/>
      <c r="GTE102" s="522"/>
      <c r="GTF102" s="522"/>
      <c r="GTG102" s="522"/>
      <c r="GTH102" s="522"/>
      <c r="GTI102" s="522"/>
      <c r="GTJ102" s="522"/>
      <c r="GTK102" s="522"/>
      <c r="GTL102" s="522"/>
      <c r="GTM102" s="522"/>
      <c r="GTN102" s="522"/>
      <c r="GTO102" s="522"/>
      <c r="GTP102" s="522"/>
      <c r="GTQ102" s="522"/>
      <c r="GTR102" s="522"/>
      <c r="GTS102" s="522"/>
      <c r="GTT102" s="522"/>
      <c r="GTU102" s="522"/>
      <c r="GTV102" s="522"/>
      <c r="GTW102" s="522"/>
      <c r="GTX102" s="522"/>
      <c r="GTY102" s="522"/>
      <c r="GTZ102" s="522"/>
      <c r="GUA102" s="522"/>
      <c r="GUB102" s="522"/>
      <c r="GUC102" s="522"/>
      <c r="GUD102" s="522"/>
      <c r="GUE102" s="522"/>
      <c r="GUF102" s="522"/>
      <c r="GUG102" s="522"/>
      <c r="GUH102" s="522"/>
      <c r="GUI102" s="522"/>
      <c r="GUJ102" s="522"/>
      <c r="GUK102" s="522"/>
      <c r="GUL102" s="522"/>
      <c r="GUM102" s="522"/>
      <c r="GUN102" s="522"/>
      <c r="GUO102" s="522"/>
      <c r="GUP102" s="522"/>
      <c r="GUQ102" s="522"/>
      <c r="GUR102" s="522"/>
      <c r="GUS102" s="522"/>
      <c r="GUT102" s="522"/>
      <c r="GUU102" s="522"/>
      <c r="GUV102" s="522"/>
      <c r="GUW102" s="522"/>
      <c r="GUX102" s="522"/>
      <c r="GUY102" s="522"/>
      <c r="GUZ102" s="522"/>
      <c r="GVA102" s="522"/>
      <c r="GVB102" s="522"/>
      <c r="GVC102" s="522"/>
      <c r="GVD102" s="522"/>
      <c r="GVE102" s="522"/>
      <c r="GVF102" s="522"/>
      <c r="GVG102" s="522"/>
      <c r="GVH102" s="522"/>
      <c r="GVI102" s="522"/>
      <c r="GVJ102" s="522"/>
      <c r="GVK102" s="522"/>
      <c r="GVL102" s="522"/>
      <c r="GVM102" s="522"/>
      <c r="GVN102" s="522"/>
      <c r="GVO102" s="522"/>
      <c r="GVP102" s="522"/>
      <c r="GVQ102" s="522"/>
      <c r="GVR102" s="522"/>
      <c r="GVS102" s="522"/>
      <c r="GVT102" s="522"/>
      <c r="GVU102" s="522"/>
      <c r="GVV102" s="522"/>
      <c r="GVW102" s="522"/>
      <c r="GVX102" s="522"/>
      <c r="GVY102" s="522"/>
      <c r="GVZ102" s="522"/>
      <c r="GWA102" s="522"/>
      <c r="GWB102" s="522"/>
      <c r="GWC102" s="522"/>
      <c r="GWD102" s="522"/>
      <c r="GWE102" s="522"/>
      <c r="GWF102" s="522"/>
      <c r="GWG102" s="522"/>
      <c r="GWH102" s="522"/>
      <c r="GWI102" s="522"/>
      <c r="GWJ102" s="522"/>
      <c r="GWK102" s="522"/>
      <c r="GWL102" s="522"/>
      <c r="GWM102" s="522"/>
      <c r="GWN102" s="522"/>
      <c r="GWO102" s="522"/>
      <c r="GWP102" s="522"/>
      <c r="GWQ102" s="522"/>
      <c r="GWR102" s="522"/>
      <c r="GWS102" s="522"/>
      <c r="GWT102" s="522"/>
      <c r="GWU102" s="522"/>
      <c r="GWV102" s="522"/>
      <c r="GWW102" s="522"/>
      <c r="GWX102" s="522"/>
      <c r="GWY102" s="522"/>
      <c r="GWZ102" s="522"/>
      <c r="GXA102" s="522"/>
      <c r="GXB102" s="522"/>
      <c r="GXC102" s="522"/>
      <c r="GXD102" s="522"/>
      <c r="GXE102" s="522"/>
      <c r="GXF102" s="522"/>
      <c r="GXG102" s="522"/>
      <c r="GXH102" s="522"/>
      <c r="GXI102" s="522"/>
      <c r="GXJ102" s="522"/>
      <c r="GXK102" s="522"/>
      <c r="GXL102" s="522"/>
      <c r="GXM102" s="522"/>
      <c r="GXN102" s="522"/>
      <c r="GXO102" s="522"/>
      <c r="GXP102" s="522"/>
      <c r="GXQ102" s="522"/>
      <c r="GXR102" s="522"/>
      <c r="GXS102" s="522"/>
      <c r="GXT102" s="522"/>
      <c r="GXU102" s="522"/>
      <c r="GXV102" s="522"/>
      <c r="GXW102" s="522"/>
      <c r="GXX102" s="522"/>
      <c r="GXY102" s="522"/>
      <c r="GXZ102" s="522"/>
      <c r="GYA102" s="522"/>
      <c r="GYB102" s="522"/>
      <c r="GYC102" s="522"/>
      <c r="GYD102" s="522"/>
      <c r="GYE102" s="522"/>
      <c r="GYF102" s="522"/>
      <c r="GYG102" s="522"/>
      <c r="GYH102" s="522"/>
      <c r="GYI102" s="522"/>
      <c r="GYJ102" s="522"/>
      <c r="GYK102" s="522"/>
      <c r="GYL102" s="522"/>
      <c r="GYM102" s="522"/>
      <c r="GYN102" s="522"/>
      <c r="GYO102" s="522"/>
      <c r="GYP102" s="522"/>
      <c r="GYQ102" s="522"/>
      <c r="GYR102" s="522"/>
      <c r="GYS102" s="522"/>
      <c r="GYT102" s="522"/>
      <c r="GYU102" s="522"/>
      <c r="GYV102" s="522"/>
      <c r="GYW102" s="522"/>
      <c r="GYX102" s="522"/>
      <c r="GYY102" s="522"/>
      <c r="GYZ102" s="522"/>
      <c r="GZA102" s="522"/>
      <c r="GZB102" s="522"/>
      <c r="GZC102" s="522"/>
      <c r="GZD102" s="522"/>
      <c r="GZE102" s="522"/>
      <c r="GZF102" s="522"/>
      <c r="GZG102" s="522"/>
      <c r="GZH102" s="522"/>
      <c r="GZI102" s="522"/>
      <c r="GZJ102" s="522"/>
      <c r="GZK102" s="522"/>
      <c r="GZL102" s="522"/>
      <c r="GZM102" s="522"/>
      <c r="GZN102" s="522"/>
      <c r="GZO102" s="522"/>
      <c r="GZP102" s="522"/>
      <c r="GZQ102" s="522"/>
      <c r="GZR102" s="522"/>
      <c r="GZS102" s="522"/>
      <c r="GZT102" s="522"/>
      <c r="GZU102" s="522"/>
      <c r="GZV102" s="522"/>
      <c r="GZW102" s="522"/>
      <c r="GZX102" s="522"/>
      <c r="GZY102" s="522"/>
      <c r="GZZ102" s="522"/>
      <c r="HAA102" s="522"/>
      <c r="HAB102" s="522"/>
      <c r="HAC102" s="522"/>
      <c r="HAD102" s="522"/>
      <c r="HAE102" s="522"/>
      <c r="HAF102" s="522"/>
      <c r="HAG102" s="522"/>
      <c r="HAH102" s="522"/>
      <c r="HAI102" s="522"/>
      <c r="HAJ102" s="522"/>
      <c r="HAK102" s="522"/>
      <c r="HAL102" s="522"/>
      <c r="HAM102" s="522"/>
      <c r="HAN102" s="522"/>
      <c r="HAO102" s="522"/>
      <c r="HAP102" s="522"/>
      <c r="HAQ102" s="522"/>
      <c r="HAR102" s="522"/>
      <c r="HAS102" s="522"/>
      <c r="HAT102" s="522"/>
      <c r="HAU102" s="522"/>
      <c r="HAV102" s="522"/>
      <c r="HAW102" s="522"/>
      <c r="HAX102" s="522"/>
      <c r="HAY102" s="522"/>
      <c r="HAZ102" s="522"/>
      <c r="HBA102" s="522"/>
      <c r="HBB102" s="522"/>
      <c r="HBC102" s="522"/>
      <c r="HBD102" s="522"/>
      <c r="HBE102" s="522"/>
      <c r="HBF102" s="522"/>
      <c r="HBG102" s="522"/>
      <c r="HBH102" s="522"/>
      <c r="HBI102" s="522"/>
      <c r="HBJ102" s="522"/>
      <c r="HBK102" s="522"/>
      <c r="HBL102" s="522"/>
      <c r="HBM102" s="522"/>
      <c r="HBN102" s="522"/>
      <c r="HBO102" s="522"/>
      <c r="HBP102" s="522"/>
      <c r="HBQ102" s="522"/>
      <c r="HBR102" s="522"/>
      <c r="HBS102" s="522"/>
      <c r="HBT102" s="522"/>
      <c r="HBU102" s="522"/>
      <c r="HBV102" s="522"/>
      <c r="HBW102" s="522"/>
      <c r="HBX102" s="522"/>
      <c r="HBY102" s="522"/>
      <c r="HBZ102" s="522"/>
      <c r="HCA102" s="522"/>
      <c r="HCB102" s="522"/>
      <c r="HCC102" s="522"/>
      <c r="HCD102" s="522"/>
      <c r="HCE102" s="522"/>
      <c r="HCF102" s="522"/>
      <c r="HCG102" s="522"/>
      <c r="HCH102" s="522"/>
      <c r="HCI102" s="522"/>
      <c r="HCJ102" s="522"/>
      <c r="HCK102" s="522"/>
      <c r="HCL102" s="522"/>
      <c r="HCM102" s="522"/>
      <c r="HCN102" s="522"/>
      <c r="HCO102" s="522"/>
      <c r="HCP102" s="522"/>
      <c r="HCQ102" s="522"/>
      <c r="HCR102" s="522"/>
      <c r="HCS102" s="522"/>
      <c r="HCT102" s="522"/>
      <c r="HCU102" s="522"/>
      <c r="HCV102" s="522"/>
      <c r="HCW102" s="522"/>
      <c r="HCX102" s="522"/>
      <c r="HCY102" s="522"/>
      <c r="HCZ102" s="522"/>
      <c r="HDA102" s="522"/>
      <c r="HDB102" s="522"/>
      <c r="HDC102" s="522"/>
      <c r="HDD102" s="522"/>
      <c r="HDE102" s="522"/>
      <c r="HDF102" s="522"/>
      <c r="HDG102" s="522"/>
      <c r="HDH102" s="522"/>
      <c r="HDI102" s="522"/>
      <c r="HDJ102" s="522"/>
      <c r="HDK102" s="522"/>
      <c r="HDL102" s="522"/>
      <c r="HDM102" s="522"/>
      <c r="HDN102" s="522"/>
      <c r="HDO102" s="522"/>
      <c r="HDP102" s="522"/>
      <c r="HDQ102" s="522"/>
      <c r="HDR102" s="522"/>
      <c r="HDS102" s="522"/>
      <c r="HDT102" s="522"/>
      <c r="HDU102" s="522"/>
      <c r="HDV102" s="522"/>
      <c r="HDW102" s="522"/>
      <c r="HDX102" s="522"/>
      <c r="HDY102" s="522"/>
      <c r="HDZ102" s="522"/>
      <c r="HEA102" s="522"/>
      <c r="HEB102" s="522"/>
      <c r="HEC102" s="522"/>
      <c r="HED102" s="522"/>
      <c r="HEE102" s="522"/>
      <c r="HEF102" s="522"/>
      <c r="HEG102" s="522"/>
      <c r="HEH102" s="522"/>
      <c r="HEI102" s="522"/>
      <c r="HEJ102" s="522"/>
      <c r="HEK102" s="522"/>
      <c r="HEL102" s="522"/>
      <c r="HEM102" s="522"/>
      <c r="HEN102" s="522"/>
      <c r="HEO102" s="522"/>
      <c r="HEP102" s="522"/>
      <c r="HEQ102" s="522"/>
      <c r="HER102" s="522"/>
      <c r="HES102" s="522"/>
      <c r="HET102" s="522"/>
      <c r="HEU102" s="522"/>
      <c r="HEV102" s="522"/>
      <c r="HEW102" s="522"/>
      <c r="HEX102" s="522"/>
      <c r="HEY102" s="522"/>
      <c r="HEZ102" s="522"/>
      <c r="HFA102" s="522"/>
      <c r="HFB102" s="522"/>
      <c r="HFC102" s="522"/>
      <c r="HFD102" s="522"/>
      <c r="HFE102" s="522"/>
      <c r="HFF102" s="522"/>
      <c r="HFG102" s="522"/>
      <c r="HFH102" s="522"/>
      <c r="HFI102" s="522"/>
      <c r="HFJ102" s="522"/>
      <c r="HFK102" s="522"/>
      <c r="HFL102" s="522"/>
      <c r="HFM102" s="522"/>
      <c r="HFN102" s="522"/>
      <c r="HFO102" s="522"/>
      <c r="HFP102" s="522"/>
      <c r="HFQ102" s="522"/>
      <c r="HFR102" s="522"/>
      <c r="HFS102" s="522"/>
      <c r="HFT102" s="522"/>
      <c r="HFU102" s="522"/>
      <c r="HFV102" s="522"/>
      <c r="HFW102" s="522"/>
      <c r="HFX102" s="522"/>
      <c r="HFY102" s="522"/>
      <c r="HFZ102" s="522"/>
      <c r="HGA102" s="522"/>
      <c r="HGB102" s="522"/>
      <c r="HGC102" s="522"/>
      <c r="HGD102" s="522"/>
      <c r="HGE102" s="522"/>
      <c r="HGF102" s="522"/>
      <c r="HGG102" s="522"/>
      <c r="HGH102" s="522"/>
      <c r="HGI102" s="522"/>
      <c r="HGJ102" s="522"/>
      <c r="HGK102" s="522"/>
      <c r="HGL102" s="522"/>
      <c r="HGM102" s="522"/>
      <c r="HGN102" s="522"/>
      <c r="HGO102" s="522"/>
      <c r="HGP102" s="522"/>
      <c r="HGQ102" s="522"/>
      <c r="HGR102" s="522"/>
      <c r="HGS102" s="522"/>
      <c r="HGT102" s="522"/>
      <c r="HGU102" s="522"/>
      <c r="HGV102" s="522"/>
      <c r="HGW102" s="522"/>
      <c r="HGX102" s="522"/>
      <c r="HGY102" s="522"/>
      <c r="HGZ102" s="522"/>
      <c r="HHA102" s="522"/>
      <c r="HHB102" s="522"/>
      <c r="HHC102" s="522"/>
      <c r="HHD102" s="522"/>
      <c r="HHE102" s="522"/>
      <c r="HHF102" s="522"/>
      <c r="HHG102" s="522"/>
      <c r="HHH102" s="522"/>
      <c r="HHI102" s="522"/>
      <c r="HHJ102" s="522"/>
      <c r="HHK102" s="522"/>
      <c r="HHL102" s="522"/>
      <c r="HHM102" s="522"/>
      <c r="HHN102" s="522"/>
      <c r="HHO102" s="522"/>
      <c r="HHP102" s="522"/>
      <c r="HHQ102" s="522"/>
      <c r="HHR102" s="522"/>
      <c r="HHS102" s="522"/>
      <c r="HHT102" s="522"/>
      <c r="HHU102" s="522"/>
      <c r="HHV102" s="522"/>
      <c r="HHW102" s="522"/>
      <c r="HHX102" s="522"/>
      <c r="HHY102" s="522"/>
      <c r="HHZ102" s="522"/>
      <c r="HIA102" s="522"/>
      <c r="HIB102" s="522"/>
      <c r="HIC102" s="522"/>
      <c r="HID102" s="522"/>
      <c r="HIE102" s="522"/>
      <c r="HIF102" s="522"/>
      <c r="HIG102" s="522"/>
      <c r="HIH102" s="522"/>
      <c r="HII102" s="522"/>
      <c r="HIJ102" s="522"/>
      <c r="HIK102" s="522"/>
      <c r="HIL102" s="522"/>
      <c r="HIM102" s="522"/>
      <c r="HIN102" s="522"/>
      <c r="HIO102" s="522"/>
      <c r="HIP102" s="522"/>
      <c r="HIQ102" s="522"/>
      <c r="HIR102" s="522"/>
      <c r="HIS102" s="522"/>
      <c r="HIT102" s="522"/>
      <c r="HIU102" s="522"/>
      <c r="HIV102" s="522"/>
      <c r="HIW102" s="522"/>
      <c r="HIX102" s="522"/>
      <c r="HIY102" s="522"/>
      <c r="HIZ102" s="522"/>
      <c r="HJA102" s="522"/>
      <c r="HJB102" s="522"/>
      <c r="HJC102" s="522"/>
      <c r="HJD102" s="522"/>
      <c r="HJE102" s="522"/>
      <c r="HJF102" s="522"/>
      <c r="HJG102" s="522"/>
      <c r="HJH102" s="522"/>
      <c r="HJI102" s="522"/>
      <c r="HJJ102" s="522"/>
      <c r="HJK102" s="522"/>
      <c r="HJL102" s="522"/>
      <c r="HJM102" s="522"/>
      <c r="HJN102" s="522"/>
      <c r="HJO102" s="522"/>
      <c r="HJP102" s="522"/>
      <c r="HJQ102" s="522"/>
      <c r="HJR102" s="522"/>
      <c r="HJS102" s="522"/>
      <c r="HJT102" s="522"/>
      <c r="HJU102" s="522"/>
      <c r="HJV102" s="522"/>
      <c r="HJW102" s="522"/>
      <c r="HJX102" s="522"/>
      <c r="HJY102" s="522"/>
      <c r="HJZ102" s="522"/>
      <c r="HKA102" s="522"/>
      <c r="HKB102" s="522"/>
      <c r="HKC102" s="522"/>
      <c r="HKD102" s="522"/>
      <c r="HKE102" s="522"/>
      <c r="HKF102" s="522"/>
      <c r="HKG102" s="522"/>
      <c r="HKH102" s="522"/>
      <c r="HKI102" s="522"/>
      <c r="HKJ102" s="522"/>
      <c r="HKK102" s="522"/>
      <c r="HKL102" s="522"/>
      <c r="HKM102" s="522"/>
      <c r="HKN102" s="522"/>
      <c r="HKO102" s="522"/>
      <c r="HKP102" s="522"/>
      <c r="HKQ102" s="522"/>
      <c r="HKR102" s="522"/>
      <c r="HKS102" s="522"/>
      <c r="HKT102" s="522"/>
      <c r="HKU102" s="522"/>
      <c r="HKV102" s="522"/>
      <c r="HKW102" s="522"/>
      <c r="HKX102" s="522"/>
      <c r="HKY102" s="522"/>
      <c r="HKZ102" s="522"/>
      <c r="HLA102" s="522"/>
      <c r="HLB102" s="522"/>
      <c r="HLC102" s="522"/>
      <c r="HLD102" s="522"/>
      <c r="HLE102" s="522"/>
      <c r="HLF102" s="522"/>
      <c r="HLG102" s="522"/>
      <c r="HLH102" s="522"/>
      <c r="HLI102" s="522"/>
      <c r="HLJ102" s="522"/>
      <c r="HLK102" s="522"/>
      <c r="HLL102" s="522"/>
      <c r="HLM102" s="522"/>
      <c r="HLN102" s="522"/>
      <c r="HLO102" s="522"/>
      <c r="HLP102" s="522"/>
      <c r="HLQ102" s="522"/>
      <c r="HLR102" s="522"/>
      <c r="HLS102" s="522"/>
      <c r="HLT102" s="522"/>
      <c r="HLU102" s="522"/>
      <c r="HLV102" s="522"/>
      <c r="HLW102" s="522"/>
      <c r="HLX102" s="522"/>
      <c r="HLY102" s="522"/>
      <c r="HLZ102" s="522"/>
      <c r="HMA102" s="522"/>
      <c r="HMB102" s="522"/>
      <c r="HMC102" s="522"/>
      <c r="HMD102" s="522"/>
      <c r="HME102" s="522"/>
      <c r="HMF102" s="522"/>
      <c r="HMG102" s="522"/>
      <c r="HMH102" s="522"/>
      <c r="HMI102" s="522"/>
      <c r="HMJ102" s="522"/>
      <c r="HMK102" s="522"/>
      <c r="HML102" s="522"/>
      <c r="HMM102" s="522"/>
      <c r="HMN102" s="522"/>
      <c r="HMO102" s="522"/>
      <c r="HMP102" s="522"/>
      <c r="HMQ102" s="522"/>
      <c r="HMR102" s="522"/>
      <c r="HMS102" s="522"/>
      <c r="HMT102" s="522"/>
      <c r="HMU102" s="522"/>
      <c r="HMV102" s="522"/>
      <c r="HMW102" s="522"/>
      <c r="HMX102" s="522"/>
      <c r="HMY102" s="522"/>
      <c r="HMZ102" s="522"/>
      <c r="HNA102" s="522"/>
      <c r="HNB102" s="522"/>
      <c r="HNC102" s="522"/>
      <c r="HND102" s="522"/>
      <c r="HNE102" s="522"/>
      <c r="HNF102" s="522"/>
      <c r="HNG102" s="522"/>
      <c r="HNH102" s="522"/>
      <c r="HNI102" s="522"/>
      <c r="HNJ102" s="522"/>
      <c r="HNK102" s="522"/>
      <c r="HNL102" s="522"/>
      <c r="HNM102" s="522"/>
      <c r="HNN102" s="522"/>
      <c r="HNO102" s="522"/>
      <c r="HNP102" s="522"/>
      <c r="HNQ102" s="522"/>
      <c r="HNR102" s="522"/>
      <c r="HNS102" s="522"/>
      <c r="HNT102" s="522"/>
      <c r="HNU102" s="522"/>
      <c r="HNV102" s="522"/>
      <c r="HNW102" s="522"/>
      <c r="HNX102" s="522"/>
      <c r="HNY102" s="522"/>
      <c r="HNZ102" s="522"/>
      <c r="HOA102" s="522"/>
      <c r="HOB102" s="522"/>
      <c r="HOC102" s="522"/>
      <c r="HOD102" s="522"/>
      <c r="HOE102" s="522"/>
      <c r="HOF102" s="522"/>
      <c r="HOG102" s="522"/>
      <c r="HOH102" s="522"/>
      <c r="HOI102" s="522"/>
      <c r="HOJ102" s="522"/>
      <c r="HOK102" s="522"/>
      <c r="HOL102" s="522"/>
      <c r="HOM102" s="522"/>
      <c r="HON102" s="522"/>
      <c r="HOO102" s="522"/>
      <c r="HOP102" s="522"/>
      <c r="HOQ102" s="522"/>
      <c r="HOR102" s="522"/>
      <c r="HOS102" s="522"/>
      <c r="HOT102" s="522"/>
      <c r="HOU102" s="522"/>
      <c r="HOV102" s="522"/>
      <c r="HOW102" s="522"/>
      <c r="HOX102" s="522"/>
      <c r="HOY102" s="522"/>
      <c r="HOZ102" s="522"/>
      <c r="HPA102" s="522"/>
      <c r="HPB102" s="522"/>
      <c r="HPC102" s="522"/>
      <c r="HPD102" s="522"/>
      <c r="HPE102" s="522"/>
      <c r="HPF102" s="522"/>
      <c r="HPG102" s="522"/>
      <c r="HPH102" s="522"/>
      <c r="HPI102" s="522"/>
      <c r="HPJ102" s="522"/>
      <c r="HPK102" s="522"/>
      <c r="HPL102" s="522"/>
      <c r="HPM102" s="522"/>
      <c r="HPN102" s="522"/>
      <c r="HPO102" s="522"/>
      <c r="HPP102" s="522"/>
      <c r="HPQ102" s="522"/>
      <c r="HPR102" s="522"/>
      <c r="HPS102" s="522"/>
      <c r="HPT102" s="522"/>
      <c r="HPU102" s="522"/>
      <c r="HPV102" s="522"/>
      <c r="HPW102" s="522"/>
      <c r="HPX102" s="522"/>
      <c r="HPY102" s="522"/>
      <c r="HPZ102" s="522"/>
      <c r="HQA102" s="522"/>
      <c r="HQB102" s="522"/>
      <c r="HQC102" s="522"/>
      <c r="HQD102" s="522"/>
      <c r="HQE102" s="522"/>
      <c r="HQF102" s="522"/>
      <c r="HQG102" s="522"/>
      <c r="HQH102" s="522"/>
      <c r="HQI102" s="522"/>
      <c r="HQJ102" s="522"/>
      <c r="HQK102" s="522"/>
      <c r="HQL102" s="522"/>
      <c r="HQM102" s="522"/>
      <c r="HQN102" s="522"/>
      <c r="HQO102" s="522"/>
      <c r="HQP102" s="522"/>
      <c r="HQQ102" s="522"/>
      <c r="HQR102" s="522"/>
      <c r="HQS102" s="522"/>
      <c r="HQT102" s="522"/>
      <c r="HQU102" s="522"/>
      <c r="HQV102" s="522"/>
      <c r="HQW102" s="522"/>
      <c r="HQX102" s="522"/>
      <c r="HQY102" s="522"/>
      <c r="HQZ102" s="522"/>
      <c r="HRA102" s="522"/>
      <c r="HRB102" s="522"/>
      <c r="HRC102" s="522"/>
      <c r="HRD102" s="522"/>
      <c r="HRE102" s="522"/>
      <c r="HRF102" s="522"/>
      <c r="HRG102" s="522"/>
      <c r="HRH102" s="522"/>
      <c r="HRI102" s="522"/>
      <c r="HRJ102" s="522"/>
      <c r="HRK102" s="522"/>
      <c r="HRL102" s="522"/>
      <c r="HRM102" s="522"/>
      <c r="HRN102" s="522"/>
      <c r="HRO102" s="522"/>
      <c r="HRP102" s="522"/>
      <c r="HRQ102" s="522"/>
      <c r="HRR102" s="522"/>
      <c r="HRS102" s="522"/>
      <c r="HRT102" s="522"/>
      <c r="HRU102" s="522"/>
      <c r="HRV102" s="522"/>
      <c r="HRW102" s="522"/>
      <c r="HRX102" s="522"/>
      <c r="HRY102" s="522"/>
      <c r="HRZ102" s="522"/>
      <c r="HSA102" s="522"/>
      <c r="HSB102" s="522"/>
      <c r="HSC102" s="522"/>
      <c r="HSD102" s="522"/>
      <c r="HSE102" s="522"/>
      <c r="HSF102" s="522"/>
      <c r="HSG102" s="522"/>
      <c r="HSH102" s="522"/>
      <c r="HSI102" s="522"/>
      <c r="HSJ102" s="522"/>
      <c r="HSK102" s="522"/>
      <c r="HSL102" s="522"/>
      <c r="HSM102" s="522"/>
      <c r="HSN102" s="522"/>
      <c r="HSO102" s="522"/>
      <c r="HSP102" s="522"/>
      <c r="HSQ102" s="522"/>
      <c r="HSR102" s="522"/>
      <c r="HSS102" s="522"/>
      <c r="HST102" s="522"/>
      <c r="HSU102" s="522"/>
      <c r="HSV102" s="522"/>
      <c r="HSW102" s="522"/>
      <c r="HSX102" s="522"/>
      <c r="HSY102" s="522"/>
      <c r="HSZ102" s="522"/>
      <c r="HTA102" s="522"/>
      <c r="HTB102" s="522"/>
      <c r="HTC102" s="522"/>
      <c r="HTD102" s="522"/>
      <c r="HTE102" s="522"/>
      <c r="HTF102" s="522"/>
      <c r="HTG102" s="522"/>
      <c r="HTH102" s="522"/>
      <c r="HTI102" s="522"/>
      <c r="HTJ102" s="522"/>
      <c r="HTK102" s="522"/>
      <c r="HTL102" s="522"/>
      <c r="HTM102" s="522"/>
      <c r="HTN102" s="522"/>
      <c r="HTO102" s="522"/>
      <c r="HTP102" s="522"/>
      <c r="HTQ102" s="522"/>
      <c r="HTR102" s="522"/>
      <c r="HTS102" s="522"/>
      <c r="HTT102" s="522"/>
      <c r="HTU102" s="522"/>
      <c r="HTV102" s="522"/>
      <c r="HTW102" s="522"/>
      <c r="HTX102" s="522"/>
      <c r="HTY102" s="522"/>
      <c r="HTZ102" s="522"/>
      <c r="HUA102" s="522"/>
      <c r="HUB102" s="522"/>
      <c r="HUC102" s="522"/>
      <c r="HUD102" s="522"/>
      <c r="HUE102" s="522"/>
      <c r="HUF102" s="522"/>
      <c r="HUG102" s="522"/>
      <c r="HUH102" s="522"/>
      <c r="HUI102" s="522"/>
      <c r="HUJ102" s="522"/>
      <c r="HUK102" s="522"/>
      <c r="HUL102" s="522"/>
      <c r="HUM102" s="522"/>
      <c r="HUN102" s="522"/>
      <c r="HUO102" s="522"/>
      <c r="HUP102" s="522"/>
      <c r="HUQ102" s="522"/>
      <c r="HUR102" s="522"/>
      <c r="HUS102" s="522"/>
      <c r="HUT102" s="522"/>
      <c r="HUU102" s="522"/>
      <c r="HUV102" s="522"/>
      <c r="HUW102" s="522"/>
      <c r="HUX102" s="522"/>
      <c r="HUY102" s="522"/>
      <c r="HUZ102" s="522"/>
      <c r="HVA102" s="522"/>
      <c r="HVB102" s="522"/>
      <c r="HVC102" s="522"/>
      <c r="HVD102" s="522"/>
      <c r="HVE102" s="522"/>
      <c r="HVF102" s="522"/>
      <c r="HVG102" s="522"/>
      <c r="HVH102" s="522"/>
      <c r="HVI102" s="522"/>
      <c r="HVJ102" s="522"/>
      <c r="HVK102" s="522"/>
      <c r="HVL102" s="522"/>
      <c r="HVM102" s="522"/>
      <c r="HVN102" s="522"/>
      <c r="HVO102" s="522"/>
      <c r="HVP102" s="522"/>
      <c r="HVQ102" s="522"/>
      <c r="HVR102" s="522"/>
      <c r="HVS102" s="522"/>
      <c r="HVT102" s="522"/>
      <c r="HVU102" s="522"/>
      <c r="HVV102" s="522"/>
      <c r="HVW102" s="522"/>
      <c r="HVX102" s="522"/>
      <c r="HVY102" s="522"/>
      <c r="HVZ102" s="522"/>
      <c r="HWA102" s="522"/>
      <c r="HWB102" s="522"/>
      <c r="HWC102" s="522"/>
      <c r="HWD102" s="522"/>
      <c r="HWE102" s="522"/>
      <c r="HWF102" s="522"/>
      <c r="HWG102" s="522"/>
      <c r="HWH102" s="522"/>
      <c r="HWI102" s="522"/>
      <c r="HWJ102" s="522"/>
      <c r="HWK102" s="522"/>
      <c r="HWL102" s="522"/>
      <c r="HWM102" s="522"/>
      <c r="HWN102" s="522"/>
      <c r="HWO102" s="522"/>
      <c r="HWP102" s="522"/>
      <c r="HWQ102" s="522"/>
      <c r="HWR102" s="522"/>
      <c r="HWS102" s="522"/>
      <c r="HWT102" s="522"/>
      <c r="HWU102" s="522"/>
      <c r="HWV102" s="522"/>
      <c r="HWW102" s="522"/>
      <c r="HWX102" s="522"/>
      <c r="HWY102" s="522"/>
      <c r="HWZ102" s="522"/>
      <c r="HXA102" s="522"/>
      <c r="HXB102" s="522"/>
      <c r="HXC102" s="522"/>
      <c r="HXD102" s="522"/>
      <c r="HXE102" s="522"/>
      <c r="HXF102" s="522"/>
      <c r="HXG102" s="522"/>
      <c r="HXH102" s="522"/>
      <c r="HXI102" s="522"/>
      <c r="HXJ102" s="522"/>
      <c r="HXK102" s="522"/>
      <c r="HXL102" s="522"/>
      <c r="HXM102" s="522"/>
      <c r="HXN102" s="522"/>
      <c r="HXO102" s="522"/>
      <c r="HXP102" s="522"/>
      <c r="HXQ102" s="522"/>
      <c r="HXR102" s="522"/>
      <c r="HXS102" s="522"/>
      <c r="HXT102" s="522"/>
      <c r="HXU102" s="522"/>
      <c r="HXV102" s="522"/>
      <c r="HXW102" s="522"/>
      <c r="HXX102" s="522"/>
      <c r="HXY102" s="522"/>
      <c r="HXZ102" s="522"/>
      <c r="HYA102" s="522"/>
      <c r="HYB102" s="522"/>
      <c r="HYC102" s="522"/>
      <c r="HYD102" s="522"/>
      <c r="HYE102" s="522"/>
      <c r="HYF102" s="522"/>
      <c r="HYG102" s="522"/>
      <c r="HYH102" s="522"/>
      <c r="HYI102" s="522"/>
      <c r="HYJ102" s="522"/>
      <c r="HYK102" s="522"/>
      <c r="HYL102" s="522"/>
      <c r="HYM102" s="522"/>
      <c r="HYN102" s="522"/>
      <c r="HYO102" s="522"/>
      <c r="HYP102" s="522"/>
      <c r="HYQ102" s="522"/>
      <c r="HYR102" s="522"/>
      <c r="HYS102" s="522"/>
      <c r="HYT102" s="522"/>
      <c r="HYU102" s="522"/>
      <c r="HYV102" s="522"/>
      <c r="HYW102" s="522"/>
      <c r="HYX102" s="522"/>
      <c r="HYY102" s="522"/>
      <c r="HYZ102" s="522"/>
      <c r="HZA102" s="522"/>
      <c r="HZB102" s="522"/>
      <c r="HZC102" s="522"/>
      <c r="HZD102" s="522"/>
      <c r="HZE102" s="522"/>
      <c r="HZF102" s="522"/>
      <c r="HZG102" s="522"/>
      <c r="HZH102" s="522"/>
      <c r="HZI102" s="522"/>
      <c r="HZJ102" s="522"/>
      <c r="HZK102" s="522"/>
      <c r="HZL102" s="522"/>
      <c r="HZM102" s="522"/>
      <c r="HZN102" s="522"/>
      <c r="HZO102" s="522"/>
      <c r="HZP102" s="522"/>
      <c r="HZQ102" s="522"/>
      <c r="HZR102" s="522"/>
      <c r="HZS102" s="522"/>
      <c r="HZT102" s="522"/>
      <c r="HZU102" s="522"/>
      <c r="HZV102" s="522"/>
      <c r="HZW102" s="522"/>
      <c r="HZX102" s="522"/>
      <c r="HZY102" s="522"/>
      <c r="HZZ102" s="522"/>
      <c r="IAA102" s="522"/>
      <c r="IAB102" s="522"/>
      <c r="IAC102" s="522"/>
      <c r="IAD102" s="522"/>
      <c r="IAE102" s="522"/>
      <c r="IAF102" s="522"/>
      <c r="IAG102" s="522"/>
      <c r="IAH102" s="522"/>
      <c r="IAI102" s="522"/>
      <c r="IAJ102" s="522"/>
      <c r="IAK102" s="522"/>
      <c r="IAL102" s="522"/>
      <c r="IAM102" s="522"/>
      <c r="IAN102" s="522"/>
      <c r="IAO102" s="522"/>
      <c r="IAP102" s="522"/>
      <c r="IAQ102" s="522"/>
      <c r="IAR102" s="522"/>
      <c r="IAS102" s="522"/>
      <c r="IAT102" s="522"/>
      <c r="IAU102" s="522"/>
      <c r="IAV102" s="522"/>
      <c r="IAW102" s="522"/>
      <c r="IAX102" s="522"/>
      <c r="IAY102" s="522"/>
      <c r="IAZ102" s="522"/>
      <c r="IBA102" s="522"/>
      <c r="IBB102" s="522"/>
      <c r="IBC102" s="522"/>
      <c r="IBD102" s="522"/>
      <c r="IBE102" s="522"/>
      <c r="IBF102" s="522"/>
      <c r="IBG102" s="522"/>
      <c r="IBH102" s="522"/>
      <c r="IBI102" s="522"/>
      <c r="IBJ102" s="522"/>
      <c r="IBK102" s="522"/>
      <c r="IBL102" s="522"/>
      <c r="IBM102" s="522"/>
      <c r="IBN102" s="522"/>
      <c r="IBO102" s="522"/>
      <c r="IBP102" s="522"/>
      <c r="IBQ102" s="522"/>
      <c r="IBR102" s="522"/>
      <c r="IBS102" s="522"/>
      <c r="IBT102" s="522"/>
      <c r="IBU102" s="522"/>
      <c r="IBV102" s="522"/>
      <c r="IBW102" s="522"/>
      <c r="IBX102" s="522"/>
      <c r="IBY102" s="522"/>
      <c r="IBZ102" s="522"/>
      <c r="ICA102" s="522"/>
      <c r="ICB102" s="522"/>
      <c r="ICC102" s="522"/>
      <c r="ICD102" s="522"/>
      <c r="ICE102" s="522"/>
      <c r="ICF102" s="522"/>
      <c r="ICG102" s="522"/>
      <c r="ICH102" s="522"/>
      <c r="ICI102" s="522"/>
      <c r="ICJ102" s="522"/>
      <c r="ICK102" s="522"/>
      <c r="ICL102" s="522"/>
      <c r="ICM102" s="522"/>
      <c r="ICN102" s="522"/>
      <c r="ICO102" s="522"/>
      <c r="ICP102" s="522"/>
      <c r="ICQ102" s="522"/>
      <c r="ICR102" s="522"/>
      <c r="ICS102" s="522"/>
      <c r="ICT102" s="522"/>
      <c r="ICU102" s="522"/>
      <c r="ICV102" s="522"/>
      <c r="ICW102" s="522"/>
      <c r="ICX102" s="522"/>
      <c r="ICY102" s="522"/>
      <c r="ICZ102" s="522"/>
      <c r="IDA102" s="522"/>
      <c r="IDB102" s="522"/>
      <c r="IDC102" s="522"/>
      <c r="IDD102" s="522"/>
      <c r="IDE102" s="522"/>
      <c r="IDF102" s="522"/>
      <c r="IDG102" s="522"/>
      <c r="IDH102" s="522"/>
      <c r="IDI102" s="522"/>
      <c r="IDJ102" s="522"/>
      <c r="IDK102" s="522"/>
      <c r="IDL102" s="522"/>
      <c r="IDM102" s="522"/>
      <c r="IDN102" s="522"/>
      <c r="IDO102" s="522"/>
      <c r="IDP102" s="522"/>
      <c r="IDQ102" s="522"/>
      <c r="IDR102" s="522"/>
      <c r="IDS102" s="522"/>
      <c r="IDT102" s="522"/>
      <c r="IDU102" s="522"/>
      <c r="IDV102" s="522"/>
      <c r="IDW102" s="522"/>
      <c r="IDX102" s="522"/>
      <c r="IDY102" s="522"/>
      <c r="IDZ102" s="522"/>
      <c r="IEA102" s="522"/>
      <c r="IEB102" s="522"/>
      <c r="IEC102" s="522"/>
      <c r="IED102" s="522"/>
      <c r="IEE102" s="522"/>
      <c r="IEF102" s="522"/>
      <c r="IEG102" s="522"/>
      <c r="IEH102" s="522"/>
      <c r="IEI102" s="522"/>
      <c r="IEJ102" s="522"/>
      <c r="IEK102" s="522"/>
      <c r="IEL102" s="522"/>
      <c r="IEM102" s="522"/>
      <c r="IEN102" s="522"/>
      <c r="IEO102" s="522"/>
      <c r="IEP102" s="522"/>
      <c r="IEQ102" s="522"/>
      <c r="IER102" s="522"/>
      <c r="IES102" s="522"/>
      <c r="IET102" s="522"/>
      <c r="IEU102" s="522"/>
      <c r="IEV102" s="522"/>
      <c r="IEW102" s="522"/>
      <c r="IEX102" s="522"/>
      <c r="IEY102" s="522"/>
      <c r="IEZ102" s="522"/>
      <c r="IFA102" s="522"/>
      <c r="IFB102" s="522"/>
      <c r="IFC102" s="522"/>
      <c r="IFD102" s="522"/>
      <c r="IFE102" s="522"/>
      <c r="IFF102" s="522"/>
      <c r="IFG102" s="522"/>
      <c r="IFH102" s="522"/>
      <c r="IFI102" s="522"/>
      <c r="IFJ102" s="522"/>
      <c r="IFK102" s="522"/>
      <c r="IFL102" s="522"/>
      <c r="IFM102" s="522"/>
      <c r="IFN102" s="522"/>
      <c r="IFO102" s="522"/>
      <c r="IFP102" s="522"/>
      <c r="IFQ102" s="522"/>
      <c r="IFR102" s="522"/>
      <c r="IFS102" s="522"/>
      <c r="IFT102" s="522"/>
      <c r="IFU102" s="522"/>
      <c r="IFV102" s="522"/>
      <c r="IFW102" s="522"/>
      <c r="IFX102" s="522"/>
      <c r="IFY102" s="522"/>
      <c r="IFZ102" s="522"/>
      <c r="IGA102" s="522"/>
      <c r="IGB102" s="522"/>
      <c r="IGC102" s="522"/>
      <c r="IGD102" s="522"/>
      <c r="IGE102" s="522"/>
      <c r="IGF102" s="522"/>
      <c r="IGG102" s="522"/>
      <c r="IGH102" s="522"/>
      <c r="IGI102" s="522"/>
      <c r="IGJ102" s="522"/>
      <c r="IGK102" s="522"/>
      <c r="IGL102" s="522"/>
      <c r="IGM102" s="522"/>
      <c r="IGN102" s="522"/>
      <c r="IGO102" s="522"/>
      <c r="IGP102" s="522"/>
      <c r="IGQ102" s="522"/>
      <c r="IGR102" s="522"/>
      <c r="IGS102" s="522"/>
      <c r="IGT102" s="522"/>
      <c r="IGU102" s="522"/>
      <c r="IGV102" s="522"/>
      <c r="IGW102" s="522"/>
      <c r="IGX102" s="522"/>
      <c r="IGY102" s="522"/>
      <c r="IGZ102" s="522"/>
      <c r="IHA102" s="522"/>
      <c r="IHB102" s="522"/>
      <c r="IHC102" s="522"/>
      <c r="IHD102" s="522"/>
      <c r="IHE102" s="522"/>
      <c r="IHF102" s="522"/>
      <c r="IHG102" s="522"/>
      <c r="IHH102" s="522"/>
      <c r="IHI102" s="522"/>
      <c r="IHJ102" s="522"/>
      <c r="IHK102" s="522"/>
      <c r="IHL102" s="522"/>
      <c r="IHM102" s="522"/>
      <c r="IHN102" s="522"/>
      <c r="IHO102" s="522"/>
      <c r="IHP102" s="522"/>
      <c r="IHQ102" s="522"/>
      <c r="IHR102" s="522"/>
      <c r="IHS102" s="522"/>
      <c r="IHT102" s="522"/>
      <c r="IHU102" s="522"/>
      <c r="IHV102" s="522"/>
      <c r="IHW102" s="522"/>
      <c r="IHX102" s="522"/>
      <c r="IHY102" s="522"/>
      <c r="IHZ102" s="522"/>
      <c r="IIA102" s="522"/>
      <c r="IIB102" s="522"/>
      <c r="IIC102" s="522"/>
      <c r="IID102" s="522"/>
      <c r="IIE102" s="522"/>
      <c r="IIF102" s="522"/>
      <c r="IIG102" s="522"/>
      <c r="IIH102" s="522"/>
      <c r="III102" s="522"/>
      <c r="IIJ102" s="522"/>
      <c r="IIK102" s="522"/>
      <c r="IIL102" s="522"/>
      <c r="IIM102" s="522"/>
      <c r="IIN102" s="522"/>
      <c r="IIO102" s="522"/>
      <c r="IIP102" s="522"/>
      <c r="IIQ102" s="522"/>
      <c r="IIR102" s="522"/>
      <c r="IIS102" s="522"/>
      <c r="IIT102" s="522"/>
      <c r="IIU102" s="522"/>
      <c r="IIV102" s="522"/>
      <c r="IIW102" s="522"/>
      <c r="IIX102" s="522"/>
      <c r="IIY102" s="522"/>
      <c r="IIZ102" s="522"/>
      <c r="IJA102" s="522"/>
      <c r="IJB102" s="522"/>
      <c r="IJC102" s="522"/>
      <c r="IJD102" s="522"/>
      <c r="IJE102" s="522"/>
      <c r="IJF102" s="522"/>
      <c r="IJG102" s="522"/>
      <c r="IJH102" s="522"/>
      <c r="IJI102" s="522"/>
      <c r="IJJ102" s="522"/>
      <c r="IJK102" s="522"/>
      <c r="IJL102" s="522"/>
      <c r="IJM102" s="522"/>
      <c r="IJN102" s="522"/>
      <c r="IJO102" s="522"/>
      <c r="IJP102" s="522"/>
      <c r="IJQ102" s="522"/>
      <c r="IJR102" s="522"/>
      <c r="IJS102" s="522"/>
      <c r="IJT102" s="522"/>
      <c r="IJU102" s="522"/>
      <c r="IJV102" s="522"/>
      <c r="IJW102" s="522"/>
      <c r="IJX102" s="522"/>
      <c r="IJY102" s="522"/>
      <c r="IJZ102" s="522"/>
      <c r="IKA102" s="522"/>
      <c r="IKB102" s="522"/>
      <c r="IKC102" s="522"/>
      <c r="IKD102" s="522"/>
      <c r="IKE102" s="522"/>
      <c r="IKF102" s="522"/>
      <c r="IKG102" s="522"/>
      <c r="IKH102" s="522"/>
      <c r="IKI102" s="522"/>
      <c r="IKJ102" s="522"/>
      <c r="IKK102" s="522"/>
      <c r="IKL102" s="522"/>
      <c r="IKM102" s="522"/>
      <c r="IKN102" s="522"/>
      <c r="IKO102" s="522"/>
      <c r="IKP102" s="522"/>
      <c r="IKQ102" s="522"/>
      <c r="IKR102" s="522"/>
      <c r="IKS102" s="522"/>
      <c r="IKT102" s="522"/>
      <c r="IKU102" s="522"/>
      <c r="IKV102" s="522"/>
      <c r="IKW102" s="522"/>
      <c r="IKX102" s="522"/>
      <c r="IKY102" s="522"/>
      <c r="IKZ102" s="522"/>
      <c r="ILA102" s="522"/>
      <c r="ILB102" s="522"/>
      <c r="ILC102" s="522"/>
      <c r="ILD102" s="522"/>
      <c r="ILE102" s="522"/>
      <c r="ILF102" s="522"/>
      <c r="ILG102" s="522"/>
      <c r="ILH102" s="522"/>
      <c r="ILI102" s="522"/>
      <c r="ILJ102" s="522"/>
      <c r="ILK102" s="522"/>
      <c r="ILL102" s="522"/>
      <c r="ILM102" s="522"/>
      <c r="ILN102" s="522"/>
      <c r="ILO102" s="522"/>
      <c r="ILP102" s="522"/>
      <c r="ILQ102" s="522"/>
      <c r="ILR102" s="522"/>
      <c r="ILS102" s="522"/>
      <c r="ILT102" s="522"/>
      <c r="ILU102" s="522"/>
      <c r="ILV102" s="522"/>
      <c r="ILW102" s="522"/>
      <c r="ILX102" s="522"/>
      <c r="ILY102" s="522"/>
      <c r="ILZ102" s="522"/>
      <c r="IMA102" s="522"/>
      <c r="IMB102" s="522"/>
      <c r="IMC102" s="522"/>
      <c r="IMD102" s="522"/>
      <c r="IME102" s="522"/>
      <c r="IMF102" s="522"/>
      <c r="IMG102" s="522"/>
      <c r="IMH102" s="522"/>
      <c r="IMI102" s="522"/>
      <c r="IMJ102" s="522"/>
      <c r="IMK102" s="522"/>
      <c r="IML102" s="522"/>
      <c r="IMM102" s="522"/>
      <c r="IMN102" s="522"/>
      <c r="IMO102" s="522"/>
      <c r="IMP102" s="522"/>
      <c r="IMQ102" s="522"/>
      <c r="IMR102" s="522"/>
      <c r="IMS102" s="522"/>
      <c r="IMT102" s="522"/>
      <c r="IMU102" s="522"/>
      <c r="IMV102" s="522"/>
      <c r="IMW102" s="522"/>
      <c r="IMX102" s="522"/>
      <c r="IMY102" s="522"/>
      <c r="IMZ102" s="522"/>
      <c r="INA102" s="522"/>
      <c r="INB102" s="522"/>
      <c r="INC102" s="522"/>
      <c r="IND102" s="522"/>
      <c r="INE102" s="522"/>
      <c r="INF102" s="522"/>
      <c r="ING102" s="522"/>
      <c r="INH102" s="522"/>
      <c r="INI102" s="522"/>
      <c r="INJ102" s="522"/>
      <c r="INK102" s="522"/>
      <c r="INL102" s="522"/>
      <c r="INM102" s="522"/>
      <c r="INN102" s="522"/>
      <c r="INO102" s="522"/>
      <c r="INP102" s="522"/>
      <c r="INQ102" s="522"/>
      <c r="INR102" s="522"/>
      <c r="INS102" s="522"/>
      <c r="INT102" s="522"/>
      <c r="INU102" s="522"/>
      <c r="INV102" s="522"/>
      <c r="INW102" s="522"/>
      <c r="INX102" s="522"/>
      <c r="INY102" s="522"/>
      <c r="INZ102" s="522"/>
      <c r="IOA102" s="522"/>
      <c r="IOB102" s="522"/>
      <c r="IOC102" s="522"/>
      <c r="IOD102" s="522"/>
      <c r="IOE102" s="522"/>
      <c r="IOF102" s="522"/>
      <c r="IOG102" s="522"/>
      <c r="IOH102" s="522"/>
      <c r="IOI102" s="522"/>
      <c r="IOJ102" s="522"/>
      <c r="IOK102" s="522"/>
      <c r="IOL102" s="522"/>
      <c r="IOM102" s="522"/>
      <c r="ION102" s="522"/>
      <c r="IOO102" s="522"/>
      <c r="IOP102" s="522"/>
      <c r="IOQ102" s="522"/>
      <c r="IOR102" s="522"/>
      <c r="IOS102" s="522"/>
      <c r="IOT102" s="522"/>
      <c r="IOU102" s="522"/>
      <c r="IOV102" s="522"/>
      <c r="IOW102" s="522"/>
      <c r="IOX102" s="522"/>
      <c r="IOY102" s="522"/>
      <c r="IOZ102" s="522"/>
      <c r="IPA102" s="522"/>
      <c r="IPB102" s="522"/>
      <c r="IPC102" s="522"/>
      <c r="IPD102" s="522"/>
      <c r="IPE102" s="522"/>
      <c r="IPF102" s="522"/>
      <c r="IPG102" s="522"/>
      <c r="IPH102" s="522"/>
      <c r="IPI102" s="522"/>
      <c r="IPJ102" s="522"/>
      <c r="IPK102" s="522"/>
      <c r="IPL102" s="522"/>
      <c r="IPM102" s="522"/>
      <c r="IPN102" s="522"/>
      <c r="IPO102" s="522"/>
      <c r="IPP102" s="522"/>
      <c r="IPQ102" s="522"/>
      <c r="IPR102" s="522"/>
      <c r="IPS102" s="522"/>
      <c r="IPT102" s="522"/>
      <c r="IPU102" s="522"/>
      <c r="IPV102" s="522"/>
      <c r="IPW102" s="522"/>
      <c r="IPX102" s="522"/>
      <c r="IPY102" s="522"/>
      <c r="IPZ102" s="522"/>
      <c r="IQA102" s="522"/>
      <c r="IQB102" s="522"/>
      <c r="IQC102" s="522"/>
      <c r="IQD102" s="522"/>
      <c r="IQE102" s="522"/>
      <c r="IQF102" s="522"/>
      <c r="IQG102" s="522"/>
      <c r="IQH102" s="522"/>
      <c r="IQI102" s="522"/>
      <c r="IQJ102" s="522"/>
      <c r="IQK102" s="522"/>
      <c r="IQL102" s="522"/>
      <c r="IQM102" s="522"/>
      <c r="IQN102" s="522"/>
      <c r="IQO102" s="522"/>
      <c r="IQP102" s="522"/>
      <c r="IQQ102" s="522"/>
      <c r="IQR102" s="522"/>
      <c r="IQS102" s="522"/>
      <c r="IQT102" s="522"/>
      <c r="IQU102" s="522"/>
      <c r="IQV102" s="522"/>
      <c r="IQW102" s="522"/>
      <c r="IQX102" s="522"/>
      <c r="IQY102" s="522"/>
      <c r="IQZ102" s="522"/>
      <c r="IRA102" s="522"/>
      <c r="IRB102" s="522"/>
      <c r="IRC102" s="522"/>
      <c r="IRD102" s="522"/>
      <c r="IRE102" s="522"/>
      <c r="IRF102" s="522"/>
      <c r="IRG102" s="522"/>
      <c r="IRH102" s="522"/>
      <c r="IRI102" s="522"/>
      <c r="IRJ102" s="522"/>
      <c r="IRK102" s="522"/>
      <c r="IRL102" s="522"/>
      <c r="IRM102" s="522"/>
      <c r="IRN102" s="522"/>
      <c r="IRO102" s="522"/>
      <c r="IRP102" s="522"/>
      <c r="IRQ102" s="522"/>
      <c r="IRR102" s="522"/>
      <c r="IRS102" s="522"/>
      <c r="IRT102" s="522"/>
      <c r="IRU102" s="522"/>
      <c r="IRV102" s="522"/>
      <c r="IRW102" s="522"/>
      <c r="IRX102" s="522"/>
      <c r="IRY102" s="522"/>
      <c r="IRZ102" s="522"/>
      <c r="ISA102" s="522"/>
      <c r="ISB102" s="522"/>
      <c r="ISC102" s="522"/>
      <c r="ISD102" s="522"/>
      <c r="ISE102" s="522"/>
      <c r="ISF102" s="522"/>
      <c r="ISG102" s="522"/>
      <c r="ISH102" s="522"/>
      <c r="ISI102" s="522"/>
      <c r="ISJ102" s="522"/>
      <c r="ISK102" s="522"/>
      <c r="ISL102" s="522"/>
      <c r="ISM102" s="522"/>
      <c r="ISN102" s="522"/>
      <c r="ISO102" s="522"/>
      <c r="ISP102" s="522"/>
      <c r="ISQ102" s="522"/>
      <c r="ISR102" s="522"/>
      <c r="ISS102" s="522"/>
      <c r="IST102" s="522"/>
      <c r="ISU102" s="522"/>
      <c r="ISV102" s="522"/>
      <c r="ISW102" s="522"/>
      <c r="ISX102" s="522"/>
      <c r="ISY102" s="522"/>
      <c r="ISZ102" s="522"/>
      <c r="ITA102" s="522"/>
      <c r="ITB102" s="522"/>
      <c r="ITC102" s="522"/>
      <c r="ITD102" s="522"/>
      <c r="ITE102" s="522"/>
      <c r="ITF102" s="522"/>
      <c r="ITG102" s="522"/>
      <c r="ITH102" s="522"/>
      <c r="ITI102" s="522"/>
      <c r="ITJ102" s="522"/>
      <c r="ITK102" s="522"/>
      <c r="ITL102" s="522"/>
      <c r="ITM102" s="522"/>
      <c r="ITN102" s="522"/>
      <c r="ITO102" s="522"/>
      <c r="ITP102" s="522"/>
      <c r="ITQ102" s="522"/>
      <c r="ITR102" s="522"/>
      <c r="ITS102" s="522"/>
      <c r="ITT102" s="522"/>
      <c r="ITU102" s="522"/>
      <c r="ITV102" s="522"/>
      <c r="ITW102" s="522"/>
      <c r="ITX102" s="522"/>
      <c r="ITY102" s="522"/>
      <c r="ITZ102" s="522"/>
      <c r="IUA102" s="522"/>
      <c r="IUB102" s="522"/>
      <c r="IUC102" s="522"/>
      <c r="IUD102" s="522"/>
      <c r="IUE102" s="522"/>
      <c r="IUF102" s="522"/>
      <c r="IUG102" s="522"/>
      <c r="IUH102" s="522"/>
      <c r="IUI102" s="522"/>
      <c r="IUJ102" s="522"/>
      <c r="IUK102" s="522"/>
      <c r="IUL102" s="522"/>
      <c r="IUM102" s="522"/>
      <c r="IUN102" s="522"/>
      <c r="IUO102" s="522"/>
      <c r="IUP102" s="522"/>
      <c r="IUQ102" s="522"/>
      <c r="IUR102" s="522"/>
      <c r="IUS102" s="522"/>
      <c r="IUT102" s="522"/>
      <c r="IUU102" s="522"/>
      <c r="IUV102" s="522"/>
      <c r="IUW102" s="522"/>
      <c r="IUX102" s="522"/>
      <c r="IUY102" s="522"/>
      <c r="IUZ102" s="522"/>
      <c r="IVA102" s="522"/>
      <c r="IVB102" s="522"/>
      <c r="IVC102" s="522"/>
      <c r="IVD102" s="522"/>
      <c r="IVE102" s="522"/>
      <c r="IVF102" s="522"/>
      <c r="IVG102" s="522"/>
      <c r="IVH102" s="522"/>
      <c r="IVI102" s="522"/>
      <c r="IVJ102" s="522"/>
      <c r="IVK102" s="522"/>
      <c r="IVL102" s="522"/>
      <c r="IVM102" s="522"/>
      <c r="IVN102" s="522"/>
      <c r="IVO102" s="522"/>
      <c r="IVP102" s="522"/>
      <c r="IVQ102" s="522"/>
      <c r="IVR102" s="522"/>
      <c r="IVS102" s="522"/>
      <c r="IVT102" s="522"/>
      <c r="IVU102" s="522"/>
      <c r="IVV102" s="522"/>
      <c r="IVW102" s="522"/>
      <c r="IVX102" s="522"/>
      <c r="IVY102" s="522"/>
      <c r="IVZ102" s="522"/>
      <c r="IWA102" s="522"/>
      <c r="IWB102" s="522"/>
      <c r="IWC102" s="522"/>
      <c r="IWD102" s="522"/>
      <c r="IWE102" s="522"/>
      <c r="IWF102" s="522"/>
      <c r="IWG102" s="522"/>
      <c r="IWH102" s="522"/>
      <c r="IWI102" s="522"/>
      <c r="IWJ102" s="522"/>
      <c r="IWK102" s="522"/>
      <c r="IWL102" s="522"/>
      <c r="IWM102" s="522"/>
      <c r="IWN102" s="522"/>
      <c r="IWO102" s="522"/>
      <c r="IWP102" s="522"/>
      <c r="IWQ102" s="522"/>
      <c r="IWR102" s="522"/>
      <c r="IWS102" s="522"/>
      <c r="IWT102" s="522"/>
      <c r="IWU102" s="522"/>
      <c r="IWV102" s="522"/>
      <c r="IWW102" s="522"/>
      <c r="IWX102" s="522"/>
      <c r="IWY102" s="522"/>
      <c r="IWZ102" s="522"/>
      <c r="IXA102" s="522"/>
      <c r="IXB102" s="522"/>
      <c r="IXC102" s="522"/>
      <c r="IXD102" s="522"/>
      <c r="IXE102" s="522"/>
      <c r="IXF102" s="522"/>
      <c r="IXG102" s="522"/>
      <c r="IXH102" s="522"/>
      <c r="IXI102" s="522"/>
      <c r="IXJ102" s="522"/>
      <c r="IXK102" s="522"/>
      <c r="IXL102" s="522"/>
      <c r="IXM102" s="522"/>
      <c r="IXN102" s="522"/>
      <c r="IXO102" s="522"/>
      <c r="IXP102" s="522"/>
      <c r="IXQ102" s="522"/>
      <c r="IXR102" s="522"/>
      <c r="IXS102" s="522"/>
      <c r="IXT102" s="522"/>
      <c r="IXU102" s="522"/>
      <c r="IXV102" s="522"/>
      <c r="IXW102" s="522"/>
      <c r="IXX102" s="522"/>
      <c r="IXY102" s="522"/>
      <c r="IXZ102" s="522"/>
      <c r="IYA102" s="522"/>
      <c r="IYB102" s="522"/>
      <c r="IYC102" s="522"/>
      <c r="IYD102" s="522"/>
      <c r="IYE102" s="522"/>
      <c r="IYF102" s="522"/>
      <c r="IYG102" s="522"/>
      <c r="IYH102" s="522"/>
      <c r="IYI102" s="522"/>
      <c r="IYJ102" s="522"/>
      <c r="IYK102" s="522"/>
      <c r="IYL102" s="522"/>
      <c r="IYM102" s="522"/>
      <c r="IYN102" s="522"/>
      <c r="IYO102" s="522"/>
      <c r="IYP102" s="522"/>
      <c r="IYQ102" s="522"/>
      <c r="IYR102" s="522"/>
      <c r="IYS102" s="522"/>
      <c r="IYT102" s="522"/>
      <c r="IYU102" s="522"/>
      <c r="IYV102" s="522"/>
      <c r="IYW102" s="522"/>
      <c r="IYX102" s="522"/>
      <c r="IYY102" s="522"/>
      <c r="IYZ102" s="522"/>
      <c r="IZA102" s="522"/>
      <c r="IZB102" s="522"/>
      <c r="IZC102" s="522"/>
      <c r="IZD102" s="522"/>
      <c r="IZE102" s="522"/>
      <c r="IZF102" s="522"/>
      <c r="IZG102" s="522"/>
      <c r="IZH102" s="522"/>
      <c r="IZI102" s="522"/>
      <c r="IZJ102" s="522"/>
      <c r="IZK102" s="522"/>
      <c r="IZL102" s="522"/>
      <c r="IZM102" s="522"/>
      <c r="IZN102" s="522"/>
      <c r="IZO102" s="522"/>
      <c r="IZP102" s="522"/>
      <c r="IZQ102" s="522"/>
      <c r="IZR102" s="522"/>
      <c r="IZS102" s="522"/>
      <c r="IZT102" s="522"/>
      <c r="IZU102" s="522"/>
      <c r="IZV102" s="522"/>
      <c r="IZW102" s="522"/>
      <c r="IZX102" s="522"/>
      <c r="IZY102" s="522"/>
      <c r="IZZ102" s="522"/>
      <c r="JAA102" s="522"/>
      <c r="JAB102" s="522"/>
      <c r="JAC102" s="522"/>
      <c r="JAD102" s="522"/>
      <c r="JAE102" s="522"/>
      <c r="JAF102" s="522"/>
      <c r="JAG102" s="522"/>
      <c r="JAH102" s="522"/>
      <c r="JAI102" s="522"/>
      <c r="JAJ102" s="522"/>
      <c r="JAK102" s="522"/>
      <c r="JAL102" s="522"/>
      <c r="JAM102" s="522"/>
      <c r="JAN102" s="522"/>
      <c r="JAO102" s="522"/>
      <c r="JAP102" s="522"/>
      <c r="JAQ102" s="522"/>
      <c r="JAR102" s="522"/>
      <c r="JAS102" s="522"/>
      <c r="JAT102" s="522"/>
      <c r="JAU102" s="522"/>
      <c r="JAV102" s="522"/>
      <c r="JAW102" s="522"/>
      <c r="JAX102" s="522"/>
      <c r="JAY102" s="522"/>
      <c r="JAZ102" s="522"/>
      <c r="JBA102" s="522"/>
      <c r="JBB102" s="522"/>
      <c r="JBC102" s="522"/>
      <c r="JBD102" s="522"/>
      <c r="JBE102" s="522"/>
      <c r="JBF102" s="522"/>
      <c r="JBG102" s="522"/>
      <c r="JBH102" s="522"/>
      <c r="JBI102" s="522"/>
      <c r="JBJ102" s="522"/>
      <c r="JBK102" s="522"/>
      <c r="JBL102" s="522"/>
      <c r="JBM102" s="522"/>
      <c r="JBN102" s="522"/>
      <c r="JBO102" s="522"/>
      <c r="JBP102" s="522"/>
      <c r="JBQ102" s="522"/>
      <c r="JBR102" s="522"/>
      <c r="JBS102" s="522"/>
      <c r="JBT102" s="522"/>
      <c r="JBU102" s="522"/>
      <c r="JBV102" s="522"/>
      <c r="JBW102" s="522"/>
      <c r="JBX102" s="522"/>
      <c r="JBY102" s="522"/>
      <c r="JBZ102" s="522"/>
      <c r="JCA102" s="522"/>
      <c r="JCB102" s="522"/>
      <c r="JCC102" s="522"/>
      <c r="JCD102" s="522"/>
      <c r="JCE102" s="522"/>
      <c r="JCF102" s="522"/>
      <c r="JCG102" s="522"/>
      <c r="JCH102" s="522"/>
      <c r="JCI102" s="522"/>
      <c r="JCJ102" s="522"/>
      <c r="JCK102" s="522"/>
      <c r="JCL102" s="522"/>
      <c r="JCM102" s="522"/>
      <c r="JCN102" s="522"/>
      <c r="JCO102" s="522"/>
      <c r="JCP102" s="522"/>
      <c r="JCQ102" s="522"/>
      <c r="JCR102" s="522"/>
      <c r="JCS102" s="522"/>
      <c r="JCT102" s="522"/>
      <c r="JCU102" s="522"/>
      <c r="JCV102" s="522"/>
      <c r="JCW102" s="522"/>
      <c r="JCX102" s="522"/>
      <c r="JCY102" s="522"/>
      <c r="JCZ102" s="522"/>
      <c r="JDA102" s="522"/>
      <c r="JDB102" s="522"/>
      <c r="JDC102" s="522"/>
      <c r="JDD102" s="522"/>
      <c r="JDE102" s="522"/>
      <c r="JDF102" s="522"/>
      <c r="JDG102" s="522"/>
      <c r="JDH102" s="522"/>
      <c r="JDI102" s="522"/>
      <c r="JDJ102" s="522"/>
      <c r="JDK102" s="522"/>
      <c r="JDL102" s="522"/>
      <c r="JDM102" s="522"/>
      <c r="JDN102" s="522"/>
      <c r="JDO102" s="522"/>
      <c r="JDP102" s="522"/>
      <c r="JDQ102" s="522"/>
      <c r="JDR102" s="522"/>
      <c r="JDS102" s="522"/>
      <c r="JDT102" s="522"/>
      <c r="JDU102" s="522"/>
      <c r="JDV102" s="522"/>
      <c r="JDW102" s="522"/>
      <c r="JDX102" s="522"/>
      <c r="JDY102" s="522"/>
      <c r="JDZ102" s="522"/>
      <c r="JEA102" s="522"/>
      <c r="JEB102" s="522"/>
      <c r="JEC102" s="522"/>
      <c r="JED102" s="522"/>
      <c r="JEE102" s="522"/>
      <c r="JEF102" s="522"/>
      <c r="JEG102" s="522"/>
      <c r="JEH102" s="522"/>
      <c r="JEI102" s="522"/>
      <c r="JEJ102" s="522"/>
      <c r="JEK102" s="522"/>
      <c r="JEL102" s="522"/>
      <c r="JEM102" s="522"/>
      <c r="JEN102" s="522"/>
      <c r="JEO102" s="522"/>
      <c r="JEP102" s="522"/>
      <c r="JEQ102" s="522"/>
      <c r="JER102" s="522"/>
      <c r="JES102" s="522"/>
      <c r="JET102" s="522"/>
      <c r="JEU102" s="522"/>
      <c r="JEV102" s="522"/>
      <c r="JEW102" s="522"/>
      <c r="JEX102" s="522"/>
      <c r="JEY102" s="522"/>
      <c r="JEZ102" s="522"/>
      <c r="JFA102" s="522"/>
      <c r="JFB102" s="522"/>
      <c r="JFC102" s="522"/>
      <c r="JFD102" s="522"/>
      <c r="JFE102" s="522"/>
      <c r="JFF102" s="522"/>
      <c r="JFG102" s="522"/>
      <c r="JFH102" s="522"/>
      <c r="JFI102" s="522"/>
      <c r="JFJ102" s="522"/>
      <c r="JFK102" s="522"/>
      <c r="JFL102" s="522"/>
      <c r="JFM102" s="522"/>
      <c r="JFN102" s="522"/>
      <c r="JFO102" s="522"/>
      <c r="JFP102" s="522"/>
      <c r="JFQ102" s="522"/>
      <c r="JFR102" s="522"/>
      <c r="JFS102" s="522"/>
      <c r="JFT102" s="522"/>
      <c r="JFU102" s="522"/>
      <c r="JFV102" s="522"/>
      <c r="JFW102" s="522"/>
      <c r="JFX102" s="522"/>
      <c r="JFY102" s="522"/>
      <c r="JFZ102" s="522"/>
      <c r="JGA102" s="522"/>
      <c r="JGB102" s="522"/>
      <c r="JGC102" s="522"/>
      <c r="JGD102" s="522"/>
      <c r="JGE102" s="522"/>
      <c r="JGF102" s="522"/>
      <c r="JGG102" s="522"/>
      <c r="JGH102" s="522"/>
      <c r="JGI102" s="522"/>
      <c r="JGJ102" s="522"/>
      <c r="JGK102" s="522"/>
      <c r="JGL102" s="522"/>
      <c r="JGM102" s="522"/>
      <c r="JGN102" s="522"/>
      <c r="JGO102" s="522"/>
      <c r="JGP102" s="522"/>
      <c r="JGQ102" s="522"/>
      <c r="JGR102" s="522"/>
      <c r="JGS102" s="522"/>
      <c r="JGT102" s="522"/>
      <c r="JGU102" s="522"/>
      <c r="JGV102" s="522"/>
      <c r="JGW102" s="522"/>
      <c r="JGX102" s="522"/>
      <c r="JGY102" s="522"/>
      <c r="JGZ102" s="522"/>
      <c r="JHA102" s="522"/>
      <c r="JHB102" s="522"/>
      <c r="JHC102" s="522"/>
      <c r="JHD102" s="522"/>
      <c r="JHE102" s="522"/>
      <c r="JHF102" s="522"/>
      <c r="JHG102" s="522"/>
      <c r="JHH102" s="522"/>
      <c r="JHI102" s="522"/>
      <c r="JHJ102" s="522"/>
      <c r="JHK102" s="522"/>
      <c r="JHL102" s="522"/>
      <c r="JHM102" s="522"/>
      <c r="JHN102" s="522"/>
      <c r="JHO102" s="522"/>
      <c r="JHP102" s="522"/>
      <c r="JHQ102" s="522"/>
      <c r="JHR102" s="522"/>
      <c r="JHS102" s="522"/>
      <c r="JHT102" s="522"/>
      <c r="JHU102" s="522"/>
      <c r="JHV102" s="522"/>
      <c r="JHW102" s="522"/>
      <c r="JHX102" s="522"/>
      <c r="JHY102" s="522"/>
      <c r="JHZ102" s="522"/>
      <c r="JIA102" s="522"/>
      <c r="JIB102" s="522"/>
      <c r="JIC102" s="522"/>
      <c r="JID102" s="522"/>
      <c r="JIE102" s="522"/>
      <c r="JIF102" s="522"/>
      <c r="JIG102" s="522"/>
      <c r="JIH102" s="522"/>
      <c r="JII102" s="522"/>
      <c r="JIJ102" s="522"/>
      <c r="JIK102" s="522"/>
      <c r="JIL102" s="522"/>
      <c r="JIM102" s="522"/>
      <c r="JIN102" s="522"/>
      <c r="JIO102" s="522"/>
      <c r="JIP102" s="522"/>
      <c r="JIQ102" s="522"/>
      <c r="JIR102" s="522"/>
      <c r="JIS102" s="522"/>
      <c r="JIT102" s="522"/>
      <c r="JIU102" s="522"/>
      <c r="JIV102" s="522"/>
      <c r="JIW102" s="522"/>
      <c r="JIX102" s="522"/>
      <c r="JIY102" s="522"/>
      <c r="JIZ102" s="522"/>
      <c r="JJA102" s="522"/>
      <c r="JJB102" s="522"/>
      <c r="JJC102" s="522"/>
      <c r="JJD102" s="522"/>
      <c r="JJE102" s="522"/>
      <c r="JJF102" s="522"/>
      <c r="JJG102" s="522"/>
      <c r="JJH102" s="522"/>
      <c r="JJI102" s="522"/>
      <c r="JJJ102" s="522"/>
      <c r="JJK102" s="522"/>
      <c r="JJL102" s="522"/>
      <c r="JJM102" s="522"/>
      <c r="JJN102" s="522"/>
      <c r="JJO102" s="522"/>
      <c r="JJP102" s="522"/>
      <c r="JJQ102" s="522"/>
      <c r="JJR102" s="522"/>
      <c r="JJS102" s="522"/>
      <c r="JJT102" s="522"/>
      <c r="JJU102" s="522"/>
      <c r="JJV102" s="522"/>
      <c r="JJW102" s="522"/>
      <c r="JJX102" s="522"/>
      <c r="JJY102" s="522"/>
      <c r="JJZ102" s="522"/>
      <c r="JKA102" s="522"/>
      <c r="JKB102" s="522"/>
      <c r="JKC102" s="522"/>
      <c r="JKD102" s="522"/>
      <c r="JKE102" s="522"/>
      <c r="JKF102" s="522"/>
      <c r="JKG102" s="522"/>
      <c r="JKH102" s="522"/>
      <c r="JKI102" s="522"/>
      <c r="JKJ102" s="522"/>
      <c r="JKK102" s="522"/>
      <c r="JKL102" s="522"/>
      <c r="JKM102" s="522"/>
      <c r="JKN102" s="522"/>
      <c r="JKO102" s="522"/>
      <c r="JKP102" s="522"/>
      <c r="JKQ102" s="522"/>
      <c r="JKR102" s="522"/>
      <c r="JKS102" s="522"/>
      <c r="JKT102" s="522"/>
      <c r="JKU102" s="522"/>
      <c r="JKV102" s="522"/>
      <c r="JKW102" s="522"/>
      <c r="JKX102" s="522"/>
      <c r="JKY102" s="522"/>
      <c r="JKZ102" s="522"/>
      <c r="JLA102" s="522"/>
      <c r="JLB102" s="522"/>
      <c r="JLC102" s="522"/>
      <c r="JLD102" s="522"/>
      <c r="JLE102" s="522"/>
      <c r="JLF102" s="522"/>
      <c r="JLG102" s="522"/>
      <c r="JLH102" s="522"/>
      <c r="JLI102" s="522"/>
      <c r="JLJ102" s="522"/>
      <c r="JLK102" s="522"/>
      <c r="JLL102" s="522"/>
      <c r="JLM102" s="522"/>
      <c r="JLN102" s="522"/>
      <c r="JLO102" s="522"/>
      <c r="JLP102" s="522"/>
      <c r="JLQ102" s="522"/>
      <c r="JLR102" s="522"/>
      <c r="JLS102" s="522"/>
      <c r="JLT102" s="522"/>
      <c r="JLU102" s="522"/>
      <c r="JLV102" s="522"/>
      <c r="JLW102" s="522"/>
      <c r="JLX102" s="522"/>
      <c r="JLY102" s="522"/>
      <c r="JLZ102" s="522"/>
      <c r="JMA102" s="522"/>
      <c r="JMB102" s="522"/>
      <c r="JMC102" s="522"/>
      <c r="JMD102" s="522"/>
      <c r="JME102" s="522"/>
      <c r="JMF102" s="522"/>
      <c r="JMG102" s="522"/>
      <c r="JMH102" s="522"/>
      <c r="JMI102" s="522"/>
      <c r="JMJ102" s="522"/>
      <c r="JMK102" s="522"/>
      <c r="JML102" s="522"/>
      <c r="JMM102" s="522"/>
      <c r="JMN102" s="522"/>
      <c r="JMO102" s="522"/>
      <c r="JMP102" s="522"/>
      <c r="JMQ102" s="522"/>
      <c r="JMR102" s="522"/>
      <c r="JMS102" s="522"/>
      <c r="JMT102" s="522"/>
      <c r="JMU102" s="522"/>
      <c r="JMV102" s="522"/>
      <c r="JMW102" s="522"/>
      <c r="JMX102" s="522"/>
      <c r="JMY102" s="522"/>
      <c r="JMZ102" s="522"/>
      <c r="JNA102" s="522"/>
      <c r="JNB102" s="522"/>
      <c r="JNC102" s="522"/>
      <c r="JND102" s="522"/>
      <c r="JNE102" s="522"/>
      <c r="JNF102" s="522"/>
      <c r="JNG102" s="522"/>
      <c r="JNH102" s="522"/>
      <c r="JNI102" s="522"/>
      <c r="JNJ102" s="522"/>
      <c r="JNK102" s="522"/>
      <c r="JNL102" s="522"/>
      <c r="JNM102" s="522"/>
      <c r="JNN102" s="522"/>
      <c r="JNO102" s="522"/>
      <c r="JNP102" s="522"/>
      <c r="JNQ102" s="522"/>
      <c r="JNR102" s="522"/>
      <c r="JNS102" s="522"/>
      <c r="JNT102" s="522"/>
      <c r="JNU102" s="522"/>
      <c r="JNV102" s="522"/>
      <c r="JNW102" s="522"/>
      <c r="JNX102" s="522"/>
      <c r="JNY102" s="522"/>
      <c r="JNZ102" s="522"/>
      <c r="JOA102" s="522"/>
      <c r="JOB102" s="522"/>
      <c r="JOC102" s="522"/>
      <c r="JOD102" s="522"/>
      <c r="JOE102" s="522"/>
      <c r="JOF102" s="522"/>
      <c r="JOG102" s="522"/>
      <c r="JOH102" s="522"/>
      <c r="JOI102" s="522"/>
      <c r="JOJ102" s="522"/>
      <c r="JOK102" s="522"/>
      <c r="JOL102" s="522"/>
      <c r="JOM102" s="522"/>
      <c r="JON102" s="522"/>
      <c r="JOO102" s="522"/>
      <c r="JOP102" s="522"/>
      <c r="JOQ102" s="522"/>
      <c r="JOR102" s="522"/>
      <c r="JOS102" s="522"/>
      <c r="JOT102" s="522"/>
      <c r="JOU102" s="522"/>
      <c r="JOV102" s="522"/>
      <c r="JOW102" s="522"/>
      <c r="JOX102" s="522"/>
      <c r="JOY102" s="522"/>
      <c r="JOZ102" s="522"/>
      <c r="JPA102" s="522"/>
      <c r="JPB102" s="522"/>
      <c r="JPC102" s="522"/>
      <c r="JPD102" s="522"/>
      <c r="JPE102" s="522"/>
      <c r="JPF102" s="522"/>
      <c r="JPG102" s="522"/>
      <c r="JPH102" s="522"/>
      <c r="JPI102" s="522"/>
      <c r="JPJ102" s="522"/>
      <c r="JPK102" s="522"/>
      <c r="JPL102" s="522"/>
      <c r="JPM102" s="522"/>
      <c r="JPN102" s="522"/>
      <c r="JPO102" s="522"/>
      <c r="JPP102" s="522"/>
      <c r="JPQ102" s="522"/>
      <c r="JPR102" s="522"/>
      <c r="JPS102" s="522"/>
      <c r="JPT102" s="522"/>
      <c r="JPU102" s="522"/>
      <c r="JPV102" s="522"/>
      <c r="JPW102" s="522"/>
      <c r="JPX102" s="522"/>
      <c r="JPY102" s="522"/>
      <c r="JPZ102" s="522"/>
      <c r="JQA102" s="522"/>
      <c r="JQB102" s="522"/>
      <c r="JQC102" s="522"/>
      <c r="JQD102" s="522"/>
      <c r="JQE102" s="522"/>
      <c r="JQF102" s="522"/>
      <c r="JQG102" s="522"/>
      <c r="JQH102" s="522"/>
      <c r="JQI102" s="522"/>
      <c r="JQJ102" s="522"/>
      <c r="JQK102" s="522"/>
      <c r="JQL102" s="522"/>
      <c r="JQM102" s="522"/>
      <c r="JQN102" s="522"/>
      <c r="JQO102" s="522"/>
      <c r="JQP102" s="522"/>
      <c r="JQQ102" s="522"/>
      <c r="JQR102" s="522"/>
      <c r="JQS102" s="522"/>
      <c r="JQT102" s="522"/>
      <c r="JQU102" s="522"/>
      <c r="JQV102" s="522"/>
      <c r="JQW102" s="522"/>
      <c r="JQX102" s="522"/>
      <c r="JQY102" s="522"/>
      <c r="JQZ102" s="522"/>
      <c r="JRA102" s="522"/>
      <c r="JRB102" s="522"/>
      <c r="JRC102" s="522"/>
      <c r="JRD102" s="522"/>
      <c r="JRE102" s="522"/>
      <c r="JRF102" s="522"/>
      <c r="JRG102" s="522"/>
      <c r="JRH102" s="522"/>
      <c r="JRI102" s="522"/>
      <c r="JRJ102" s="522"/>
      <c r="JRK102" s="522"/>
      <c r="JRL102" s="522"/>
      <c r="JRM102" s="522"/>
      <c r="JRN102" s="522"/>
      <c r="JRO102" s="522"/>
      <c r="JRP102" s="522"/>
      <c r="JRQ102" s="522"/>
      <c r="JRR102" s="522"/>
      <c r="JRS102" s="522"/>
      <c r="JRT102" s="522"/>
      <c r="JRU102" s="522"/>
      <c r="JRV102" s="522"/>
      <c r="JRW102" s="522"/>
      <c r="JRX102" s="522"/>
      <c r="JRY102" s="522"/>
      <c r="JRZ102" s="522"/>
      <c r="JSA102" s="522"/>
      <c r="JSB102" s="522"/>
      <c r="JSC102" s="522"/>
      <c r="JSD102" s="522"/>
      <c r="JSE102" s="522"/>
      <c r="JSF102" s="522"/>
      <c r="JSG102" s="522"/>
      <c r="JSH102" s="522"/>
      <c r="JSI102" s="522"/>
      <c r="JSJ102" s="522"/>
      <c r="JSK102" s="522"/>
      <c r="JSL102" s="522"/>
      <c r="JSM102" s="522"/>
      <c r="JSN102" s="522"/>
      <c r="JSO102" s="522"/>
      <c r="JSP102" s="522"/>
      <c r="JSQ102" s="522"/>
      <c r="JSR102" s="522"/>
      <c r="JSS102" s="522"/>
      <c r="JST102" s="522"/>
      <c r="JSU102" s="522"/>
      <c r="JSV102" s="522"/>
      <c r="JSW102" s="522"/>
      <c r="JSX102" s="522"/>
      <c r="JSY102" s="522"/>
      <c r="JSZ102" s="522"/>
      <c r="JTA102" s="522"/>
      <c r="JTB102" s="522"/>
      <c r="JTC102" s="522"/>
      <c r="JTD102" s="522"/>
      <c r="JTE102" s="522"/>
      <c r="JTF102" s="522"/>
      <c r="JTG102" s="522"/>
      <c r="JTH102" s="522"/>
      <c r="JTI102" s="522"/>
      <c r="JTJ102" s="522"/>
      <c r="JTK102" s="522"/>
      <c r="JTL102" s="522"/>
      <c r="JTM102" s="522"/>
      <c r="JTN102" s="522"/>
      <c r="JTO102" s="522"/>
      <c r="JTP102" s="522"/>
      <c r="JTQ102" s="522"/>
      <c r="JTR102" s="522"/>
      <c r="JTS102" s="522"/>
      <c r="JTT102" s="522"/>
      <c r="JTU102" s="522"/>
      <c r="JTV102" s="522"/>
      <c r="JTW102" s="522"/>
      <c r="JTX102" s="522"/>
      <c r="JTY102" s="522"/>
      <c r="JTZ102" s="522"/>
      <c r="JUA102" s="522"/>
      <c r="JUB102" s="522"/>
      <c r="JUC102" s="522"/>
      <c r="JUD102" s="522"/>
      <c r="JUE102" s="522"/>
      <c r="JUF102" s="522"/>
      <c r="JUG102" s="522"/>
      <c r="JUH102" s="522"/>
      <c r="JUI102" s="522"/>
      <c r="JUJ102" s="522"/>
      <c r="JUK102" s="522"/>
      <c r="JUL102" s="522"/>
      <c r="JUM102" s="522"/>
      <c r="JUN102" s="522"/>
      <c r="JUO102" s="522"/>
      <c r="JUP102" s="522"/>
      <c r="JUQ102" s="522"/>
      <c r="JUR102" s="522"/>
      <c r="JUS102" s="522"/>
      <c r="JUT102" s="522"/>
      <c r="JUU102" s="522"/>
      <c r="JUV102" s="522"/>
      <c r="JUW102" s="522"/>
      <c r="JUX102" s="522"/>
      <c r="JUY102" s="522"/>
      <c r="JUZ102" s="522"/>
      <c r="JVA102" s="522"/>
      <c r="JVB102" s="522"/>
      <c r="JVC102" s="522"/>
      <c r="JVD102" s="522"/>
      <c r="JVE102" s="522"/>
      <c r="JVF102" s="522"/>
      <c r="JVG102" s="522"/>
      <c r="JVH102" s="522"/>
      <c r="JVI102" s="522"/>
      <c r="JVJ102" s="522"/>
      <c r="JVK102" s="522"/>
      <c r="JVL102" s="522"/>
      <c r="JVM102" s="522"/>
      <c r="JVN102" s="522"/>
      <c r="JVO102" s="522"/>
      <c r="JVP102" s="522"/>
      <c r="JVQ102" s="522"/>
      <c r="JVR102" s="522"/>
      <c r="JVS102" s="522"/>
      <c r="JVT102" s="522"/>
      <c r="JVU102" s="522"/>
      <c r="JVV102" s="522"/>
      <c r="JVW102" s="522"/>
      <c r="JVX102" s="522"/>
      <c r="JVY102" s="522"/>
      <c r="JVZ102" s="522"/>
      <c r="JWA102" s="522"/>
      <c r="JWB102" s="522"/>
      <c r="JWC102" s="522"/>
      <c r="JWD102" s="522"/>
      <c r="JWE102" s="522"/>
      <c r="JWF102" s="522"/>
      <c r="JWG102" s="522"/>
      <c r="JWH102" s="522"/>
      <c r="JWI102" s="522"/>
      <c r="JWJ102" s="522"/>
      <c r="JWK102" s="522"/>
      <c r="JWL102" s="522"/>
      <c r="JWM102" s="522"/>
      <c r="JWN102" s="522"/>
      <c r="JWO102" s="522"/>
      <c r="JWP102" s="522"/>
      <c r="JWQ102" s="522"/>
      <c r="JWR102" s="522"/>
      <c r="JWS102" s="522"/>
      <c r="JWT102" s="522"/>
      <c r="JWU102" s="522"/>
      <c r="JWV102" s="522"/>
      <c r="JWW102" s="522"/>
      <c r="JWX102" s="522"/>
      <c r="JWY102" s="522"/>
      <c r="JWZ102" s="522"/>
      <c r="JXA102" s="522"/>
      <c r="JXB102" s="522"/>
      <c r="JXC102" s="522"/>
      <c r="JXD102" s="522"/>
      <c r="JXE102" s="522"/>
      <c r="JXF102" s="522"/>
      <c r="JXG102" s="522"/>
      <c r="JXH102" s="522"/>
      <c r="JXI102" s="522"/>
      <c r="JXJ102" s="522"/>
      <c r="JXK102" s="522"/>
      <c r="JXL102" s="522"/>
      <c r="JXM102" s="522"/>
      <c r="JXN102" s="522"/>
      <c r="JXO102" s="522"/>
      <c r="JXP102" s="522"/>
      <c r="JXQ102" s="522"/>
      <c r="JXR102" s="522"/>
      <c r="JXS102" s="522"/>
      <c r="JXT102" s="522"/>
      <c r="JXU102" s="522"/>
      <c r="JXV102" s="522"/>
      <c r="JXW102" s="522"/>
      <c r="JXX102" s="522"/>
      <c r="JXY102" s="522"/>
      <c r="JXZ102" s="522"/>
      <c r="JYA102" s="522"/>
      <c r="JYB102" s="522"/>
      <c r="JYC102" s="522"/>
      <c r="JYD102" s="522"/>
      <c r="JYE102" s="522"/>
      <c r="JYF102" s="522"/>
      <c r="JYG102" s="522"/>
      <c r="JYH102" s="522"/>
      <c r="JYI102" s="522"/>
      <c r="JYJ102" s="522"/>
      <c r="JYK102" s="522"/>
      <c r="JYL102" s="522"/>
      <c r="JYM102" s="522"/>
      <c r="JYN102" s="522"/>
      <c r="JYO102" s="522"/>
      <c r="JYP102" s="522"/>
      <c r="JYQ102" s="522"/>
      <c r="JYR102" s="522"/>
      <c r="JYS102" s="522"/>
      <c r="JYT102" s="522"/>
      <c r="JYU102" s="522"/>
      <c r="JYV102" s="522"/>
      <c r="JYW102" s="522"/>
      <c r="JYX102" s="522"/>
      <c r="JYY102" s="522"/>
      <c r="JYZ102" s="522"/>
      <c r="JZA102" s="522"/>
      <c r="JZB102" s="522"/>
      <c r="JZC102" s="522"/>
      <c r="JZD102" s="522"/>
      <c r="JZE102" s="522"/>
      <c r="JZF102" s="522"/>
      <c r="JZG102" s="522"/>
      <c r="JZH102" s="522"/>
      <c r="JZI102" s="522"/>
      <c r="JZJ102" s="522"/>
      <c r="JZK102" s="522"/>
      <c r="JZL102" s="522"/>
      <c r="JZM102" s="522"/>
      <c r="JZN102" s="522"/>
      <c r="JZO102" s="522"/>
      <c r="JZP102" s="522"/>
      <c r="JZQ102" s="522"/>
      <c r="JZR102" s="522"/>
      <c r="JZS102" s="522"/>
      <c r="JZT102" s="522"/>
      <c r="JZU102" s="522"/>
      <c r="JZV102" s="522"/>
      <c r="JZW102" s="522"/>
      <c r="JZX102" s="522"/>
      <c r="JZY102" s="522"/>
      <c r="JZZ102" s="522"/>
      <c r="KAA102" s="522"/>
      <c r="KAB102" s="522"/>
      <c r="KAC102" s="522"/>
      <c r="KAD102" s="522"/>
      <c r="KAE102" s="522"/>
      <c r="KAF102" s="522"/>
      <c r="KAG102" s="522"/>
      <c r="KAH102" s="522"/>
      <c r="KAI102" s="522"/>
      <c r="KAJ102" s="522"/>
      <c r="KAK102" s="522"/>
      <c r="KAL102" s="522"/>
      <c r="KAM102" s="522"/>
      <c r="KAN102" s="522"/>
      <c r="KAO102" s="522"/>
      <c r="KAP102" s="522"/>
      <c r="KAQ102" s="522"/>
      <c r="KAR102" s="522"/>
      <c r="KAS102" s="522"/>
      <c r="KAT102" s="522"/>
      <c r="KAU102" s="522"/>
      <c r="KAV102" s="522"/>
      <c r="KAW102" s="522"/>
      <c r="KAX102" s="522"/>
      <c r="KAY102" s="522"/>
      <c r="KAZ102" s="522"/>
      <c r="KBA102" s="522"/>
      <c r="KBB102" s="522"/>
      <c r="KBC102" s="522"/>
      <c r="KBD102" s="522"/>
      <c r="KBE102" s="522"/>
      <c r="KBF102" s="522"/>
      <c r="KBG102" s="522"/>
      <c r="KBH102" s="522"/>
      <c r="KBI102" s="522"/>
      <c r="KBJ102" s="522"/>
      <c r="KBK102" s="522"/>
      <c r="KBL102" s="522"/>
      <c r="KBM102" s="522"/>
      <c r="KBN102" s="522"/>
      <c r="KBO102" s="522"/>
      <c r="KBP102" s="522"/>
      <c r="KBQ102" s="522"/>
      <c r="KBR102" s="522"/>
      <c r="KBS102" s="522"/>
      <c r="KBT102" s="522"/>
      <c r="KBU102" s="522"/>
      <c r="KBV102" s="522"/>
      <c r="KBW102" s="522"/>
      <c r="KBX102" s="522"/>
      <c r="KBY102" s="522"/>
      <c r="KBZ102" s="522"/>
      <c r="KCA102" s="522"/>
      <c r="KCB102" s="522"/>
      <c r="KCC102" s="522"/>
      <c r="KCD102" s="522"/>
      <c r="KCE102" s="522"/>
      <c r="KCF102" s="522"/>
      <c r="KCG102" s="522"/>
      <c r="KCH102" s="522"/>
      <c r="KCI102" s="522"/>
      <c r="KCJ102" s="522"/>
      <c r="KCK102" s="522"/>
      <c r="KCL102" s="522"/>
      <c r="KCM102" s="522"/>
      <c r="KCN102" s="522"/>
      <c r="KCO102" s="522"/>
      <c r="KCP102" s="522"/>
      <c r="KCQ102" s="522"/>
      <c r="KCR102" s="522"/>
      <c r="KCS102" s="522"/>
      <c r="KCT102" s="522"/>
      <c r="KCU102" s="522"/>
      <c r="KCV102" s="522"/>
      <c r="KCW102" s="522"/>
      <c r="KCX102" s="522"/>
      <c r="KCY102" s="522"/>
      <c r="KCZ102" s="522"/>
      <c r="KDA102" s="522"/>
      <c r="KDB102" s="522"/>
      <c r="KDC102" s="522"/>
      <c r="KDD102" s="522"/>
      <c r="KDE102" s="522"/>
      <c r="KDF102" s="522"/>
      <c r="KDG102" s="522"/>
      <c r="KDH102" s="522"/>
      <c r="KDI102" s="522"/>
      <c r="KDJ102" s="522"/>
      <c r="KDK102" s="522"/>
      <c r="KDL102" s="522"/>
      <c r="KDM102" s="522"/>
      <c r="KDN102" s="522"/>
      <c r="KDO102" s="522"/>
      <c r="KDP102" s="522"/>
      <c r="KDQ102" s="522"/>
      <c r="KDR102" s="522"/>
      <c r="KDS102" s="522"/>
      <c r="KDT102" s="522"/>
      <c r="KDU102" s="522"/>
      <c r="KDV102" s="522"/>
      <c r="KDW102" s="522"/>
      <c r="KDX102" s="522"/>
      <c r="KDY102" s="522"/>
      <c r="KDZ102" s="522"/>
      <c r="KEA102" s="522"/>
      <c r="KEB102" s="522"/>
      <c r="KEC102" s="522"/>
      <c r="KED102" s="522"/>
      <c r="KEE102" s="522"/>
      <c r="KEF102" s="522"/>
      <c r="KEG102" s="522"/>
      <c r="KEH102" s="522"/>
      <c r="KEI102" s="522"/>
      <c r="KEJ102" s="522"/>
      <c r="KEK102" s="522"/>
      <c r="KEL102" s="522"/>
      <c r="KEM102" s="522"/>
      <c r="KEN102" s="522"/>
      <c r="KEO102" s="522"/>
      <c r="KEP102" s="522"/>
      <c r="KEQ102" s="522"/>
      <c r="KER102" s="522"/>
      <c r="KES102" s="522"/>
      <c r="KET102" s="522"/>
      <c r="KEU102" s="522"/>
      <c r="KEV102" s="522"/>
      <c r="KEW102" s="522"/>
      <c r="KEX102" s="522"/>
      <c r="KEY102" s="522"/>
      <c r="KEZ102" s="522"/>
      <c r="KFA102" s="522"/>
      <c r="KFB102" s="522"/>
      <c r="KFC102" s="522"/>
      <c r="KFD102" s="522"/>
      <c r="KFE102" s="522"/>
      <c r="KFF102" s="522"/>
      <c r="KFG102" s="522"/>
      <c r="KFH102" s="522"/>
      <c r="KFI102" s="522"/>
      <c r="KFJ102" s="522"/>
      <c r="KFK102" s="522"/>
      <c r="KFL102" s="522"/>
      <c r="KFM102" s="522"/>
      <c r="KFN102" s="522"/>
      <c r="KFO102" s="522"/>
      <c r="KFP102" s="522"/>
      <c r="KFQ102" s="522"/>
      <c r="KFR102" s="522"/>
      <c r="KFS102" s="522"/>
      <c r="KFT102" s="522"/>
      <c r="KFU102" s="522"/>
      <c r="KFV102" s="522"/>
      <c r="KFW102" s="522"/>
      <c r="KFX102" s="522"/>
      <c r="KFY102" s="522"/>
      <c r="KFZ102" s="522"/>
      <c r="KGA102" s="522"/>
      <c r="KGB102" s="522"/>
      <c r="KGC102" s="522"/>
      <c r="KGD102" s="522"/>
      <c r="KGE102" s="522"/>
      <c r="KGF102" s="522"/>
      <c r="KGG102" s="522"/>
      <c r="KGH102" s="522"/>
      <c r="KGI102" s="522"/>
      <c r="KGJ102" s="522"/>
      <c r="KGK102" s="522"/>
      <c r="KGL102" s="522"/>
      <c r="KGM102" s="522"/>
      <c r="KGN102" s="522"/>
      <c r="KGO102" s="522"/>
      <c r="KGP102" s="522"/>
      <c r="KGQ102" s="522"/>
      <c r="KGR102" s="522"/>
      <c r="KGS102" s="522"/>
      <c r="KGT102" s="522"/>
      <c r="KGU102" s="522"/>
      <c r="KGV102" s="522"/>
      <c r="KGW102" s="522"/>
      <c r="KGX102" s="522"/>
      <c r="KGY102" s="522"/>
      <c r="KGZ102" s="522"/>
      <c r="KHA102" s="522"/>
      <c r="KHB102" s="522"/>
      <c r="KHC102" s="522"/>
      <c r="KHD102" s="522"/>
      <c r="KHE102" s="522"/>
      <c r="KHF102" s="522"/>
      <c r="KHG102" s="522"/>
      <c r="KHH102" s="522"/>
      <c r="KHI102" s="522"/>
      <c r="KHJ102" s="522"/>
      <c r="KHK102" s="522"/>
      <c r="KHL102" s="522"/>
      <c r="KHM102" s="522"/>
      <c r="KHN102" s="522"/>
      <c r="KHO102" s="522"/>
      <c r="KHP102" s="522"/>
      <c r="KHQ102" s="522"/>
      <c r="KHR102" s="522"/>
      <c r="KHS102" s="522"/>
      <c r="KHT102" s="522"/>
      <c r="KHU102" s="522"/>
      <c r="KHV102" s="522"/>
      <c r="KHW102" s="522"/>
      <c r="KHX102" s="522"/>
      <c r="KHY102" s="522"/>
      <c r="KHZ102" s="522"/>
      <c r="KIA102" s="522"/>
      <c r="KIB102" s="522"/>
      <c r="KIC102" s="522"/>
      <c r="KID102" s="522"/>
      <c r="KIE102" s="522"/>
      <c r="KIF102" s="522"/>
      <c r="KIG102" s="522"/>
      <c r="KIH102" s="522"/>
      <c r="KII102" s="522"/>
      <c r="KIJ102" s="522"/>
      <c r="KIK102" s="522"/>
      <c r="KIL102" s="522"/>
      <c r="KIM102" s="522"/>
      <c r="KIN102" s="522"/>
      <c r="KIO102" s="522"/>
      <c r="KIP102" s="522"/>
      <c r="KIQ102" s="522"/>
      <c r="KIR102" s="522"/>
      <c r="KIS102" s="522"/>
      <c r="KIT102" s="522"/>
      <c r="KIU102" s="522"/>
      <c r="KIV102" s="522"/>
      <c r="KIW102" s="522"/>
      <c r="KIX102" s="522"/>
      <c r="KIY102" s="522"/>
      <c r="KIZ102" s="522"/>
      <c r="KJA102" s="522"/>
      <c r="KJB102" s="522"/>
      <c r="KJC102" s="522"/>
      <c r="KJD102" s="522"/>
      <c r="KJE102" s="522"/>
      <c r="KJF102" s="522"/>
      <c r="KJG102" s="522"/>
      <c r="KJH102" s="522"/>
      <c r="KJI102" s="522"/>
      <c r="KJJ102" s="522"/>
      <c r="KJK102" s="522"/>
      <c r="KJL102" s="522"/>
      <c r="KJM102" s="522"/>
      <c r="KJN102" s="522"/>
      <c r="KJO102" s="522"/>
      <c r="KJP102" s="522"/>
      <c r="KJQ102" s="522"/>
      <c r="KJR102" s="522"/>
      <c r="KJS102" s="522"/>
      <c r="KJT102" s="522"/>
      <c r="KJU102" s="522"/>
      <c r="KJV102" s="522"/>
      <c r="KJW102" s="522"/>
      <c r="KJX102" s="522"/>
      <c r="KJY102" s="522"/>
      <c r="KJZ102" s="522"/>
      <c r="KKA102" s="522"/>
      <c r="KKB102" s="522"/>
      <c r="KKC102" s="522"/>
      <c r="KKD102" s="522"/>
      <c r="KKE102" s="522"/>
      <c r="KKF102" s="522"/>
      <c r="KKG102" s="522"/>
      <c r="KKH102" s="522"/>
      <c r="KKI102" s="522"/>
      <c r="KKJ102" s="522"/>
      <c r="KKK102" s="522"/>
      <c r="KKL102" s="522"/>
      <c r="KKM102" s="522"/>
      <c r="KKN102" s="522"/>
      <c r="KKO102" s="522"/>
      <c r="KKP102" s="522"/>
      <c r="KKQ102" s="522"/>
      <c r="KKR102" s="522"/>
      <c r="KKS102" s="522"/>
      <c r="KKT102" s="522"/>
      <c r="KKU102" s="522"/>
      <c r="KKV102" s="522"/>
      <c r="KKW102" s="522"/>
      <c r="KKX102" s="522"/>
      <c r="KKY102" s="522"/>
      <c r="KKZ102" s="522"/>
      <c r="KLA102" s="522"/>
      <c r="KLB102" s="522"/>
      <c r="KLC102" s="522"/>
      <c r="KLD102" s="522"/>
      <c r="KLE102" s="522"/>
      <c r="KLF102" s="522"/>
      <c r="KLG102" s="522"/>
      <c r="KLH102" s="522"/>
      <c r="KLI102" s="522"/>
      <c r="KLJ102" s="522"/>
      <c r="KLK102" s="522"/>
      <c r="KLL102" s="522"/>
      <c r="KLM102" s="522"/>
      <c r="KLN102" s="522"/>
      <c r="KLO102" s="522"/>
      <c r="KLP102" s="522"/>
      <c r="KLQ102" s="522"/>
      <c r="KLR102" s="522"/>
      <c r="KLS102" s="522"/>
      <c r="KLT102" s="522"/>
      <c r="KLU102" s="522"/>
      <c r="KLV102" s="522"/>
      <c r="KLW102" s="522"/>
      <c r="KLX102" s="522"/>
      <c r="KLY102" s="522"/>
      <c r="KLZ102" s="522"/>
      <c r="KMA102" s="522"/>
      <c r="KMB102" s="522"/>
      <c r="KMC102" s="522"/>
      <c r="KMD102" s="522"/>
      <c r="KME102" s="522"/>
      <c r="KMF102" s="522"/>
      <c r="KMG102" s="522"/>
      <c r="KMH102" s="522"/>
      <c r="KMI102" s="522"/>
      <c r="KMJ102" s="522"/>
      <c r="KMK102" s="522"/>
      <c r="KML102" s="522"/>
      <c r="KMM102" s="522"/>
      <c r="KMN102" s="522"/>
      <c r="KMO102" s="522"/>
      <c r="KMP102" s="522"/>
      <c r="KMQ102" s="522"/>
      <c r="KMR102" s="522"/>
      <c r="KMS102" s="522"/>
      <c r="KMT102" s="522"/>
      <c r="KMU102" s="522"/>
      <c r="KMV102" s="522"/>
      <c r="KMW102" s="522"/>
      <c r="KMX102" s="522"/>
      <c r="KMY102" s="522"/>
      <c r="KMZ102" s="522"/>
      <c r="KNA102" s="522"/>
      <c r="KNB102" s="522"/>
      <c r="KNC102" s="522"/>
      <c r="KND102" s="522"/>
      <c r="KNE102" s="522"/>
      <c r="KNF102" s="522"/>
      <c r="KNG102" s="522"/>
      <c r="KNH102" s="522"/>
      <c r="KNI102" s="522"/>
      <c r="KNJ102" s="522"/>
      <c r="KNK102" s="522"/>
      <c r="KNL102" s="522"/>
      <c r="KNM102" s="522"/>
      <c r="KNN102" s="522"/>
      <c r="KNO102" s="522"/>
      <c r="KNP102" s="522"/>
      <c r="KNQ102" s="522"/>
      <c r="KNR102" s="522"/>
      <c r="KNS102" s="522"/>
      <c r="KNT102" s="522"/>
      <c r="KNU102" s="522"/>
      <c r="KNV102" s="522"/>
      <c r="KNW102" s="522"/>
      <c r="KNX102" s="522"/>
      <c r="KNY102" s="522"/>
      <c r="KNZ102" s="522"/>
      <c r="KOA102" s="522"/>
      <c r="KOB102" s="522"/>
      <c r="KOC102" s="522"/>
      <c r="KOD102" s="522"/>
      <c r="KOE102" s="522"/>
      <c r="KOF102" s="522"/>
      <c r="KOG102" s="522"/>
      <c r="KOH102" s="522"/>
      <c r="KOI102" s="522"/>
      <c r="KOJ102" s="522"/>
      <c r="KOK102" s="522"/>
      <c r="KOL102" s="522"/>
      <c r="KOM102" s="522"/>
      <c r="KON102" s="522"/>
      <c r="KOO102" s="522"/>
      <c r="KOP102" s="522"/>
      <c r="KOQ102" s="522"/>
      <c r="KOR102" s="522"/>
      <c r="KOS102" s="522"/>
      <c r="KOT102" s="522"/>
      <c r="KOU102" s="522"/>
      <c r="KOV102" s="522"/>
      <c r="KOW102" s="522"/>
      <c r="KOX102" s="522"/>
      <c r="KOY102" s="522"/>
      <c r="KOZ102" s="522"/>
      <c r="KPA102" s="522"/>
      <c r="KPB102" s="522"/>
      <c r="KPC102" s="522"/>
      <c r="KPD102" s="522"/>
      <c r="KPE102" s="522"/>
      <c r="KPF102" s="522"/>
      <c r="KPG102" s="522"/>
      <c r="KPH102" s="522"/>
      <c r="KPI102" s="522"/>
      <c r="KPJ102" s="522"/>
      <c r="KPK102" s="522"/>
      <c r="KPL102" s="522"/>
      <c r="KPM102" s="522"/>
      <c r="KPN102" s="522"/>
      <c r="KPO102" s="522"/>
      <c r="KPP102" s="522"/>
      <c r="KPQ102" s="522"/>
      <c r="KPR102" s="522"/>
      <c r="KPS102" s="522"/>
      <c r="KPT102" s="522"/>
      <c r="KPU102" s="522"/>
      <c r="KPV102" s="522"/>
      <c r="KPW102" s="522"/>
      <c r="KPX102" s="522"/>
      <c r="KPY102" s="522"/>
      <c r="KPZ102" s="522"/>
      <c r="KQA102" s="522"/>
      <c r="KQB102" s="522"/>
      <c r="KQC102" s="522"/>
      <c r="KQD102" s="522"/>
      <c r="KQE102" s="522"/>
      <c r="KQF102" s="522"/>
      <c r="KQG102" s="522"/>
      <c r="KQH102" s="522"/>
      <c r="KQI102" s="522"/>
      <c r="KQJ102" s="522"/>
      <c r="KQK102" s="522"/>
      <c r="KQL102" s="522"/>
      <c r="KQM102" s="522"/>
      <c r="KQN102" s="522"/>
      <c r="KQO102" s="522"/>
      <c r="KQP102" s="522"/>
      <c r="KQQ102" s="522"/>
      <c r="KQR102" s="522"/>
      <c r="KQS102" s="522"/>
      <c r="KQT102" s="522"/>
      <c r="KQU102" s="522"/>
      <c r="KQV102" s="522"/>
      <c r="KQW102" s="522"/>
      <c r="KQX102" s="522"/>
      <c r="KQY102" s="522"/>
      <c r="KQZ102" s="522"/>
      <c r="KRA102" s="522"/>
      <c r="KRB102" s="522"/>
      <c r="KRC102" s="522"/>
      <c r="KRD102" s="522"/>
      <c r="KRE102" s="522"/>
      <c r="KRF102" s="522"/>
      <c r="KRG102" s="522"/>
      <c r="KRH102" s="522"/>
      <c r="KRI102" s="522"/>
      <c r="KRJ102" s="522"/>
      <c r="KRK102" s="522"/>
      <c r="KRL102" s="522"/>
      <c r="KRM102" s="522"/>
      <c r="KRN102" s="522"/>
      <c r="KRO102" s="522"/>
      <c r="KRP102" s="522"/>
      <c r="KRQ102" s="522"/>
      <c r="KRR102" s="522"/>
      <c r="KRS102" s="522"/>
      <c r="KRT102" s="522"/>
      <c r="KRU102" s="522"/>
      <c r="KRV102" s="522"/>
      <c r="KRW102" s="522"/>
      <c r="KRX102" s="522"/>
      <c r="KRY102" s="522"/>
      <c r="KRZ102" s="522"/>
      <c r="KSA102" s="522"/>
      <c r="KSB102" s="522"/>
      <c r="KSC102" s="522"/>
      <c r="KSD102" s="522"/>
      <c r="KSE102" s="522"/>
      <c r="KSF102" s="522"/>
      <c r="KSG102" s="522"/>
      <c r="KSH102" s="522"/>
      <c r="KSI102" s="522"/>
      <c r="KSJ102" s="522"/>
      <c r="KSK102" s="522"/>
      <c r="KSL102" s="522"/>
      <c r="KSM102" s="522"/>
      <c r="KSN102" s="522"/>
      <c r="KSO102" s="522"/>
      <c r="KSP102" s="522"/>
      <c r="KSQ102" s="522"/>
      <c r="KSR102" s="522"/>
      <c r="KSS102" s="522"/>
      <c r="KST102" s="522"/>
      <c r="KSU102" s="522"/>
      <c r="KSV102" s="522"/>
      <c r="KSW102" s="522"/>
      <c r="KSX102" s="522"/>
      <c r="KSY102" s="522"/>
      <c r="KSZ102" s="522"/>
      <c r="KTA102" s="522"/>
      <c r="KTB102" s="522"/>
      <c r="KTC102" s="522"/>
      <c r="KTD102" s="522"/>
      <c r="KTE102" s="522"/>
      <c r="KTF102" s="522"/>
      <c r="KTG102" s="522"/>
      <c r="KTH102" s="522"/>
      <c r="KTI102" s="522"/>
      <c r="KTJ102" s="522"/>
      <c r="KTK102" s="522"/>
      <c r="KTL102" s="522"/>
      <c r="KTM102" s="522"/>
      <c r="KTN102" s="522"/>
      <c r="KTO102" s="522"/>
      <c r="KTP102" s="522"/>
      <c r="KTQ102" s="522"/>
      <c r="KTR102" s="522"/>
      <c r="KTS102" s="522"/>
      <c r="KTT102" s="522"/>
      <c r="KTU102" s="522"/>
      <c r="KTV102" s="522"/>
      <c r="KTW102" s="522"/>
      <c r="KTX102" s="522"/>
      <c r="KTY102" s="522"/>
      <c r="KTZ102" s="522"/>
      <c r="KUA102" s="522"/>
      <c r="KUB102" s="522"/>
      <c r="KUC102" s="522"/>
      <c r="KUD102" s="522"/>
      <c r="KUE102" s="522"/>
      <c r="KUF102" s="522"/>
      <c r="KUG102" s="522"/>
      <c r="KUH102" s="522"/>
      <c r="KUI102" s="522"/>
      <c r="KUJ102" s="522"/>
      <c r="KUK102" s="522"/>
      <c r="KUL102" s="522"/>
      <c r="KUM102" s="522"/>
      <c r="KUN102" s="522"/>
      <c r="KUO102" s="522"/>
      <c r="KUP102" s="522"/>
      <c r="KUQ102" s="522"/>
      <c r="KUR102" s="522"/>
      <c r="KUS102" s="522"/>
      <c r="KUT102" s="522"/>
      <c r="KUU102" s="522"/>
      <c r="KUV102" s="522"/>
      <c r="KUW102" s="522"/>
      <c r="KUX102" s="522"/>
      <c r="KUY102" s="522"/>
      <c r="KUZ102" s="522"/>
      <c r="KVA102" s="522"/>
      <c r="KVB102" s="522"/>
      <c r="KVC102" s="522"/>
      <c r="KVD102" s="522"/>
      <c r="KVE102" s="522"/>
      <c r="KVF102" s="522"/>
      <c r="KVG102" s="522"/>
      <c r="KVH102" s="522"/>
      <c r="KVI102" s="522"/>
      <c r="KVJ102" s="522"/>
      <c r="KVK102" s="522"/>
      <c r="KVL102" s="522"/>
      <c r="KVM102" s="522"/>
      <c r="KVN102" s="522"/>
      <c r="KVO102" s="522"/>
      <c r="KVP102" s="522"/>
      <c r="KVQ102" s="522"/>
      <c r="KVR102" s="522"/>
      <c r="KVS102" s="522"/>
      <c r="KVT102" s="522"/>
      <c r="KVU102" s="522"/>
      <c r="KVV102" s="522"/>
      <c r="KVW102" s="522"/>
      <c r="KVX102" s="522"/>
      <c r="KVY102" s="522"/>
      <c r="KVZ102" s="522"/>
      <c r="KWA102" s="522"/>
      <c r="KWB102" s="522"/>
      <c r="KWC102" s="522"/>
      <c r="KWD102" s="522"/>
      <c r="KWE102" s="522"/>
      <c r="KWF102" s="522"/>
      <c r="KWG102" s="522"/>
      <c r="KWH102" s="522"/>
      <c r="KWI102" s="522"/>
      <c r="KWJ102" s="522"/>
      <c r="KWK102" s="522"/>
      <c r="KWL102" s="522"/>
      <c r="KWM102" s="522"/>
      <c r="KWN102" s="522"/>
      <c r="KWO102" s="522"/>
      <c r="KWP102" s="522"/>
      <c r="KWQ102" s="522"/>
      <c r="KWR102" s="522"/>
      <c r="KWS102" s="522"/>
      <c r="KWT102" s="522"/>
      <c r="KWU102" s="522"/>
      <c r="KWV102" s="522"/>
      <c r="KWW102" s="522"/>
      <c r="KWX102" s="522"/>
      <c r="KWY102" s="522"/>
      <c r="KWZ102" s="522"/>
      <c r="KXA102" s="522"/>
      <c r="KXB102" s="522"/>
      <c r="KXC102" s="522"/>
      <c r="KXD102" s="522"/>
      <c r="KXE102" s="522"/>
      <c r="KXF102" s="522"/>
      <c r="KXG102" s="522"/>
      <c r="KXH102" s="522"/>
      <c r="KXI102" s="522"/>
      <c r="KXJ102" s="522"/>
      <c r="KXK102" s="522"/>
      <c r="KXL102" s="522"/>
      <c r="KXM102" s="522"/>
      <c r="KXN102" s="522"/>
      <c r="KXO102" s="522"/>
      <c r="KXP102" s="522"/>
      <c r="KXQ102" s="522"/>
      <c r="KXR102" s="522"/>
      <c r="KXS102" s="522"/>
      <c r="KXT102" s="522"/>
      <c r="KXU102" s="522"/>
      <c r="KXV102" s="522"/>
      <c r="KXW102" s="522"/>
      <c r="KXX102" s="522"/>
      <c r="KXY102" s="522"/>
      <c r="KXZ102" s="522"/>
      <c r="KYA102" s="522"/>
      <c r="KYB102" s="522"/>
      <c r="KYC102" s="522"/>
      <c r="KYD102" s="522"/>
      <c r="KYE102" s="522"/>
      <c r="KYF102" s="522"/>
      <c r="KYG102" s="522"/>
      <c r="KYH102" s="522"/>
      <c r="KYI102" s="522"/>
      <c r="KYJ102" s="522"/>
      <c r="KYK102" s="522"/>
      <c r="KYL102" s="522"/>
      <c r="KYM102" s="522"/>
      <c r="KYN102" s="522"/>
      <c r="KYO102" s="522"/>
      <c r="KYP102" s="522"/>
      <c r="KYQ102" s="522"/>
      <c r="KYR102" s="522"/>
      <c r="KYS102" s="522"/>
      <c r="KYT102" s="522"/>
      <c r="KYU102" s="522"/>
      <c r="KYV102" s="522"/>
      <c r="KYW102" s="522"/>
      <c r="KYX102" s="522"/>
      <c r="KYY102" s="522"/>
      <c r="KYZ102" s="522"/>
      <c r="KZA102" s="522"/>
      <c r="KZB102" s="522"/>
      <c r="KZC102" s="522"/>
      <c r="KZD102" s="522"/>
      <c r="KZE102" s="522"/>
      <c r="KZF102" s="522"/>
      <c r="KZG102" s="522"/>
      <c r="KZH102" s="522"/>
      <c r="KZI102" s="522"/>
      <c r="KZJ102" s="522"/>
      <c r="KZK102" s="522"/>
      <c r="KZL102" s="522"/>
      <c r="KZM102" s="522"/>
      <c r="KZN102" s="522"/>
      <c r="KZO102" s="522"/>
      <c r="KZP102" s="522"/>
      <c r="KZQ102" s="522"/>
      <c r="KZR102" s="522"/>
      <c r="KZS102" s="522"/>
      <c r="KZT102" s="522"/>
      <c r="KZU102" s="522"/>
      <c r="KZV102" s="522"/>
      <c r="KZW102" s="522"/>
      <c r="KZX102" s="522"/>
      <c r="KZY102" s="522"/>
      <c r="KZZ102" s="522"/>
      <c r="LAA102" s="522"/>
      <c r="LAB102" s="522"/>
      <c r="LAC102" s="522"/>
      <c r="LAD102" s="522"/>
      <c r="LAE102" s="522"/>
      <c r="LAF102" s="522"/>
      <c r="LAG102" s="522"/>
      <c r="LAH102" s="522"/>
      <c r="LAI102" s="522"/>
      <c r="LAJ102" s="522"/>
      <c r="LAK102" s="522"/>
      <c r="LAL102" s="522"/>
      <c r="LAM102" s="522"/>
      <c r="LAN102" s="522"/>
      <c r="LAO102" s="522"/>
      <c r="LAP102" s="522"/>
      <c r="LAQ102" s="522"/>
      <c r="LAR102" s="522"/>
      <c r="LAS102" s="522"/>
      <c r="LAT102" s="522"/>
      <c r="LAU102" s="522"/>
      <c r="LAV102" s="522"/>
      <c r="LAW102" s="522"/>
      <c r="LAX102" s="522"/>
      <c r="LAY102" s="522"/>
      <c r="LAZ102" s="522"/>
      <c r="LBA102" s="522"/>
      <c r="LBB102" s="522"/>
      <c r="LBC102" s="522"/>
      <c r="LBD102" s="522"/>
      <c r="LBE102" s="522"/>
      <c r="LBF102" s="522"/>
      <c r="LBG102" s="522"/>
      <c r="LBH102" s="522"/>
      <c r="LBI102" s="522"/>
      <c r="LBJ102" s="522"/>
      <c r="LBK102" s="522"/>
      <c r="LBL102" s="522"/>
      <c r="LBM102" s="522"/>
      <c r="LBN102" s="522"/>
      <c r="LBO102" s="522"/>
      <c r="LBP102" s="522"/>
      <c r="LBQ102" s="522"/>
      <c r="LBR102" s="522"/>
      <c r="LBS102" s="522"/>
      <c r="LBT102" s="522"/>
      <c r="LBU102" s="522"/>
      <c r="LBV102" s="522"/>
      <c r="LBW102" s="522"/>
      <c r="LBX102" s="522"/>
      <c r="LBY102" s="522"/>
      <c r="LBZ102" s="522"/>
      <c r="LCA102" s="522"/>
      <c r="LCB102" s="522"/>
      <c r="LCC102" s="522"/>
      <c r="LCD102" s="522"/>
      <c r="LCE102" s="522"/>
      <c r="LCF102" s="522"/>
      <c r="LCG102" s="522"/>
      <c r="LCH102" s="522"/>
      <c r="LCI102" s="522"/>
      <c r="LCJ102" s="522"/>
      <c r="LCK102" s="522"/>
      <c r="LCL102" s="522"/>
      <c r="LCM102" s="522"/>
      <c r="LCN102" s="522"/>
      <c r="LCO102" s="522"/>
      <c r="LCP102" s="522"/>
      <c r="LCQ102" s="522"/>
      <c r="LCR102" s="522"/>
      <c r="LCS102" s="522"/>
      <c r="LCT102" s="522"/>
      <c r="LCU102" s="522"/>
      <c r="LCV102" s="522"/>
      <c r="LCW102" s="522"/>
      <c r="LCX102" s="522"/>
      <c r="LCY102" s="522"/>
      <c r="LCZ102" s="522"/>
      <c r="LDA102" s="522"/>
      <c r="LDB102" s="522"/>
      <c r="LDC102" s="522"/>
      <c r="LDD102" s="522"/>
      <c r="LDE102" s="522"/>
      <c r="LDF102" s="522"/>
      <c r="LDG102" s="522"/>
      <c r="LDH102" s="522"/>
      <c r="LDI102" s="522"/>
      <c r="LDJ102" s="522"/>
      <c r="LDK102" s="522"/>
      <c r="LDL102" s="522"/>
      <c r="LDM102" s="522"/>
      <c r="LDN102" s="522"/>
      <c r="LDO102" s="522"/>
      <c r="LDP102" s="522"/>
      <c r="LDQ102" s="522"/>
      <c r="LDR102" s="522"/>
      <c r="LDS102" s="522"/>
      <c r="LDT102" s="522"/>
      <c r="LDU102" s="522"/>
      <c r="LDV102" s="522"/>
      <c r="LDW102" s="522"/>
      <c r="LDX102" s="522"/>
      <c r="LDY102" s="522"/>
      <c r="LDZ102" s="522"/>
      <c r="LEA102" s="522"/>
      <c r="LEB102" s="522"/>
      <c r="LEC102" s="522"/>
      <c r="LED102" s="522"/>
      <c r="LEE102" s="522"/>
      <c r="LEF102" s="522"/>
      <c r="LEG102" s="522"/>
      <c r="LEH102" s="522"/>
      <c r="LEI102" s="522"/>
      <c r="LEJ102" s="522"/>
      <c r="LEK102" s="522"/>
      <c r="LEL102" s="522"/>
      <c r="LEM102" s="522"/>
      <c r="LEN102" s="522"/>
      <c r="LEO102" s="522"/>
      <c r="LEP102" s="522"/>
      <c r="LEQ102" s="522"/>
      <c r="LER102" s="522"/>
      <c r="LES102" s="522"/>
      <c r="LET102" s="522"/>
      <c r="LEU102" s="522"/>
      <c r="LEV102" s="522"/>
      <c r="LEW102" s="522"/>
      <c r="LEX102" s="522"/>
      <c r="LEY102" s="522"/>
      <c r="LEZ102" s="522"/>
      <c r="LFA102" s="522"/>
      <c r="LFB102" s="522"/>
      <c r="LFC102" s="522"/>
      <c r="LFD102" s="522"/>
      <c r="LFE102" s="522"/>
      <c r="LFF102" s="522"/>
      <c r="LFG102" s="522"/>
      <c r="LFH102" s="522"/>
      <c r="LFI102" s="522"/>
      <c r="LFJ102" s="522"/>
      <c r="LFK102" s="522"/>
      <c r="LFL102" s="522"/>
      <c r="LFM102" s="522"/>
      <c r="LFN102" s="522"/>
      <c r="LFO102" s="522"/>
      <c r="LFP102" s="522"/>
      <c r="LFQ102" s="522"/>
      <c r="LFR102" s="522"/>
      <c r="LFS102" s="522"/>
      <c r="LFT102" s="522"/>
      <c r="LFU102" s="522"/>
      <c r="LFV102" s="522"/>
      <c r="LFW102" s="522"/>
      <c r="LFX102" s="522"/>
      <c r="LFY102" s="522"/>
      <c r="LFZ102" s="522"/>
      <c r="LGA102" s="522"/>
      <c r="LGB102" s="522"/>
      <c r="LGC102" s="522"/>
      <c r="LGD102" s="522"/>
      <c r="LGE102" s="522"/>
      <c r="LGF102" s="522"/>
      <c r="LGG102" s="522"/>
      <c r="LGH102" s="522"/>
      <c r="LGI102" s="522"/>
      <c r="LGJ102" s="522"/>
      <c r="LGK102" s="522"/>
      <c r="LGL102" s="522"/>
      <c r="LGM102" s="522"/>
      <c r="LGN102" s="522"/>
      <c r="LGO102" s="522"/>
      <c r="LGP102" s="522"/>
      <c r="LGQ102" s="522"/>
      <c r="LGR102" s="522"/>
      <c r="LGS102" s="522"/>
      <c r="LGT102" s="522"/>
      <c r="LGU102" s="522"/>
      <c r="LGV102" s="522"/>
      <c r="LGW102" s="522"/>
      <c r="LGX102" s="522"/>
      <c r="LGY102" s="522"/>
      <c r="LGZ102" s="522"/>
      <c r="LHA102" s="522"/>
      <c r="LHB102" s="522"/>
      <c r="LHC102" s="522"/>
      <c r="LHD102" s="522"/>
      <c r="LHE102" s="522"/>
      <c r="LHF102" s="522"/>
      <c r="LHG102" s="522"/>
      <c r="LHH102" s="522"/>
      <c r="LHI102" s="522"/>
      <c r="LHJ102" s="522"/>
      <c r="LHK102" s="522"/>
      <c r="LHL102" s="522"/>
      <c r="LHM102" s="522"/>
      <c r="LHN102" s="522"/>
      <c r="LHO102" s="522"/>
      <c r="LHP102" s="522"/>
      <c r="LHQ102" s="522"/>
      <c r="LHR102" s="522"/>
      <c r="LHS102" s="522"/>
      <c r="LHT102" s="522"/>
      <c r="LHU102" s="522"/>
      <c r="LHV102" s="522"/>
      <c r="LHW102" s="522"/>
      <c r="LHX102" s="522"/>
      <c r="LHY102" s="522"/>
      <c r="LHZ102" s="522"/>
      <c r="LIA102" s="522"/>
      <c r="LIB102" s="522"/>
      <c r="LIC102" s="522"/>
      <c r="LID102" s="522"/>
      <c r="LIE102" s="522"/>
      <c r="LIF102" s="522"/>
      <c r="LIG102" s="522"/>
      <c r="LIH102" s="522"/>
      <c r="LII102" s="522"/>
      <c r="LIJ102" s="522"/>
      <c r="LIK102" s="522"/>
      <c r="LIL102" s="522"/>
      <c r="LIM102" s="522"/>
      <c r="LIN102" s="522"/>
      <c r="LIO102" s="522"/>
      <c r="LIP102" s="522"/>
      <c r="LIQ102" s="522"/>
      <c r="LIR102" s="522"/>
      <c r="LIS102" s="522"/>
      <c r="LIT102" s="522"/>
      <c r="LIU102" s="522"/>
      <c r="LIV102" s="522"/>
      <c r="LIW102" s="522"/>
      <c r="LIX102" s="522"/>
      <c r="LIY102" s="522"/>
      <c r="LIZ102" s="522"/>
      <c r="LJA102" s="522"/>
      <c r="LJB102" s="522"/>
      <c r="LJC102" s="522"/>
      <c r="LJD102" s="522"/>
      <c r="LJE102" s="522"/>
      <c r="LJF102" s="522"/>
      <c r="LJG102" s="522"/>
      <c r="LJH102" s="522"/>
      <c r="LJI102" s="522"/>
      <c r="LJJ102" s="522"/>
      <c r="LJK102" s="522"/>
      <c r="LJL102" s="522"/>
      <c r="LJM102" s="522"/>
      <c r="LJN102" s="522"/>
      <c r="LJO102" s="522"/>
      <c r="LJP102" s="522"/>
      <c r="LJQ102" s="522"/>
      <c r="LJR102" s="522"/>
      <c r="LJS102" s="522"/>
      <c r="LJT102" s="522"/>
      <c r="LJU102" s="522"/>
      <c r="LJV102" s="522"/>
      <c r="LJW102" s="522"/>
      <c r="LJX102" s="522"/>
      <c r="LJY102" s="522"/>
      <c r="LJZ102" s="522"/>
      <c r="LKA102" s="522"/>
      <c r="LKB102" s="522"/>
      <c r="LKC102" s="522"/>
      <c r="LKD102" s="522"/>
      <c r="LKE102" s="522"/>
      <c r="LKF102" s="522"/>
      <c r="LKG102" s="522"/>
      <c r="LKH102" s="522"/>
      <c r="LKI102" s="522"/>
      <c r="LKJ102" s="522"/>
      <c r="LKK102" s="522"/>
      <c r="LKL102" s="522"/>
      <c r="LKM102" s="522"/>
      <c r="LKN102" s="522"/>
      <c r="LKO102" s="522"/>
      <c r="LKP102" s="522"/>
      <c r="LKQ102" s="522"/>
      <c r="LKR102" s="522"/>
      <c r="LKS102" s="522"/>
      <c r="LKT102" s="522"/>
      <c r="LKU102" s="522"/>
      <c r="LKV102" s="522"/>
      <c r="LKW102" s="522"/>
      <c r="LKX102" s="522"/>
      <c r="LKY102" s="522"/>
      <c r="LKZ102" s="522"/>
      <c r="LLA102" s="522"/>
      <c r="LLB102" s="522"/>
      <c r="LLC102" s="522"/>
      <c r="LLD102" s="522"/>
      <c r="LLE102" s="522"/>
      <c r="LLF102" s="522"/>
      <c r="LLG102" s="522"/>
      <c r="LLH102" s="522"/>
      <c r="LLI102" s="522"/>
      <c r="LLJ102" s="522"/>
      <c r="LLK102" s="522"/>
      <c r="LLL102" s="522"/>
      <c r="LLM102" s="522"/>
      <c r="LLN102" s="522"/>
      <c r="LLO102" s="522"/>
      <c r="LLP102" s="522"/>
      <c r="LLQ102" s="522"/>
      <c r="LLR102" s="522"/>
      <c r="LLS102" s="522"/>
      <c r="LLT102" s="522"/>
      <c r="LLU102" s="522"/>
      <c r="LLV102" s="522"/>
      <c r="LLW102" s="522"/>
      <c r="LLX102" s="522"/>
      <c r="LLY102" s="522"/>
      <c r="LLZ102" s="522"/>
      <c r="LMA102" s="522"/>
      <c r="LMB102" s="522"/>
      <c r="LMC102" s="522"/>
      <c r="LMD102" s="522"/>
      <c r="LME102" s="522"/>
      <c r="LMF102" s="522"/>
      <c r="LMG102" s="522"/>
      <c r="LMH102" s="522"/>
      <c r="LMI102" s="522"/>
      <c r="LMJ102" s="522"/>
      <c r="LMK102" s="522"/>
      <c r="LML102" s="522"/>
      <c r="LMM102" s="522"/>
      <c r="LMN102" s="522"/>
      <c r="LMO102" s="522"/>
      <c r="LMP102" s="522"/>
      <c r="LMQ102" s="522"/>
      <c r="LMR102" s="522"/>
      <c r="LMS102" s="522"/>
      <c r="LMT102" s="522"/>
      <c r="LMU102" s="522"/>
      <c r="LMV102" s="522"/>
      <c r="LMW102" s="522"/>
      <c r="LMX102" s="522"/>
      <c r="LMY102" s="522"/>
      <c r="LMZ102" s="522"/>
      <c r="LNA102" s="522"/>
      <c r="LNB102" s="522"/>
      <c r="LNC102" s="522"/>
      <c r="LND102" s="522"/>
      <c r="LNE102" s="522"/>
      <c r="LNF102" s="522"/>
      <c r="LNG102" s="522"/>
      <c r="LNH102" s="522"/>
      <c r="LNI102" s="522"/>
      <c r="LNJ102" s="522"/>
      <c r="LNK102" s="522"/>
      <c r="LNL102" s="522"/>
      <c r="LNM102" s="522"/>
      <c r="LNN102" s="522"/>
      <c r="LNO102" s="522"/>
      <c r="LNP102" s="522"/>
      <c r="LNQ102" s="522"/>
      <c r="LNR102" s="522"/>
      <c r="LNS102" s="522"/>
      <c r="LNT102" s="522"/>
      <c r="LNU102" s="522"/>
      <c r="LNV102" s="522"/>
      <c r="LNW102" s="522"/>
      <c r="LNX102" s="522"/>
      <c r="LNY102" s="522"/>
      <c r="LNZ102" s="522"/>
      <c r="LOA102" s="522"/>
      <c r="LOB102" s="522"/>
      <c r="LOC102" s="522"/>
      <c r="LOD102" s="522"/>
      <c r="LOE102" s="522"/>
      <c r="LOF102" s="522"/>
      <c r="LOG102" s="522"/>
      <c r="LOH102" s="522"/>
      <c r="LOI102" s="522"/>
      <c r="LOJ102" s="522"/>
      <c r="LOK102" s="522"/>
      <c r="LOL102" s="522"/>
      <c r="LOM102" s="522"/>
      <c r="LON102" s="522"/>
      <c r="LOO102" s="522"/>
      <c r="LOP102" s="522"/>
      <c r="LOQ102" s="522"/>
      <c r="LOR102" s="522"/>
      <c r="LOS102" s="522"/>
      <c r="LOT102" s="522"/>
      <c r="LOU102" s="522"/>
      <c r="LOV102" s="522"/>
      <c r="LOW102" s="522"/>
      <c r="LOX102" s="522"/>
      <c r="LOY102" s="522"/>
      <c r="LOZ102" s="522"/>
      <c r="LPA102" s="522"/>
      <c r="LPB102" s="522"/>
      <c r="LPC102" s="522"/>
      <c r="LPD102" s="522"/>
      <c r="LPE102" s="522"/>
      <c r="LPF102" s="522"/>
      <c r="LPG102" s="522"/>
      <c r="LPH102" s="522"/>
      <c r="LPI102" s="522"/>
      <c r="LPJ102" s="522"/>
      <c r="LPK102" s="522"/>
      <c r="LPL102" s="522"/>
      <c r="LPM102" s="522"/>
      <c r="LPN102" s="522"/>
      <c r="LPO102" s="522"/>
      <c r="LPP102" s="522"/>
      <c r="LPQ102" s="522"/>
      <c r="LPR102" s="522"/>
      <c r="LPS102" s="522"/>
      <c r="LPT102" s="522"/>
      <c r="LPU102" s="522"/>
      <c r="LPV102" s="522"/>
      <c r="LPW102" s="522"/>
      <c r="LPX102" s="522"/>
      <c r="LPY102" s="522"/>
      <c r="LPZ102" s="522"/>
      <c r="LQA102" s="522"/>
      <c r="LQB102" s="522"/>
      <c r="LQC102" s="522"/>
      <c r="LQD102" s="522"/>
      <c r="LQE102" s="522"/>
      <c r="LQF102" s="522"/>
      <c r="LQG102" s="522"/>
      <c r="LQH102" s="522"/>
      <c r="LQI102" s="522"/>
      <c r="LQJ102" s="522"/>
      <c r="LQK102" s="522"/>
      <c r="LQL102" s="522"/>
      <c r="LQM102" s="522"/>
      <c r="LQN102" s="522"/>
      <c r="LQO102" s="522"/>
      <c r="LQP102" s="522"/>
      <c r="LQQ102" s="522"/>
      <c r="LQR102" s="522"/>
      <c r="LQS102" s="522"/>
      <c r="LQT102" s="522"/>
      <c r="LQU102" s="522"/>
      <c r="LQV102" s="522"/>
      <c r="LQW102" s="522"/>
      <c r="LQX102" s="522"/>
      <c r="LQY102" s="522"/>
      <c r="LQZ102" s="522"/>
      <c r="LRA102" s="522"/>
      <c r="LRB102" s="522"/>
      <c r="LRC102" s="522"/>
      <c r="LRD102" s="522"/>
      <c r="LRE102" s="522"/>
      <c r="LRF102" s="522"/>
      <c r="LRG102" s="522"/>
      <c r="LRH102" s="522"/>
      <c r="LRI102" s="522"/>
      <c r="LRJ102" s="522"/>
      <c r="LRK102" s="522"/>
      <c r="LRL102" s="522"/>
      <c r="LRM102" s="522"/>
      <c r="LRN102" s="522"/>
      <c r="LRO102" s="522"/>
      <c r="LRP102" s="522"/>
      <c r="LRQ102" s="522"/>
      <c r="LRR102" s="522"/>
      <c r="LRS102" s="522"/>
      <c r="LRT102" s="522"/>
      <c r="LRU102" s="522"/>
      <c r="LRV102" s="522"/>
      <c r="LRW102" s="522"/>
      <c r="LRX102" s="522"/>
      <c r="LRY102" s="522"/>
      <c r="LRZ102" s="522"/>
      <c r="LSA102" s="522"/>
      <c r="LSB102" s="522"/>
      <c r="LSC102" s="522"/>
      <c r="LSD102" s="522"/>
      <c r="LSE102" s="522"/>
      <c r="LSF102" s="522"/>
      <c r="LSG102" s="522"/>
      <c r="LSH102" s="522"/>
      <c r="LSI102" s="522"/>
      <c r="LSJ102" s="522"/>
      <c r="LSK102" s="522"/>
      <c r="LSL102" s="522"/>
      <c r="LSM102" s="522"/>
      <c r="LSN102" s="522"/>
      <c r="LSO102" s="522"/>
      <c r="LSP102" s="522"/>
      <c r="LSQ102" s="522"/>
      <c r="LSR102" s="522"/>
      <c r="LSS102" s="522"/>
      <c r="LST102" s="522"/>
      <c r="LSU102" s="522"/>
      <c r="LSV102" s="522"/>
      <c r="LSW102" s="522"/>
      <c r="LSX102" s="522"/>
      <c r="LSY102" s="522"/>
      <c r="LSZ102" s="522"/>
      <c r="LTA102" s="522"/>
      <c r="LTB102" s="522"/>
      <c r="LTC102" s="522"/>
      <c r="LTD102" s="522"/>
      <c r="LTE102" s="522"/>
      <c r="LTF102" s="522"/>
      <c r="LTG102" s="522"/>
      <c r="LTH102" s="522"/>
      <c r="LTI102" s="522"/>
      <c r="LTJ102" s="522"/>
      <c r="LTK102" s="522"/>
      <c r="LTL102" s="522"/>
      <c r="LTM102" s="522"/>
      <c r="LTN102" s="522"/>
      <c r="LTO102" s="522"/>
      <c r="LTP102" s="522"/>
      <c r="LTQ102" s="522"/>
      <c r="LTR102" s="522"/>
      <c r="LTS102" s="522"/>
      <c r="LTT102" s="522"/>
      <c r="LTU102" s="522"/>
      <c r="LTV102" s="522"/>
      <c r="LTW102" s="522"/>
      <c r="LTX102" s="522"/>
      <c r="LTY102" s="522"/>
      <c r="LTZ102" s="522"/>
      <c r="LUA102" s="522"/>
      <c r="LUB102" s="522"/>
      <c r="LUC102" s="522"/>
      <c r="LUD102" s="522"/>
      <c r="LUE102" s="522"/>
      <c r="LUF102" s="522"/>
      <c r="LUG102" s="522"/>
      <c r="LUH102" s="522"/>
      <c r="LUI102" s="522"/>
      <c r="LUJ102" s="522"/>
      <c r="LUK102" s="522"/>
      <c r="LUL102" s="522"/>
      <c r="LUM102" s="522"/>
      <c r="LUN102" s="522"/>
      <c r="LUO102" s="522"/>
      <c r="LUP102" s="522"/>
      <c r="LUQ102" s="522"/>
      <c r="LUR102" s="522"/>
      <c r="LUS102" s="522"/>
      <c r="LUT102" s="522"/>
      <c r="LUU102" s="522"/>
      <c r="LUV102" s="522"/>
      <c r="LUW102" s="522"/>
      <c r="LUX102" s="522"/>
      <c r="LUY102" s="522"/>
      <c r="LUZ102" s="522"/>
      <c r="LVA102" s="522"/>
      <c r="LVB102" s="522"/>
      <c r="LVC102" s="522"/>
      <c r="LVD102" s="522"/>
      <c r="LVE102" s="522"/>
      <c r="LVF102" s="522"/>
      <c r="LVG102" s="522"/>
      <c r="LVH102" s="522"/>
      <c r="LVI102" s="522"/>
      <c r="LVJ102" s="522"/>
      <c r="LVK102" s="522"/>
      <c r="LVL102" s="522"/>
      <c r="LVM102" s="522"/>
      <c r="LVN102" s="522"/>
      <c r="LVO102" s="522"/>
      <c r="LVP102" s="522"/>
      <c r="LVQ102" s="522"/>
      <c r="LVR102" s="522"/>
      <c r="LVS102" s="522"/>
      <c r="LVT102" s="522"/>
      <c r="LVU102" s="522"/>
      <c r="LVV102" s="522"/>
      <c r="LVW102" s="522"/>
      <c r="LVX102" s="522"/>
      <c r="LVY102" s="522"/>
      <c r="LVZ102" s="522"/>
      <c r="LWA102" s="522"/>
      <c r="LWB102" s="522"/>
      <c r="LWC102" s="522"/>
      <c r="LWD102" s="522"/>
      <c r="LWE102" s="522"/>
      <c r="LWF102" s="522"/>
      <c r="LWG102" s="522"/>
      <c r="LWH102" s="522"/>
      <c r="LWI102" s="522"/>
      <c r="LWJ102" s="522"/>
      <c r="LWK102" s="522"/>
      <c r="LWL102" s="522"/>
      <c r="LWM102" s="522"/>
      <c r="LWN102" s="522"/>
      <c r="LWO102" s="522"/>
      <c r="LWP102" s="522"/>
      <c r="LWQ102" s="522"/>
      <c r="LWR102" s="522"/>
      <c r="LWS102" s="522"/>
      <c r="LWT102" s="522"/>
      <c r="LWU102" s="522"/>
      <c r="LWV102" s="522"/>
      <c r="LWW102" s="522"/>
      <c r="LWX102" s="522"/>
      <c r="LWY102" s="522"/>
      <c r="LWZ102" s="522"/>
      <c r="LXA102" s="522"/>
      <c r="LXB102" s="522"/>
      <c r="LXC102" s="522"/>
      <c r="LXD102" s="522"/>
      <c r="LXE102" s="522"/>
      <c r="LXF102" s="522"/>
      <c r="LXG102" s="522"/>
      <c r="LXH102" s="522"/>
      <c r="LXI102" s="522"/>
      <c r="LXJ102" s="522"/>
      <c r="LXK102" s="522"/>
      <c r="LXL102" s="522"/>
      <c r="LXM102" s="522"/>
      <c r="LXN102" s="522"/>
      <c r="LXO102" s="522"/>
      <c r="LXP102" s="522"/>
      <c r="LXQ102" s="522"/>
      <c r="LXR102" s="522"/>
      <c r="LXS102" s="522"/>
      <c r="LXT102" s="522"/>
      <c r="LXU102" s="522"/>
      <c r="LXV102" s="522"/>
      <c r="LXW102" s="522"/>
      <c r="LXX102" s="522"/>
      <c r="LXY102" s="522"/>
      <c r="LXZ102" s="522"/>
      <c r="LYA102" s="522"/>
      <c r="LYB102" s="522"/>
      <c r="LYC102" s="522"/>
      <c r="LYD102" s="522"/>
      <c r="LYE102" s="522"/>
      <c r="LYF102" s="522"/>
      <c r="LYG102" s="522"/>
      <c r="LYH102" s="522"/>
      <c r="LYI102" s="522"/>
      <c r="LYJ102" s="522"/>
      <c r="LYK102" s="522"/>
      <c r="LYL102" s="522"/>
      <c r="LYM102" s="522"/>
      <c r="LYN102" s="522"/>
      <c r="LYO102" s="522"/>
      <c r="LYP102" s="522"/>
      <c r="LYQ102" s="522"/>
      <c r="LYR102" s="522"/>
      <c r="LYS102" s="522"/>
      <c r="LYT102" s="522"/>
      <c r="LYU102" s="522"/>
      <c r="LYV102" s="522"/>
      <c r="LYW102" s="522"/>
      <c r="LYX102" s="522"/>
      <c r="LYY102" s="522"/>
      <c r="LYZ102" s="522"/>
      <c r="LZA102" s="522"/>
      <c r="LZB102" s="522"/>
      <c r="LZC102" s="522"/>
      <c r="LZD102" s="522"/>
      <c r="LZE102" s="522"/>
      <c r="LZF102" s="522"/>
      <c r="LZG102" s="522"/>
      <c r="LZH102" s="522"/>
      <c r="LZI102" s="522"/>
      <c r="LZJ102" s="522"/>
      <c r="LZK102" s="522"/>
      <c r="LZL102" s="522"/>
      <c r="LZM102" s="522"/>
      <c r="LZN102" s="522"/>
      <c r="LZO102" s="522"/>
      <c r="LZP102" s="522"/>
      <c r="LZQ102" s="522"/>
      <c r="LZR102" s="522"/>
      <c r="LZS102" s="522"/>
      <c r="LZT102" s="522"/>
      <c r="LZU102" s="522"/>
      <c r="LZV102" s="522"/>
      <c r="LZW102" s="522"/>
      <c r="LZX102" s="522"/>
      <c r="LZY102" s="522"/>
      <c r="LZZ102" s="522"/>
      <c r="MAA102" s="522"/>
      <c r="MAB102" s="522"/>
      <c r="MAC102" s="522"/>
      <c r="MAD102" s="522"/>
      <c r="MAE102" s="522"/>
      <c r="MAF102" s="522"/>
      <c r="MAG102" s="522"/>
      <c r="MAH102" s="522"/>
      <c r="MAI102" s="522"/>
      <c r="MAJ102" s="522"/>
      <c r="MAK102" s="522"/>
      <c r="MAL102" s="522"/>
      <c r="MAM102" s="522"/>
      <c r="MAN102" s="522"/>
      <c r="MAO102" s="522"/>
      <c r="MAP102" s="522"/>
      <c r="MAQ102" s="522"/>
      <c r="MAR102" s="522"/>
      <c r="MAS102" s="522"/>
      <c r="MAT102" s="522"/>
      <c r="MAU102" s="522"/>
      <c r="MAV102" s="522"/>
      <c r="MAW102" s="522"/>
      <c r="MAX102" s="522"/>
      <c r="MAY102" s="522"/>
      <c r="MAZ102" s="522"/>
      <c r="MBA102" s="522"/>
      <c r="MBB102" s="522"/>
      <c r="MBC102" s="522"/>
      <c r="MBD102" s="522"/>
      <c r="MBE102" s="522"/>
      <c r="MBF102" s="522"/>
      <c r="MBG102" s="522"/>
      <c r="MBH102" s="522"/>
      <c r="MBI102" s="522"/>
      <c r="MBJ102" s="522"/>
      <c r="MBK102" s="522"/>
      <c r="MBL102" s="522"/>
      <c r="MBM102" s="522"/>
      <c r="MBN102" s="522"/>
      <c r="MBO102" s="522"/>
      <c r="MBP102" s="522"/>
      <c r="MBQ102" s="522"/>
      <c r="MBR102" s="522"/>
      <c r="MBS102" s="522"/>
      <c r="MBT102" s="522"/>
      <c r="MBU102" s="522"/>
      <c r="MBV102" s="522"/>
      <c r="MBW102" s="522"/>
      <c r="MBX102" s="522"/>
      <c r="MBY102" s="522"/>
      <c r="MBZ102" s="522"/>
      <c r="MCA102" s="522"/>
      <c r="MCB102" s="522"/>
      <c r="MCC102" s="522"/>
      <c r="MCD102" s="522"/>
      <c r="MCE102" s="522"/>
      <c r="MCF102" s="522"/>
      <c r="MCG102" s="522"/>
      <c r="MCH102" s="522"/>
      <c r="MCI102" s="522"/>
      <c r="MCJ102" s="522"/>
      <c r="MCK102" s="522"/>
      <c r="MCL102" s="522"/>
      <c r="MCM102" s="522"/>
      <c r="MCN102" s="522"/>
      <c r="MCO102" s="522"/>
      <c r="MCP102" s="522"/>
      <c r="MCQ102" s="522"/>
      <c r="MCR102" s="522"/>
      <c r="MCS102" s="522"/>
      <c r="MCT102" s="522"/>
      <c r="MCU102" s="522"/>
      <c r="MCV102" s="522"/>
      <c r="MCW102" s="522"/>
      <c r="MCX102" s="522"/>
      <c r="MCY102" s="522"/>
      <c r="MCZ102" s="522"/>
      <c r="MDA102" s="522"/>
      <c r="MDB102" s="522"/>
      <c r="MDC102" s="522"/>
      <c r="MDD102" s="522"/>
      <c r="MDE102" s="522"/>
      <c r="MDF102" s="522"/>
      <c r="MDG102" s="522"/>
      <c r="MDH102" s="522"/>
      <c r="MDI102" s="522"/>
      <c r="MDJ102" s="522"/>
      <c r="MDK102" s="522"/>
      <c r="MDL102" s="522"/>
      <c r="MDM102" s="522"/>
      <c r="MDN102" s="522"/>
      <c r="MDO102" s="522"/>
      <c r="MDP102" s="522"/>
      <c r="MDQ102" s="522"/>
      <c r="MDR102" s="522"/>
      <c r="MDS102" s="522"/>
      <c r="MDT102" s="522"/>
      <c r="MDU102" s="522"/>
      <c r="MDV102" s="522"/>
      <c r="MDW102" s="522"/>
      <c r="MDX102" s="522"/>
      <c r="MDY102" s="522"/>
      <c r="MDZ102" s="522"/>
      <c r="MEA102" s="522"/>
      <c r="MEB102" s="522"/>
      <c r="MEC102" s="522"/>
      <c r="MED102" s="522"/>
      <c r="MEE102" s="522"/>
      <c r="MEF102" s="522"/>
      <c r="MEG102" s="522"/>
      <c r="MEH102" s="522"/>
      <c r="MEI102" s="522"/>
      <c r="MEJ102" s="522"/>
      <c r="MEK102" s="522"/>
      <c r="MEL102" s="522"/>
      <c r="MEM102" s="522"/>
      <c r="MEN102" s="522"/>
      <c r="MEO102" s="522"/>
      <c r="MEP102" s="522"/>
      <c r="MEQ102" s="522"/>
      <c r="MER102" s="522"/>
      <c r="MES102" s="522"/>
      <c r="MET102" s="522"/>
      <c r="MEU102" s="522"/>
      <c r="MEV102" s="522"/>
      <c r="MEW102" s="522"/>
      <c r="MEX102" s="522"/>
      <c r="MEY102" s="522"/>
      <c r="MEZ102" s="522"/>
      <c r="MFA102" s="522"/>
      <c r="MFB102" s="522"/>
      <c r="MFC102" s="522"/>
      <c r="MFD102" s="522"/>
      <c r="MFE102" s="522"/>
      <c r="MFF102" s="522"/>
      <c r="MFG102" s="522"/>
      <c r="MFH102" s="522"/>
      <c r="MFI102" s="522"/>
      <c r="MFJ102" s="522"/>
      <c r="MFK102" s="522"/>
      <c r="MFL102" s="522"/>
      <c r="MFM102" s="522"/>
      <c r="MFN102" s="522"/>
      <c r="MFO102" s="522"/>
      <c r="MFP102" s="522"/>
      <c r="MFQ102" s="522"/>
      <c r="MFR102" s="522"/>
      <c r="MFS102" s="522"/>
      <c r="MFT102" s="522"/>
      <c r="MFU102" s="522"/>
      <c r="MFV102" s="522"/>
      <c r="MFW102" s="522"/>
      <c r="MFX102" s="522"/>
      <c r="MFY102" s="522"/>
      <c r="MFZ102" s="522"/>
      <c r="MGA102" s="522"/>
      <c r="MGB102" s="522"/>
      <c r="MGC102" s="522"/>
      <c r="MGD102" s="522"/>
      <c r="MGE102" s="522"/>
      <c r="MGF102" s="522"/>
      <c r="MGG102" s="522"/>
      <c r="MGH102" s="522"/>
      <c r="MGI102" s="522"/>
      <c r="MGJ102" s="522"/>
      <c r="MGK102" s="522"/>
      <c r="MGL102" s="522"/>
      <c r="MGM102" s="522"/>
      <c r="MGN102" s="522"/>
      <c r="MGO102" s="522"/>
      <c r="MGP102" s="522"/>
      <c r="MGQ102" s="522"/>
      <c r="MGR102" s="522"/>
      <c r="MGS102" s="522"/>
      <c r="MGT102" s="522"/>
      <c r="MGU102" s="522"/>
      <c r="MGV102" s="522"/>
      <c r="MGW102" s="522"/>
      <c r="MGX102" s="522"/>
      <c r="MGY102" s="522"/>
      <c r="MGZ102" s="522"/>
      <c r="MHA102" s="522"/>
      <c r="MHB102" s="522"/>
      <c r="MHC102" s="522"/>
      <c r="MHD102" s="522"/>
      <c r="MHE102" s="522"/>
      <c r="MHF102" s="522"/>
      <c r="MHG102" s="522"/>
      <c r="MHH102" s="522"/>
      <c r="MHI102" s="522"/>
      <c r="MHJ102" s="522"/>
      <c r="MHK102" s="522"/>
      <c r="MHL102" s="522"/>
      <c r="MHM102" s="522"/>
      <c r="MHN102" s="522"/>
      <c r="MHO102" s="522"/>
      <c r="MHP102" s="522"/>
      <c r="MHQ102" s="522"/>
      <c r="MHR102" s="522"/>
      <c r="MHS102" s="522"/>
      <c r="MHT102" s="522"/>
      <c r="MHU102" s="522"/>
      <c r="MHV102" s="522"/>
      <c r="MHW102" s="522"/>
      <c r="MHX102" s="522"/>
      <c r="MHY102" s="522"/>
      <c r="MHZ102" s="522"/>
      <c r="MIA102" s="522"/>
      <c r="MIB102" s="522"/>
      <c r="MIC102" s="522"/>
      <c r="MID102" s="522"/>
      <c r="MIE102" s="522"/>
      <c r="MIF102" s="522"/>
      <c r="MIG102" s="522"/>
      <c r="MIH102" s="522"/>
      <c r="MII102" s="522"/>
      <c r="MIJ102" s="522"/>
      <c r="MIK102" s="522"/>
      <c r="MIL102" s="522"/>
      <c r="MIM102" s="522"/>
      <c r="MIN102" s="522"/>
      <c r="MIO102" s="522"/>
      <c r="MIP102" s="522"/>
      <c r="MIQ102" s="522"/>
      <c r="MIR102" s="522"/>
      <c r="MIS102" s="522"/>
      <c r="MIT102" s="522"/>
      <c r="MIU102" s="522"/>
      <c r="MIV102" s="522"/>
      <c r="MIW102" s="522"/>
      <c r="MIX102" s="522"/>
      <c r="MIY102" s="522"/>
      <c r="MIZ102" s="522"/>
      <c r="MJA102" s="522"/>
      <c r="MJB102" s="522"/>
      <c r="MJC102" s="522"/>
      <c r="MJD102" s="522"/>
      <c r="MJE102" s="522"/>
      <c r="MJF102" s="522"/>
      <c r="MJG102" s="522"/>
      <c r="MJH102" s="522"/>
      <c r="MJI102" s="522"/>
      <c r="MJJ102" s="522"/>
      <c r="MJK102" s="522"/>
      <c r="MJL102" s="522"/>
      <c r="MJM102" s="522"/>
      <c r="MJN102" s="522"/>
      <c r="MJO102" s="522"/>
      <c r="MJP102" s="522"/>
      <c r="MJQ102" s="522"/>
      <c r="MJR102" s="522"/>
      <c r="MJS102" s="522"/>
      <c r="MJT102" s="522"/>
      <c r="MJU102" s="522"/>
      <c r="MJV102" s="522"/>
      <c r="MJW102" s="522"/>
      <c r="MJX102" s="522"/>
      <c r="MJY102" s="522"/>
      <c r="MJZ102" s="522"/>
      <c r="MKA102" s="522"/>
      <c r="MKB102" s="522"/>
      <c r="MKC102" s="522"/>
      <c r="MKD102" s="522"/>
      <c r="MKE102" s="522"/>
      <c r="MKF102" s="522"/>
      <c r="MKG102" s="522"/>
      <c r="MKH102" s="522"/>
      <c r="MKI102" s="522"/>
      <c r="MKJ102" s="522"/>
      <c r="MKK102" s="522"/>
      <c r="MKL102" s="522"/>
      <c r="MKM102" s="522"/>
      <c r="MKN102" s="522"/>
      <c r="MKO102" s="522"/>
      <c r="MKP102" s="522"/>
      <c r="MKQ102" s="522"/>
      <c r="MKR102" s="522"/>
      <c r="MKS102" s="522"/>
      <c r="MKT102" s="522"/>
      <c r="MKU102" s="522"/>
      <c r="MKV102" s="522"/>
      <c r="MKW102" s="522"/>
      <c r="MKX102" s="522"/>
      <c r="MKY102" s="522"/>
      <c r="MKZ102" s="522"/>
      <c r="MLA102" s="522"/>
      <c r="MLB102" s="522"/>
      <c r="MLC102" s="522"/>
      <c r="MLD102" s="522"/>
      <c r="MLE102" s="522"/>
      <c r="MLF102" s="522"/>
      <c r="MLG102" s="522"/>
      <c r="MLH102" s="522"/>
      <c r="MLI102" s="522"/>
      <c r="MLJ102" s="522"/>
      <c r="MLK102" s="522"/>
      <c r="MLL102" s="522"/>
      <c r="MLM102" s="522"/>
      <c r="MLN102" s="522"/>
      <c r="MLO102" s="522"/>
      <c r="MLP102" s="522"/>
      <c r="MLQ102" s="522"/>
      <c r="MLR102" s="522"/>
      <c r="MLS102" s="522"/>
      <c r="MLT102" s="522"/>
      <c r="MLU102" s="522"/>
      <c r="MLV102" s="522"/>
      <c r="MLW102" s="522"/>
      <c r="MLX102" s="522"/>
      <c r="MLY102" s="522"/>
      <c r="MLZ102" s="522"/>
      <c r="MMA102" s="522"/>
      <c r="MMB102" s="522"/>
      <c r="MMC102" s="522"/>
      <c r="MMD102" s="522"/>
      <c r="MME102" s="522"/>
      <c r="MMF102" s="522"/>
      <c r="MMG102" s="522"/>
      <c r="MMH102" s="522"/>
      <c r="MMI102" s="522"/>
      <c r="MMJ102" s="522"/>
      <c r="MMK102" s="522"/>
      <c r="MML102" s="522"/>
      <c r="MMM102" s="522"/>
      <c r="MMN102" s="522"/>
      <c r="MMO102" s="522"/>
      <c r="MMP102" s="522"/>
      <c r="MMQ102" s="522"/>
      <c r="MMR102" s="522"/>
      <c r="MMS102" s="522"/>
      <c r="MMT102" s="522"/>
      <c r="MMU102" s="522"/>
      <c r="MMV102" s="522"/>
      <c r="MMW102" s="522"/>
      <c r="MMX102" s="522"/>
      <c r="MMY102" s="522"/>
      <c r="MMZ102" s="522"/>
      <c r="MNA102" s="522"/>
      <c r="MNB102" s="522"/>
      <c r="MNC102" s="522"/>
      <c r="MND102" s="522"/>
      <c r="MNE102" s="522"/>
      <c r="MNF102" s="522"/>
      <c r="MNG102" s="522"/>
      <c r="MNH102" s="522"/>
      <c r="MNI102" s="522"/>
      <c r="MNJ102" s="522"/>
      <c r="MNK102" s="522"/>
      <c r="MNL102" s="522"/>
      <c r="MNM102" s="522"/>
      <c r="MNN102" s="522"/>
      <c r="MNO102" s="522"/>
      <c r="MNP102" s="522"/>
      <c r="MNQ102" s="522"/>
      <c r="MNR102" s="522"/>
      <c r="MNS102" s="522"/>
      <c r="MNT102" s="522"/>
      <c r="MNU102" s="522"/>
      <c r="MNV102" s="522"/>
      <c r="MNW102" s="522"/>
      <c r="MNX102" s="522"/>
      <c r="MNY102" s="522"/>
      <c r="MNZ102" s="522"/>
      <c r="MOA102" s="522"/>
      <c r="MOB102" s="522"/>
      <c r="MOC102" s="522"/>
      <c r="MOD102" s="522"/>
      <c r="MOE102" s="522"/>
      <c r="MOF102" s="522"/>
      <c r="MOG102" s="522"/>
      <c r="MOH102" s="522"/>
      <c r="MOI102" s="522"/>
      <c r="MOJ102" s="522"/>
      <c r="MOK102" s="522"/>
      <c r="MOL102" s="522"/>
      <c r="MOM102" s="522"/>
      <c r="MON102" s="522"/>
      <c r="MOO102" s="522"/>
      <c r="MOP102" s="522"/>
      <c r="MOQ102" s="522"/>
      <c r="MOR102" s="522"/>
      <c r="MOS102" s="522"/>
      <c r="MOT102" s="522"/>
      <c r="MOU102" s="522"/>
      <c r="MOV102" s="522"/>
      <c r="MOW102" s="522"/>
      <c r="MOX102" s="522"/>
      <c r="MOY102" s="522"/>
      <c r="MOZ102" s="522"/>
      <c r="MPA102" s="522"/>
      <c r="MPB102" s="522"/>
      <c r="MPC102" s="522"/>
      <c r="MPD102" s="522"/>
      <c r="MPE102" s="522"/>
      <c r="MPF102" s="522"/>
      <c r="MPG102" s="522"/>
      <c r="MPH102" s="522"/>
      <c r="MPI102" s="522"/>
      <c r="MPJ102" s="522"/>
      <c r="MPK102" s="522"/>
      <c r="MPL102" s="522"/>
      <c r="MPM102" s="522"/>
      <c r="MPN102" s="522"/>
      <c r="MPO102" s="522"/>
      <c r="MPP102" s="522"/>
      <c r="MPQ102" s="522"/>
      <c r="MPR102" s="522"/>
      <c r="MPS102" s="522"/>
      <c r="MPT102" s="522"/>
      <c r="MPU102" s="522"/>
      <c r="MPV102" s="522"/>
      <c r="MPW102" s="522"/>
      <c r="MPX102" s="522"/>
      <c r="MPY102" s="522"/>
      <c r="MPZ102" s="522"/>
      <c r="MQA102" s="522"/>
      <c r="MQB102" s="522"/>
      <c r="MQC102" s="522"/>
      <c r="MQD102" s="522"/>
      <c r="MQE102" s="522"/>
      <c r="MQF102" s="522"/>
      <c r="MQG102" s="522"/>
      <c r="MQH102" s="522"/>
      <c r="MQI102" s="522"/>
      <c r="MQJ102" s="522"/>
      <c r="MQK102" s="522"/>
      <c r="MQL102" s="522"/>
      <c r="MQM102" s="522"/>
      <c r="MQN102" s="522"/>
      <c r="MQO102" s="522"/>
      <c r="MQP102" s="522"/>
      <c r="MQQ102" s="522"/>
      <c r="MQR102" s="522"/>
      <c r="MQS102" s="522"/>
      <c r="MQT102" s="522"/>
      <c r="MQU102" s="522"/>
      <c r="MQV102" s="522"/>
      <c r="MQW102" s="522"/>
      <c r="MQX102" s="522"/>
      <c r="MQY102" s="522"/>
      <c r="MQZ102" s="522"/>
      <c r="MRA102" s="522"/>
      <c r="MRB102" s="522"/>
      <c r="MRC102" s="522"/>
      <c r="MRD102" s="522"/>
      <c r="MRE102" s="522"/>
      <c r="MRF102" s="522"/>
      <c r="MRG102" s="522"/>
      <c r="MRH102" s="522"/>
      <c r="MRI102" s="522"/>
      <c r="MRJ102" s="522"/>
      <c r="MRK102" s="522"/>
      <c r="MRL102" s="522"/>
      <c r="MRM102" s="522"/>
      <c r="MRN102" s="522"/>
      <c r="MRO102" s="522"/>
      <c r="MRP102" s="522"/>
      <c r="MRQ102" s="522"/>
      <c r="MRR102" s="522"/>
      <c r="MRS102" s="522"/>
      <c r="MRT102" s="522"/>
      <c r="MRU102" s="522"/>
      <c r="MRV102" s="522"/>
      <c r="MRW102" s="522"/>
      <c r="MRX102" s="522"/>
      <c r="MRY102" s="522"/>
      <c r="MRZ102" s="522"/>
      <c r="MSA102" s="522"/>
      <c r="MSB102" s="522"/>
      <c r="MSC102" s="522"/>
      <c r="MSD102" s="522"/>
      <c r="MSE102" s="522"/>
      <c r="MSF102" s="522"/>
      <c r="MSG102" s="522"/>
      <c r="MSH102" s="522"/>
      <c r="MSI102" s="522"/>
      <c r="MSJ102" s="522"/>
      <c r="MSK102" s="522"/>
      <c r="MSL102" s="522"/>
      <c r="MSM102" s="522"/>
      <c r="MSN102" s="522"/>
      <c r="MSO102" s="522"/>
      <c r="MSP102" s="522"/>
      <c r="MSQ102" s="522"/>
      <c r="MSR102" s="522"/>
      <c r="MSS102" s="522"/>
      <c r="MST102" s="522"/>
      <c r="MSU102" s="522"/>
      <c r="MSV102" s="522"/>
      <c r="MSW102" s="522"/>
      <c r="MSX102" s="522"/>
      <c r="MSY102" s="522"/>
      <c r="MSZ102" s="522"/>
      <c r="MTA102" s="522"/>
      <c r="MTB102" s="522"/>
      <c r="MTC102" s="522"/>
      <c r="MTD102" s="522"/>
      <c r="MTE102" s="522"/>
      <c r="MTF102" s="522"/>
      <c r="MTG102" s="522"/>
      <c r="MTH102" s="522"/>
      <c r="MTI102" s="522"/>
      <c r="MTJ102" s="522"/>
      <c r="MTK102" s="522"/>
      <c r="MTL102" s="522"/>
      <c r="MTM102" s="522"/>
      <c r="MTN102" s="522"/>
      <c r="MTO102" s="522"/>
      <c r="MTP102" s="522"/>
      <c r="MTQ102" s="522"/>
      <c r="MTR102" s="522"/>
      <c r="MTS102" s="522"/>
      <c r="MTT102" s="522"/>
      <c r="MTU102" s="522"/>
      <c r="MTV102" s="522"/>
      <c r="MTW102" s="522"/>
      <c r="MTX102" s="522"/>
      <c r="MTY102" s="522"/>
      <c r="MTZ102" s="522"/>
      <c r="MUA102" s="522"/>
      <c r="MUB102" s="522"/>
      <c r="MUC102" s="522"/>
      <c r="MUD102" s="522"/>
      <c r="MUE102" s="522"/>
      <c r="MUF102" s="522"/>
      <c r="MUG102" s="522"/>
      <c r="MUH102" s="522"/>
      <c r="MUI102" s="522"/>
      <c r="MUJ102" s="522"/>
      <c r="MUK102" s="522"/>
      <c r="MUL102" s="522"/>
      <c r="MUM102" s="522"/>
      <c r="MUN102" s="522"/>
      <c r="MUO102" s="522"/>
      <c r="MUP102" s="522"/>
      <c r="MUQ102" s="522"/>
      <c r="MUR102" s="522"/>
      <c r="MUS102" s="522"/>
      <c r="MUT102" s="522"/>
      <c r="MUU102" s="522"/>
      <c r="MUV102" s="522"/>
      <c r="MUW102" s="522"/>
      <c r="MUX102" s="522"/>
      <c r="MUY102" s="522"/>
      <c r="MUZ102" s="522"/>
      <c r="MVA102" s="522"/>
      <c r="MVB102" s="522"/>
      <c r="MVC102" s="522"/>
      <c r="MVD102" s="522"/>
      <c r="MVE102" s="522"/>
      <c r="MVF102" s="522"/>
      <c r="MVG102" s="522"/>
      <c r="MVH102" s="522"/>
      <c r="MVI102" s="522"/>
      <c r="MVJ102" s="522"/>
      <c r="MVK102" s="522"/>
      <c r="MVL102" s="522"/>
      <c r="MVM102" s="522"/>
      <c r="MVN102" s="522"/>
      <c r="MVO102" s="522"/>
      <c r="MVP102" s="522"/>
      <c r="MVQ102" s="522"/>
      <c r="MVR102" s="522"/>
      <c r="MVS102" s="522"/>
      <c r="MVT102" s="522"/>
      <c r="MVU102" s="522"/>
      <c r="MVV102" s="522"/>
      <c r="MVW102" s="522"/>
      <c r="MVX102" s="522"/>
      <c r="MVY102" s="522"/>
      <c r="MVZ102" s="522"/>
      <c r="MWA102" s="522"/>
      <c r="MWB102" s="522"/>
      <c r="MWC102" s="522"/>
      <c r="MWD102" s="522"/>
      <c r="MWE102" s="522"/>
      <c r="MWF102" s="522"/>
      <c r="MWG102" s="522"/>
      <c r="MWH102" s="522"/>
      <c r="MWI102" s="522"/>
      <c r="MWJ102" s="522"/>
      <c r="MWK102" s="522"/>
      <c r="MWL102" s="522"/>
      <c r="MWM102" s="522"/>
      <c r="MWN102" s="522"/>
      <c r="MWO102" s="522"/>
      <c r="MWP102" s="522"/>
      <c r="MWQ102" s="522"/>
      <c r="MWR102" s="522"/>
      <c r="MWS102" s="522"/>
      <c r="MWT102" s="522"/>
      <c r="MWU102" s="522"/>
      <c r="MWV102" s="522"/>
      <c r="MWW102" s="522"/>
      <c r="MWX102" s="522"/>
      <c r="MWY102" s="522"/>
      <c r="MWZ102" s="522"/>
      <c r="MXA102" s="522"/>
      <c r="MXB102" s="522"/>
      <c r="MXC102" s="522"/>
      <c r="MXD102" s="522"/>
      <c r="MXE102" s="522"/>
      <c r="MXF102" s="522"/>
      <c r="MXG102" s="522"/>
      <c r="MXH102" s="522"/>
      <c r="MXI102" s="522"/>
      <c r="MXJ102" s="522"/>
      <c r="MXK102" s="522"/>
      <c r="MXL102" s="522"/>
      <c r="MXM102" s="522"/>
      <c r="MXN102" s="522"/>
      <c r="MXO102" s="522"/>
      <c r="MXP102" s="522"/>
      <c r="MXQ102" s="522"/>
      <c r="MXR102" s="522"/>
      <c r="MXS102" s="522"/>
      <c r="MXT102" s="522"/>
      <c r="MXU102" s="522"/>
      <c r="MXV102" s="522"/>
      <c r="MXW102" s="522"/>
      <c r="MXX102" s="522"/>
      <c r="MXY102" s="522"/>
      <c r="MXZ102" s="522"/>
      <c r="MYA102" s="522"/>
      <c r="MYB102" s="522"/>
      <c r="MYC102" s="522"/>
      <c r="MYD102" s="522"/>
      <c r="MYE102" s="522"/>
      <c r="MYF102" s="522"/>
      <c r="MYG102" s="522"/>
      <c r="MYH102" s="522"/>
      <c r="MYI102" s="522"/>
      <c r="MYJ102" s="522"/>
      <c r="MYK102" s="522"/>
      <c r="MYL102" s="522"/>
      <c r="MYM102" s="522"/>
      <c r="MYN102" s="522"/>
      <c r="MYO102" s="522"/>
      <c r="MYP102" s="522"/>
      <c r="MYQ102" s="522"/>
      <c r="MYR102" s="522"/>
      <c r="MYS102" s="522"/>
      <c r="MYT102" s="522"/>
      <c r="MYU102" s="522"/>
      <c r="MYV102" s="522"/>
      <c r="MYW102" s="522"/>
      <c r="MYX102" s="522"/>
      <c r="MYY102" s="522"/>
      <c r="MYZ102" s="522"/>
      <c r="MZA102" s="522"/>
      <c r="MZB102" s="522"/>
      <c r="MZC102" s="522"/>
      <c r="MZD102" s="522"/>
      <c r="MZE102" s="522"/>
      <c r="MZF102" s="522"/>
      <c r="MZG102" s="522"/>
      <c r="MZH102" s="522"/>
      <c r="MZI102" s="522"/>
      <c r="MZJ102" s="522"/>
      <c r="MZK102" s="522"/>
      <c r="MZL102" s="522"/>
      <c r="MZM102" s="522"/>
      <c r="MZN102" s="522"/>
      <c r="MZO102" s="522"/>
      <c r="MZP102" s="522"/>
      <c r="MZQ102" s="522"/>
      <c r="MZR102" s="522"/>
      <c r="MZS102" s="522"/>
      <c r="MZT102" s="522"/>
      <c r="MZU102" s="522"/>
      <c r="MZV102" s="522"/>
      <c r="MZW102" s="522"/>
      <c r="MZX102" s="522"/>
      <c r="MZY102" s="522"/>
      <c r="MZZ102" s="522"/>
      <c r="NAA102" s="522"/>
      <c r="NAB102" s="522"/>
      <c r="NAC102" s="522"/>
      <c r="NAD102" s="522"/>
      <c r="NAE102" s="522"/>
      <c r="NAF102" s="522"/>
      <c r="NAG102" s="522"/>
      <c r="NAH102" s="522"/>
      <c r="NAI102" s="522"/>
      <c r="NAJ102" s="522"/>
      <c r="NAK102" s="522"/>
      <c r="NAL102" s="522"/>
      <c r="NAM102" s="522"/>
      <c r="NAN102" s="522"/>
      <c r="NAO102" s="522"/>
      <c r="NAP102" s="522"/>
      <c r="NAQ102" s="522"/>
      <c r="NAR102" s="522"/>
      <c r="NAS102" s="522"/>
      <c r="NAT102" s="522"/>
      <c r="NAU102" s="522"/>
      <c r="NAV102" s="522"/>
      <c r="NAW102" s="522"/>
      <c r="NAX102" s="522"/>
      <c r="NAY102" s="522"/>
      <c r="NAZ102" s="522"/>
      <c r="NBA102" s="522"/>
      <c r="NBB102" s="522"/>
      <c r="NBC102" s="522"/>
      <c r="NBD102" s="522"/>
      <c r="NBE102" s="522"/>
      <c r="NBF102" s="522"/>
      <c r="NBG102" s="522"/>
      <c r="NBH102" s="522"/>
      <c r="NBI102" s="522"/>
      <c r="NBJ102" s="522"/>
      <c r="NBK102" s="522"/>
      <c r="NBL102" s="522"/>
      <c r="NBM102" s="522"/>
      <c r="NBN102" s="522"/>
      <c r="NBO102" s="522"/>
      <c r="NBP102" s="522"/>
      <c r="NBQ102" s="522"/>
      <c r="NBR102" s="522"/>
      <c r="NBS102" s="522"/>
      <c r="NBT102" s="522"/>
      <c r="NBU102" s="522"/>
      <c r="NBV102" s="522"/>
      <c r="NBW102" s="522"/>
      <c r="NBX102" s="522"/>
      <c r="NBY102" s="522"/>
      <c r="NBZ102" s="522"/>
      <c r="NCA102" s="522"/>
      <c r="NCB102" s="522"/>
      <c r="NCC102" s="522"/>
      <c r="NCD102" s="522"/>
      <c r="NCE102" s="522"/>
      <c r="NCF102" s="522"/>
      <c r="NCG102" s="522"/>
      <c r="NCH102" s="522"/>
      <c r="NCI102" s="522"/>
      <c r="NCJ102" s="522"/>
      <c r="NCK102" s="522"/>
      <c r="NCL102" s="522"/>
      <c r="NCM102" s="522"/>
      <c r="NCN102" s="522"/>
      <c r="NCO102" s="522"/>
      <c r="NCP102" s="522"/>
      <c r="NCQ102" s="522"/>
      <c r="NCR102" s="522"/>
      <c r="NCS102" s="522"/>
      <c r="NCT102" s="522"/>
      <c r="NCU102" s="522"/>
      <c r="NCV102" s="522"/>
      <c r="NCW102" s="522"/>
      <c r="NCX102" s="522"/>
      <c r="NCY102" s="522"/>
      <c r="NCZ102" s="522"/>
      <c r="NDA102" s="522"/>
      <c r="NDB102" s="522"/>
      <c r="NDC102" s="522"/>
      <c r="NDD102" s="522"/>
      <c r="NDE102" s="522"/>
      <c r="NDF102" s="522"/>
      <c r="NDG102" s="522"/>
      <c r="NDH102" s="522"/>
      <c r="NDI102" s="522"/>
      <c r="NDJ102" s="522"/>
      <c r="NDK102" s="522"/>
      <c r="NDL102" s="522"/>
      <c r="NDM102" s="522"/>
      <c r="NDN102" s="522"/>
      <c r="NDO102" s="522"/>
      <c r="NDP102" s="522"/>
      <c r="NDQ102" s="522"/>
      <c r="NDR102" s="522"/>
      <c r="NDS102" s="522"/>
      <c r="NDT102" s="522"/>
      <c r="NDU102" s="522"/>
      <c r="NDV102" s="522"/>
      <c r="NDW102" s="522"/>
      <c r="NDX102" s="522"/>
      <c r="NDY102" s="522"/>
      <c r="NDZ102" s="522"/>
      <c r="NEA102" s="522"/>
      <c r="NEB102" s="522"/>
      <c r="NEC102" s="522"/>
      <c r="NED102" s="522"/>
      <c r="NEE102" s="522"/>
      <c r="NEF102" s="522"/>
      <c r="NEG102" s="522"/>
      <c r="NEH102" s="522"/>
      <c r="NEI102" s="522"/>
      <c r="NEJ102" s="522"/>
      <c r="NEK102" s="522"/>
      <c r="NEL102" s="522"/>
      <c r="NEM102" s="522"/>
      <c r="NEN102" s="522"/>
      <c r="NEO102" s="522"/>
      <c r="NEP102" s="522"/>
      <c r="NEQ102" s="522"/>
      <c r="NER102" s="522"/>
      <c r="NES102" s="522"/>
      <c r="NET102" s="522"/>
      <c r="NEU102" s="522"/>
      <c r="NEV102" s="522"/>
      <c r="NEW102" s="522"/>
      <c r="NEX102" s="522"/>
      <c r="NEY102" s="522"/>
      <c r="NEZ102" s="522"/>
      <c r="NFA102" s="522"/>
      <c r="NFB102" s="522"/>
      <c r="NFC102" s="522"/>
      <c r="NFD102" s="522"/>
      <c r="NFE102" s="522"/>
      <c r="NFF102" s="522"/>
      <c r="NFG102" s="522"/>
      <c r="NFH102" s="522"/>
      <c r="NFI102" s="522"/>
      <c r="NFJ102" s="522"/>
      <c r="NFK102" s="522"/>
      <c r="NFL102" s="522"/>
      <c r="NFM102" s="522"/>
      <c r="NFN102" s="522"/>
      <c r="NFO102" s="522"/>
      <c r="NFP102" s="522"/>
      <c r="NFQ102" s="522"/>
      <c r="NFR102" s="522"/>
      <c r="NFS102" s="522"/>
      <c r="NFT102" s="522"/>
      <c r="NFU102" s="522"/>
      <c r="NFV102" s="522"/>
      <c r="NFW102" s="522"/>
      <c r="NFX102" s="522"/>
      <c r="NFY102" s="522"/>
      <c r="NFZ102" s="522"/>
      <c r="NGA102" s="522"/>
      <c r="NGB102" s="522"/>
      <c r="NGC102" s="522"/>
      <c r="NGD102" s="522"/>
      <c r="NGE102" s="522"/>
      <c r="NGF102" s="522"/>
      <c r="NGG102" s="522"/>
      <c r="NGH102" s="522"/>
      <c r="NGI102" s="522"/>
      <c r="NGJ102" s="522"/>
      <c r="NGK102" s="522"/>
      <c r="NGL102" s="522"/>
      <c r="NGM102" s="522"/>
      <c r="NGN102" s="522"/>
      <c r="NGO102" s="522"/>
      <c r="NGP102" s="522"/>
      <c r="NGQ102" s="522"/>
      <c r="NGR102" s="522"/>
      <c r="NGS102" s="522"/>
      <c r="NGT102" s="522"/>
      <c r="NGU102" s="522"/>
      <c r="NGV102" s="522"/>
      <c r="NGW102" s="522"/>
      <c r="NGX102" s="522"/>
      <c r="NGY102" s="522"/>
      <c r="NGZ102" s="522"/>
      <c r="NHA102" s="522"/>
      <c r="NHB102" s="522"/>
      <c r="NHC102" s="522"/>
      <c r="NHD102" s="522"/>
      <c r="NHE102" s="522"/>
      <c r="NHF102" s="522"/>
      <c r="NHG102" s="522"/>
      <c r="NHH102" s="522"/>
      <c r="NHI102" s="522"/>
      <c r="NHJ102" s="522"/>
      <c r="NHK102" s="522"/>
      <c r="NHL102" s="522"/>
      <c r="NHM102" s="522"/>
      <c r="NHN102" s="522"/>
      <c r="NHO102" s="522"/>
      <c r="NHP102" s="522"/>
      <c r="NHQ102" s="522"/>
      <c r="NHR102" s="522"/>
      <c r="NHS102" s="522"/>
      <c r="NHT102" s="522"/>
      <c r="NHU102" s="522"/>
      <c r="NHV102" s="522"/>
      <c r="NHW102" s="522"/>
      <c r="NHX102" s="522"/>
      <c r="NHY102" s="522"/>
      <c r="NHZ102" s="522"/>
      <c r="NIA102" s="522"/>
      <c r="NIB102" s="522"/>
      <c r="NIC102" s="522"/>
      <c r="NID102" s="522"/>
      <c r="NIE102" s="522"/>
      <c r="NIF102" s="522"/>
      <c r="NIG102" s="522"/>
      <c r="NIH102" s="522"/>
      <c r="NII102" s="522"/>
      <c r="NIJ102" s="522"/>
      <c r="NIK102" s="522"/>
      <c r="NIL102" s="522"/>
      <c r="NIM102" s="522"/>
      <c r="NIN102" s="522"/>
      <c r="NIO102" s="522"/>
      <c r="NIP102" s="522"/>
      <c r="NIQ102" s="522"/>
      <c r="NIR102" s="522"/>
      <c r="NIS102" s="522"/>
      <c r="NIT102" s="522"/>
      <c r="NIU102" s="522"/>
      <c r="NIV102" s="522"/>
      <c r="NIW102" s="522"/>
      <c r="NIX102" s="522"/>
      <c r="NIY102" s="522"/>
      <c r="NIZ102" s="522"/>
      <c r="NJA102" s="522"/>
      <c r="NJB102" s="522"/>
      <c r="NJC102" s="522"/>
      <c r="NJD102" s="522"/>
      <c r="NJE102" s="522"/>
      <c r="NJF102" s="522"/>
      <c r="NJG102" s="522"/>
      <c r="NJH102" s="522"/>
      <c r="NJI102" s="522"/>
      <c r="NJJ102" s="522"/>
      <c r="NJK102" s="522"/>
      <c r="NJL102" s="522"/>
      <c r="NJM102" s="522"/>
      <c r="NJN102" s="522"/>
      <c r="NJO102" s="522"/>
      <c r="NJP102" s="522"/>
      <c r="NJQ102" s="522"/>
      <c r="NJR102" s="522"/>
      <c r="NJS102" s="522"/>
      <c r="NJT102" s="522"/>
      <c r="NJU102" s="522"/>
      <c r="NJV102" s="522"/>
      <c r="NJW102" s="522"/>
      <c r="NJX102" s="522"/>
      <c r="NJY102" s="522"/>
      <c r="NJZ102" s="522"/>
      <c r="NKA102" s="522"/>
      <c r="NKB102" s="522"/>
      <c r="NKC102" s="522"/>
      <c r="NKD102" s="522"/>
      <c r="NKE102" s="522"/>
      <c r="NKF102" s="522"/>
      <c r="NKG102" s="522"/>
      <c r="NKH102" s="522"/>
      <c r="NKI102" s="522"/>
      <c r="NKJ102" s="522"/>
      <c r="NKK102" s="522"/>
      <c r="NKL102" s="522"/>
      <c r="NKM102" s="522"/>
      <c r="NKN102" s="522"/>
      <c r="NKO102" s="522"/>
      <c r="NKP102" s="522"/>
      <c r="NKQ102" s="522"/>
      <c r="NKR102" s="522"/>
      <c r="NKS102" s="522"/>
      <c r="NKT102" s="522"/>
      <c r="NKU102" s="522"/>
      <c r="NKV102" s="522"/>
      <c r="NKW102" s="522"/>
      <c r="NKX102" s="522"/>
      <c r="NKY102" s="522"/>
      <c r="NKZ102" s="522"/>
      <c r="NLA102" s="522"/>
      <c r="NLB102" s="522"/>
      <c r="NLC102" s="522"/>
      <c r="NLD102" s="522"/>
      <c r="NLE102" s="522"/>
      <c r="NLF102" s="522"/>
      <c r="NLG102" s="522"/>
      <c r="NLH102" s="522"/>
      <c r="NLI102" s="522"/>
      <c r="NLJ102" s="522"/>
      <c r="NLK102" s="522"/>
      <c r="NLL102" s="522"/>
      <c r="NLM102" s="522"/>
      <c r="NLN102" s="522"/>
      <c r="NLO102" s="522"/>
      <c r="NLP102" s="522"/>
      <c r="NLQ102" s="522"/>
      <c r="NLR102" s="522"/>
      <c r="NLS102" s="522"/>
      <c r="NLT102" s="522"/>
      <c r="NLU102" s="522"/>
      <c r="NLV102" s="522"/>
      <c r="NLW102" s="522"/>
      <c r="NLX102" s="522"/>
      <c r="NLY102" s="522"/>
      <c r="NLZ102" s="522"/>
      <c r="NMA102" s="522"/>
      <c r="NMB102" s="522"/>
      <c r="NMC102" s="522"/>
      <c r="NMD102" s="522"/>
      <c r="NME102" s="522"/>
      <c r="NMF102" s="522"/>
      <c r="NMG102" s="522"/>
      <c r="NMH102" s="522"/>
      <c r="NMI102" s="522"/>
      <c r="NMJ102" s="522"/>
      <c r="NMK102" s="522"/>
      <c r="NML102" s="522"/>
      <c r="NMM102" s="522"/>
      <c r="NMN102" s="522"/>
      <c r="NMO102" s="522"/>
      <c r="NMP102" s="522"/>
      <c r="NMQ102" s="522"/>
      <c r="NMR102" s="522"/>
      <c r="NMS102" s="522"/>
      <c r="NMT102" s="522"/>
      <c r="NMU102" s="522"/>
      <c r="NMV102" s="522"/>
      <c r="NMW102" s="522"/>
      <c r="NMX102" s="522"/>
      <c r="NMY102" s="522"/>
      <c r="NMZ102" s="522"/>
      <c r="NNA102" s="522"/>
      <c r="NNB102" s="522"/>
      <c r="NNC102" s="522"/>
      <c r="NND102" s="522"/>
      <c r="NNE102" s="522"/>
      <c r="NNF102" s="522"/>
      <c r="NNG102" s="522"/>
      <c r="NNH102" s="522"/>
      <c r="NNI102" s="522"/>
      <c r="NNJ102" s="522"/>
      <c r="NNK102" s="522"/>
      <c r="NNL102" s="522"/>
      <c r="NNM102" s="522"/>
      <c r="NNN102" s="522"/>
      <c r="NNO102" s="522"/>
      <c r="NNP102" s="522"/>
      <c r="NNQ102" s="522"/>
      <c r="NNR102" s="522"/>
      <c r="NNS102" s="522"/>
      <c r="NNT102" s="522"/>
      <c r="NNU102" s="522"/>
      <c r="NNV102" s="522"/>
      <c r="NNW102" s="522"/>
      <c r="NNX102" s="522"/>
      <c r="NNY102" s="522"/>
      <c r="NNZ102" s="522"/>
      <c r="NOA102" s="522"/>
      <c r="NOB102" s="522"/>
      <c r="NOC102" s="522"/>
      <c r="NOD102" s="522"/>
      <c r="NOE102" s="522"/>
      <c r="NOF102" s="522"/>
      <c r="NOG102" s="522"/>
      <c r="NOH102" s="522"/>
      <c r="NOI102" s="522"/>
      <c r="NOJ102" s="522"/>
      <c r="NOK102" s="522"/>
      <c r="NOL102" s="522"/>
      <c r="NOM102" s="522"/>
      <c r="NON102" s="522"/>
      <c r="NOO102" s="522"/>
      <c r="NOP102" s="522"/>
      <c r="NOQ102" s="522"/>
      <c r="NOR102" s="522"/>
      <c r="NOS102" s="522"/>
      <c r="NOT102" s="522"/>
      <c r="NOU102" s="522"/>
      <c r="NOV102" s="522"/>
      <c r="NOW102" s="522"/>
      <c r="NOX102" s="522"/>
      <c r="NOY102" s="522"/>
      <c r="NOZ102" s="522"/>
      <c r="NPA102" s="522"/>
      <c r="NPB102" s="522"/>
      <c r="NPC102" s="522"/>
      <c r="NPD102" s="522"/>
      <c r="NPE102" s="522"/>
      <c r="NPF102" s="522"/>
      <c r="NPG102" s="522"/>
      <c r="NPH102" s="522"/>
      <c r="NPI102" s="522"/>
      <c r="NPJ102" s="522"/>
      <c r="NPK102" s="522"/>
      <c r="NPL102" s="522"/>
      <c r="NPM102" s="522"/>
      <c r="NPN102" s="522"/>
      <c r="NPO102" s="522"/>
      <c r="NPP102" s="522"/>
      <c r="NPQ102" s="522"/>
      <c r="NPR102" s="522"/>
      <c r="NPS102" s="522"/>
      <c r="NPT102" s="522"/>
      <c r="NPU102" s="522"/>
      <c r="NPV102" s="522"/>
      <c r="NPW102" s="522"/>
      <c r="NPX102" s="522"/>
      <c r="NPY102" s="522"/>
      <c r="NPZ102" s="522"/>
      <c r="NQA102" s="522"/>
      <c r="NQB102" s="522"/>
      <c r="NQC102" s="522"/>
      <c r="NQD102" s="522"/>
      <c r="NQE102" s="522"/>
      <c r="NQF102" s="522"/>
      <c r="NQG102" s="522"/>
      <c r="NQH102" s="522"/>
      <c r="NQI102" s="522"/>
      <c r="NQJ102" s="522"/>
      <c r="NQK102" s="522"/>
      <c r="NQL102" s="522"/>
      <c r="NQM102" s="522"/>
      <c r="NQN102" s="522"/>
      <c r="NQO102" s="522"/>
      <c r="NQP102" s="522"/>
      <c r="NQQ102" s="522"/>
      <c r="NQR102" s="522"/>
      <c r="NQS102" s="522"/>
      <c r="NQT102" s="522"/>
      <c r="NQU102" s="522"/>
      <c r="NQV102" s="522"/>
      <c r="NQW102" s="522"/>
      <c r="NQX102" s="522"/>
      <c r="NQY102" s="522"/>
      <c r="NQZ102" s="522"/>
      <c r="NRA102" s="522"/>
      <c r="NRB102" s="522"/>
      <c r="NRC102" s="522"/>
      <c r="NRD102" s="522"/>
      <c r="NRE102" s="522"/>
      <c r="NRF102" s="522"/>
      <c r="NRG102" s="522"/>
      <c r="NRH102" s="522"/>
      <c r="NRI102" s="522"/>
      <c r="NRJ102" s="522"/>
      <c r="NRK102" s="522"/>
      <c r="NRL102" s="522"/>
      <c r="NRM102" s="522"/>
      <c r="NRN102" s="522"/>
      <c r="NRO102" s="522"/>
      <c r="NRP102" s="522"/>
      <c r="NRQ102" s="522"/>
      <c r="NRR102" s="522"/>
      <c r="NRS102" s="522"/>
      <c r="NRT102" s="522"/>
      <c r="NRU102" s="522"/>
      <c r="NRV102" s="522"/>
      <c r="NRW102" s="522"/>
      <c r="NRX102" s="522"/>
      <c r="NRY102" s="522"/>
      <c r="NRZ102" s="522"/>
      <c r="NSA102" s="522"/>
      <c r="NSB102" s="522"/>
      <c r="NSC102" s="522"/>
      <c r="NSD102" s="522"/>
      <c r="NSE102" s="522"/>
      <c r="NSF102" s="522"/>
      <c r="NSG102" s="522"/>
      <c r="NSH102" s="522"/>
      <c r="NSI102" s="522"/>
      <c r="NSJ102" s="522"/>
      <c r="NSK102" s="522"/>
      <c r="NSL102" s="522"/>
      <c r="NSM102" s="522"/>
      <c r="NSN102" s="522"/>
      <c r="NSO102" s="522"/>
      <c r="NSP102" s="522"/>
      <c r="NSQ102" s="522"/>
      <c r="NSR102" s="522"/>
      <c r="NSS102" s="522"/>
      <c r="NST102" s="522"/>
      <c r="NSU102" s="522"/>
      <c r="NSV102" s="522"/>
      <c r="NSW102" s="522"/>
      <c r="NSX102" s="522"/>
      <c r="NSY102" s="522"/>
      <c r="NSZ102" s="522"/>
      <c r="NTA102" s="522"/>
      <c r="NTB102" s="522"/>
      <c r="NTC102" s="522"/>
      <c r="NTD102" s="522"/>
      <c r="NTE102" s="522"/>
      <c r="NTF102" s="522"/>
      <c r="NTG102" s="522"/>
      <c r="NTH102" s="522"/>
      <c r="NTI102" s="522"/>
      <c r="NTJ102" s="522"/>
      <c r="NTK102" s="522"/>
      <c r="NTL102" s="522"/>
      <c r="NTM102" s="522"/>
      <c r="NTN102" s="522"/>
      <c r="NTO102" s="522"/>
      <c r="NTP102" s="522"/>
      <c r="NTQ102" s="522"/>
      <c r="NTR102" s="522"/>
      <c r="NTS102" s="522"/>
      <c r="NTT102" s="522"/>
      <c r="NTU102" s="522"/>
      <c r="NTV102" s="522"/>
      <c r="NTW102" s="522"/>
      <c r="NTX102" s="522"/>
      <c r="NTY102" s="522"/>
      <c r="NTZ102" s="522"/>
      <c r="NUA102" s="522"/>
      <c r="NUB102" s="522"/>
      <c r="NUC102" s="522"/>
      <c r="NUD102" s="522"/>
      <c r="NUE102" s="522"/>
      <c r="NUF102" s="522"/>
      <c r="NUG102" s="522"/>
      <c r="NUH102" s="522"/>
      <c r="NUI102" s="522"/>
      <c r="NUJ102" s="522"/>
      <c r="NUK102" s="522"/>
      <c r="NUL102" s="522"/>
      <c r="NUM102" s="522"/>
      <c r="NUN102" s="522"/>
      <c r="NUO102" s="522"/>
      <c r="NUP102" s="522"/>
      <c r="NUQ102" s="522"/>
      <c r="NUR102" s="522"/>
      <c r="NUS102" s="522"/>
      <c r="NUT102" s="522"/>
      <c r="NUU102" s="522"/>
      <c r="NUV102" s="522"/>
      <c r="NUW102" s="522"/>
      <c r="NUX102" s="522"/>
      <c r="NUY102" s="522"/>
      <c r="NUZ102" s="522"/>
      <c r="NVA102" s="522"/>
      <c r="NVB102" s="522"/>
      <c r="NVC102" s="522"/>
      <c r="NVD102" s="522"/>
      <c r="NVE102" s="522"/>
      <c r="NVF102" s="522"/>
      <c r="NVG102" s="522"/>
      <c r="NVH102" s="522"/>
      <c r="NVI102" s="522"/>
      <c r="NVJ102" s="522"/>
      <c r="NVK102" s="522"/>
      <c r="NVL102" s="522"/>
      <c r="NVM102" s="522"/>
      <c r="NVN102" s="522"/>
      <c r="NVO102" s="522"/>
      <c r="NVP102" s="522"/>
      <c r="NVQ102" s="522"/>
      <c r="NVR102" s="522"/>
      <c r="NVS102" s="522"/>
      <c r="NVT102" s="522"/>
      <c r="NVU102" s="522"/>
      <c r="NVV102" s="522"/>
      <c r="NVW102" s="522"/>
      <c r="NVX102" s="522"/>
      <c r="NVY102" s="522"/>
      <c r="NVZ102" s="522"/>
      <c r="NWA102" s="522"/>
      <c r="NWB102" s="522"/>
      <c r="NWC102" s="522"/>
      <c r="NWD102" s="522"/>
      <c r="NWE102" s="522"/>
      <c r="NWF102" s="522"/>
      <c r="NWG102" s="522"/>
      <c r="NWH102" s="522"/>
      <c r="NWI102" s="522"/>
      <c r="NWJ102" s="522"/>
      <c r="NWK102" s="522"/>
      <c r="NWL102" s="522"/>
      <c r="NWM102" s="522"/>
      <c r="NWN102" s="522"/>
      <c r="NWO102" s="522"/>
      <c r="NWP102" s="522"/>
      <c r="NWQ102" s="522"/>
      <c r="NWR102" s="522"/>
      <c r="NWS102" s="522"/>
      <c r="NWT102" s="522"/>
      <c r="NWU102" s="522"/>
      <c r="NWV102" s="522"/>
      <c r="NWW102" s="522"/>
      <c r="NWX102" s="522"/>
      <c r="NWY102" s="522"/>
      <c r="NWZ102" s="522"/>
      <c r="NXA102" s="522"/>
      <c r="NXB102" s="522"/>
      <c r="NXC102" s="522"/>
      <c r="NXD102" s="522"/>
      <c r="NXE102" s="522"/>
      <c r="NXF102" s="522"/>
      <c r="NXG102" s="522"/>
      <c r="NXH102" s="522"/>
      <c r="NXI102" s="522"/>
      <c r="NXJ102" s="522"/>
      <c r="NXK102" s="522"/>
      <c r="NXL102" s="522"/>
      <c r="NXM102" s="522"/>
      <c r="NXN102" s="522"/>
      <c r="NXO102" s="522"/>
      <c r="NXP102" s="522"/>
      <c r="NXQ102" s="522"/>
      <c r="NXR102" s="522"/>
      <c r="NXS102" s="522"/>
      <c r="NXT102" s="522"/>
      <c r="NXU102" s="522"/>
      <c r="NXV102" s="522"/>
      <c r="NXW102" s="522"/>
      <c r="NXX102" s="522"/>
      <c r="NXY102" s="522"/>
      <c r="NXZ102" s="522"/>
      <c r="NYA102" s="522"/>
      <c r="NYB102" s="522"/>
      <c r="NYC102" s="522"/>
      <c r="NYD102" s="522"/>
      <c r="NYE102" s="522"/>
      <c r="NYF102" s="522"/>
      <c r="NYG102" s="522"/>
      <c r="NYH102" s="522"/>
      <c r="NYI102" s="522"/>
      <c r="NYJ102" s="522"/>
      <c r="NYK102" s="522"/>
      <c r="NYL102" s="522"/>
      <c r="NYM102" s="522"/>
      <c r="NYN102" s="522"/>
      <c r="NYO102" s="522"/>
      <c r="NYP102" s="522"/>
      <c r="NYQ102" s="522"/>
      <c r="NYR102" s="522"/>
      <c r="NYS102" s="522"/>
      <c r="NYT102" s="522"/>
      <c r="NYU102" s="522"/>
      <c r="NYV102" s="522"/>
      <c r="NYW102" s="522"/>
      <c r="NYX102" s="522"/>
      <c r="NYY102" s="522"/>
      <c r="NYZ102" s="522"/>
      <c r="NZA102" s="522"/>
      <c r="NZB102" s="522"/>
      <c r="NZC102" s="522"/>
      <c r="NZD102" s="522"/>
      <c r="NZE102" s="522"/>
      <c r="NZF102" s="522"/>
      <c r="NZG102" s="522"/>
      <c r="NZH102" s="522"/>
      <c r="NZI102" s="522"/>
      <c r="NZJ102" s="522"/>
      <c r="NZK102" s="522"/>
      <c r="NZL102" s="522"/>
      <c r="NZM102" s="522"/>
      <c r="NZN102" s="522"/>
      <c r="NZO102" s="522"/>
      <c r="NZP102" s="522"/>
      <c r="NZQ102" s="522"/>
      <c r="NZR102" s="522"/>
      <c r="NZS102" s="522"/>
      <c r="NZT102" s="522"/>
      <c r="NZU102" s="522"/>
      <c r="NZV102" s="522"/>
      <c r="NZW102" s="522"/>
      <c r="NZX102" s="522"/>
      <c r="NZY102" s="522"/>
      <c r="NZZ102" s="522"/>
      <c r="OAA102" s="522"/>
      <c r="OAB102" s="522"/>
      <c r="OAC102" s="522"/>
      <c r="OAD102" s="522"/>
      <c r="OAE102" s="522"/>
      <c r="OAF102" s="522"/>
      <c r="OAG102" s="522"/>
      <c r="OAH102" s="522"/>
      <c r="OAI102" s="522"/>
      <c r="OAJ102" s="522"/>
      <c r="OAK102" s="522"/>
      <c r="OAL102" s="522"/>
      <c r="OAM102" s="522"/>
      <c r="OAN102" s="522"/>
      <c r="OAO102" s="522"/>
      <c r="OAP102" s="522"/>
      <c r="OAQ102" s="522"/>
      <c r="OAR102" s="522"/>
      <c r="OAS102" s="522"/>
      <c r="OAT102" s="522"/>
      <c r="OAU102" s="522"/>
      <c r="OAV102" s="522"/>
      <c r="OAW102" s="522"/>
      <c r="OAX102" s="522"/>
      <c r="OAY102" s="522"/>
      <c r="OAZ102" s="522"/>
      <c r="OBA102" s="522"/>
      <c r="OBB102" s="522"/>
      <c r="OBC102" s="522"/>
      <c r="OBD102" s="522"/>
      <c r="OBE102" s="522"/>
      <c r="OBF102" s="522"/>
      <c r="OBG102" s="522"/>
      <c r="OBH102" s="522"/>
      <c r="OBI102" s="522"/>
      <c r="OBJ102" s="522"/>
      <c r="OBK102" s="522"/>
      <c r="OBL102" s="522"/>
      <c r="OBM102" s="522"/>
      <c r="OBN102" s="522"/>
      <c r="OBO102" s="522"/>
      <c r="OBP102" s="522"/>
      <c r="OBQ102" s="522"/>
      <c r="OBR102" s="522"/>
      <c r="OBS102" s="522"/>
      <c r="OBT102" s="522"/>
      <c r="OBU102" s="522"/>
      <c r="OBV102" s="522"/>
      <c r="OBW102" s="522"/>
      <c r="OBX102" s="522"/>
      <c r="OBY102" s="522"/>
      <c r="OBZ102" s="522"/>
      <c r="OCA102" s="522"/>
      <c r="OCB102" s="522"/>
      <c r="OCC102" s="522"/>
      <c r="OCD102" s="522"/>
      <c r="OCE102" s="522"/>
      <c r="OCF102" s="522"/>
      <c r="OCG102" s="522"/>
      <c r="OCH102" s="522"/>
      <c r="OCI102" s="522"/>
      <c r="OCJ102" s="522"/>
      <c r="OCK102" s="522"/>
      <c r="OCL102" s="522"/>
      <c r="OCM102" s="522"/>
      <c r="OCN102" s="522"/>
      <c r="OCO102" s="522"/>
      <c r="OCP102" s="522"/>
      <c r="OCQ102" s="522"/>
      <c r="OCR102" s="522"/>
      <c r="OCS102" s="522"/>
      <c r="OCT102" s="522"/>
      <c r="OCU102" s="522"/>
      <c r="OCV102" s="522"/>
      <c r="OCW102" s="522"/>
      <c r="OCX102" s="522"/>
      <c r="OCY102" s="522"/>
      <c r="OCZ102" s="522"/>
      <c r="ODA102" s="522"/>
      <c r="ODB102" s="522"/>
      <c r="ODC102" s="522"/>
      <c r="ODD102" s="522"/>
      <c r="ODE102" s="522"/>
      <c r="ODF102" s="522"/>
      <c r="ODG102" s="522"/>
      <c r="ODH102" s="522"/>
      <c r="ODI102" s="522"/>
      <c r="ODJ102" s="522"/>
      <c r="ODK102" s="522"/>
      <c r="ODL102" s="522"/>
      <c r="ODM102" s="522"/>
      <c r="ODN102" s="522"/>
      <c r="ODO102" s="522"/>
      <c r="ODP102" s="522"/>
      <c r="ODQ102" s="522"/>
      <c r="ODR102" s="522"/>
      <c r="ODS102" s="522"/>
      <c r="ODT102" s="522"/>
      <c r="ODU102" s="522"/>
      <c r="ODV102" s="522"/>
      <c r="ODW102" s="522"/>
      <c r="ODX102" s="522"/>
      <c r="ODY102" s="522"/>
      <c r="ODZ102" s="522"/>
      <c r="OEA102" s="522"/>
      <c r="OEB102" s="522"/>
      <c r="OEC102" s="522"/>
      <c r="OED102" s="522"/>
      <c r="OEE102" s="522"/>
      <c r="OEF102" s="522"/>
      <c r="OEG102" s="522"/>
      <c r="OEH102" s="522"/>
      <c r="OEI102" s="522"/>
      <c r="OEJ102" s="522"/>
      <c r="OEK102" s="522"/>
      <c r="OEL102" s="522"/>
      <c r="OEM102" s="522"/>
      <c r="OEN102" s="522"/>
      <c r="OEO102" s="522"/>
      <c r="OEP102" s="522"/>
      <c r="OEQ102" s="522"/>
      <c r="OER102" s="522"/>
      <c r="OES102" s="522"/>
      <c r="OET102" s="522"/>
      <c r="OEU102" s="522"/>
      <c r="OEV102" s="522"/>
      <c r="OEW102" s="522"/>
      <c r="OEX102" s="522"/>
      <c r="OEY102" s="522"/>
      <c r="OEZ102" s="522"/>
      <c r="OFA102" s="522"/>
      <c r="OFB102" s="522"/>
      <c r="OFC102" s="522"/>
      <c r="OFD102" s="522"/>
      <c r="OFE102" s="522"/>
      <c r="OFF102" s="522"/>
      <c r="OFG102" s="522"/>
      <c r="OFH102" s="522"/>
      <c r="OFI102" s="522"/>
      <c r="OFJ102" s="522"/>
      <c r="OFK102" s="522"/>
      <c r="OFL102" s="522"/>
      <c r="OFM102" s="522"/>
      <c r="OFN102" s="522"/>
      <c r="OFO102" s="522"/>
      <c r="OFP102" s="522"/>
      <c r="OFQ102" s="522"/>
      <c r="OFR102" s="522"/>
      <c r="OFS102" s="522"/>
      <c r="OFT102" s="522"/>
      <c r="OFU102" s="522"/>
      <c r="OFV102" s="522"/>
      <c r="OFW102" s="522"/>
      <c r="OFX102" s="522"/>
      <c r="OFY102" s="522"/>
      <c r="OFZ102" s="522"/>
      <c r="OGA102" s="522"/>
      <c r="OGB102" s="522"/>
      <c r="OGC102" s="522"/>
      <c r="OGD102" s="522"/>
      <c r="OGE102" s="522"/>
      <c r="OGF102" s="522"/>
      <c r="OGG102" s="522"/>
      <c r="OGH102" s="522"/>
      <c r="OGI102" s="522"/>
      <c r="OGJ102" s="522"/>
      <c r="OGK102" s="522"/>
      <c r="OGL102" s="522"/>
      <c r="OGM102" s="522"/>
      <c r="OGN102" s="522"/>
      <c r="OGO102" s="522"/>
      <c r="OGP102" s="522"/>
      <c r="OGQ102" s="522"/>
      <c r="OGR102" s="522"/>
      <c r="OGS102" s="522"/>
      <c r="OGT102" s="522"/>
      <c r="OGU102" s="522"/>
      <c r="OGV102" s="522"/>
      <c r="OGW102" s="522"/>
      <c r="OGX102" s="522"/>
      <c r="OGY102" s="522"/>
      <c r="OGZ102" s="522"/>
      <c r="OHA102" s="522"/>
      <c r="OHB102" s="522"/>
      <c r="OHC102" s="522"/>
      <c r="OHD102" s="522"/>
      <c r="OHE102" s="522"/>
      <c r="OHF102" s="522"/>
      <c r="OHG102" s="522"/>
      <c r="OHH102" s="522"/>
      <c r="OHI102" s="522"/>
      <c r="OHJ102" s="522"/>
      <c r="OHK102" s="522"/>
      <c r="OHL102" s="522"/>
      <c r="OHM102" s="522"/>
      <c r="OHN102" s="522"/>
      <c r="OHO102" s="522"/>
      <c r="OHP102" s="522"/>
      <c r="OHQ102" s="522"/>
      <c r="OHR102" s="522"/>
      <c r="OHS102" s="522"/>
      <c r="OHT102" s="522"/>
      <c r="OHU102" s="522"/>
      <c r="OHV102" s="522"/>
      <c r="OHW102" s="522"/>
      <c r="OHX102" s="522"/>
      <c r="OHY102" s="522"/>
      <c r="OHZ102" s="522"/>
      <c r="OIA102" s="522"/>
      <c r="OIB102" s="522"/>
      <c r="OIC102" s="522"/>
      <c r="OID102" s="522"/>
      <c r="OIE102" s="522"/>
      <c r="OIF102" s="522"/>
      <c r="OIG102" s="522"/>
      <c r="OIH102" s="522"/>
      <c r="OII102" s="522"/>
      <c r="OIJ102" s="522"/>
      <c r="OIK102" s="522"/>
      <c r="OIL102" s="522"/>
      <c r="OIM102" s="522"/>
      <c r="OIN102" s="522"/>
      <c r="OIO102" s="522"/>
      <c r="OIP102" s="522"/>
      <c r="OIQ102" s="522"/>
      <c r="OIR102" s="522"/>
      <c r="OIS102" s="522"/>
      <c r="OIT102" s="522"/>
      <c r="OIU102" s="522"/>
      <c r="OIV102" s="522"/>
      <c r="OIW102" s="522"/>
      <c r="OIX102" s="522"/>
      <c r="OIY102" s="522"/>
      <c r="OIZ102" s="522"/>
      <c r="OJA102" s="522"/>
      <c r="OJB102" s="522"/>
      <c r="OJC102" s="522"/>
      <c r="OJD102" s="522"/>
      <c r="OJE102" s="522"/>
      <c r="OJF102" s="522"/>
      <c r="OJG102" s="522"/>
      <c r="OJH102" s="522"/>
      <c r="OJI102" s="522"/>
      <c r="OJJ102" s="522"/>
      <c r="OJK102" s="522"/>
      <c r="OJL102" s="522"/>
      <c r="OJM102" s="522"/>
      <c r="OJN102" s="522"/>
      <c r="OJO102" s="522"/>
      <c r="OJP102" s="522"/>
      <c r="OJQ102" s="522"/>
      <c r="OJR102" s="522"/>
      <c r="OJS102" s="522"/>
      <c r="OJT102" s="522"/>
      <c r="OJU102" s="522"/>
      <c r="OJV102" s="522"/>
      <c r="OJW102" s="522"/>
      <c r="OJX102" s="522"/>
      <c r="OJY102" s="522"/>
      <c r="OJZ102" s="522"/>
      <c r="OKA102" s="522"/>
      <c r="OKB102" s="522"/>
      <c r="OKC102" s="522"/>
      <c r="OKD102" s="522"/>
      <c r="OKE102" s="522"/>
      <c r="OKF102" s="522"/>
      <c r="OKG102" s="522"/>
      <c r="OKH102" s="522"/>
      <c r="OKI102" s="522"/>
      <c r="OKJ102" s="522"/>
      <c r="OKK102" s="522"/>
      <c r="OKL102" s="522"/>
      <c r="OKM102" s="522"/>
      <c r="OKN102" s="522"/>
      <c r="OKO102" s="522"/>
      <c r="OKP102" s="522"/>
      <c r="OKQ102" s="522"/>
      <c r="OKR102" s="522"/>
      <c r="OKS102" s="522"/>
      <c r="OKT102" s="522"/>
      <c r="OKU102" s="522"/>
      <c r="OKV102" s="522"/>
      <c r="OKW102" s="522"/>
      <c r="OKX102" s="522"/>
      <c r="OKY102" s="522"/>
      <c r="OKZ102" s="522"/>
      <c r="OLA102" s="522"/>
      <c r="OLB102" s="522"/>
      <c r="OLC102" s="522"/>
      <c r="OLD102" s="522"/>
      <c r="OLE102" s="522"/>
      <c r="OLF102" s="522"/>
      <c r="OLG102" s="522"/>
      <c r="OLH102" s="522"/>
      <c r="OLI102" s="522"/>
      <c r="OLJ102" s="522"/>
      <c r="OLK102" s="522"/>
      <c r="OLL102" s="522"/>
      <c r="OLM102" s="522"/>
      <c r="OLN102" s="522"/>
      <c r="OLO102" s="522"/>
      <c r="OLP102" s="522"/>
      <c r="OLQ102" s="522"/>
      <c r="OLR102" s="522"/>
      <c r="OLS102" s="522"/>
      <c r="OLT102" s="522"/>
      <c r="OLU102" s="522"/>
      <c r="OLV102" s="522"/>
      <c r="OLW102" s="522"/>
      <c r="OLX102" s="522"/>
      <c r="OLY102" s="522"/>
      <c r="OLZ102" s="522"/>
      <c r="OMA102" s="522"/>
      <c r="OMB102" s="522"/>
      <c r="OMC102" s="522"/>
      <c r="OMD102" s="522"/>
      <c r="OME102" s="522"/>
      <c r="OMF102" s="522"/>
      <c r="OMG102" s="522"/>
      <c r="OMH102" s="522"/>
      <c r="OMI102" s="522"/>
      <c r="OMJ102" s="522"/>
      <c r="OMK102" s="522"/>
      <c r="OML102" s="522"/>
      <c r="OMM102" s="522"/>
      <c r="OMN102" s="522"/>
      <c r="OMO102" s="522"/>
      <c r="OMP102" s="522"/>
      <c r="OMQ102" s="522"/>
      <c r="OMR102" s="522"/>
      <c r="OMS102" s="522"/>
      <c r="OMT102" s="522"/>
      <c r="OMU102" s="522"/>
      <c r="OMV102" s="522"/>
      <c r="OMW102" s="522"/>
      <c r="OMX102" s="522"/>
      <c r="OMY102" s="522"/>
      <c r="OMZ102" s="522"/>
      <c r="ONA102" s="522"/>
      <c r="ONB102" s="522"/>
      <c r="ONC102" s="522"/>
      <c r="OND102" s="522"/>
      <c r="ONE102" s="522"/>
      <c r="ONF102" s="522"/>
      <c r="ONG102" s="522"/>
      <c r="ONH102" s="522"/>
      <c r="ONI102" s="522"/>
      <c r="ONJ102" s="522"/>
      <c r="ONK102" s="522"/>
      <c r="ONL102" s="522"/>
      <c r="ONM102" s="522"/>
      <c r="ONN102" s="522"/>
      <c r="ONO102" s="522"/>
      <c r="ONP102" s="522"/>
      <c r="ONQ102" s="522"/>
      <c r="ONR102" s="522"/>
      <c r="ONS102" s="522"/>
      <c r="ONT102" s="522"/>
      <c r="ONU102" s="522"/>
      <c r="ONV102" s="522"/>
      <c r="ONW102" s="522"/>
      <c r="ONX102" s="522"/>
      <c r="ONY102" s="522"/>
      <c r="ONZ102" s="522"/>
      <c r="OOA102" s="522"/>
      <c r="OOB102" s="522"/>
      <c r="OOC102" s="522"/>
      <c r="OOD102" s="522"/>
      <c r="OOE102" s="522"/>
      <c r="OOF102" s="522"/>
      <c r="OOG102" s="522"/>
      <c r="OOH102" s="522"/>
      <c r="OOI102" s="522"/>
      <c r="OOJ102" s="522"/>
      <c r="OOK102" s="522"/>
      <c r="OOL102" s="522"/>
      <c r="OOM102" s="522"/>
      <c r="OON102" s="522"/>
      <c r="OOO102" s="522"/>
      <c r="OOP102" s="522"/>
      <c r="OOQ102" s="522"/>
      <c r="OOR102" s="522"/>
      <c r="OOS102" s="522"/>
      <c r="OOT102" s="522"/>
      <c r="OOU102" s="522"/>
      <c r="OOV102" s="522"/>
      <c r="OOW102" s="522"/>
      <c r="OOX102" s="522"/>
      <c r="OOY102" s="522"/>
      <c r="OOZ102" s="522"/>
      <c r="OPA102" s="522"/>
      <c r="OPB102" s="522"/>
      <c r="OPC102" s="522"/>
      <c r="OPD102" s="522"/>
      <c r="OPE102" s="522"/>
      <c r="OPF102" s="522"/>
      <c r="OPG102" s="522"/>
      <c r="OPH102" s="522"/>
      <c r="OPI102" s="522"/>
      <c r="OPJ102" s="522"/>
      <c r="OPK102" s="522"/>
      <c r="OPL102" s="522"/>
      <c r="OPM102" s="522"/>
      <c r="OPN102" s="522"/>
      <c r="OPO102" s="522"/>
      <c r="OPP102" s="522"/>
      <c r="OPQ102" s="522"/>
      <c r="OPR102" s="522"/>
      <c r="OPS102" s="522"/>
      <c r="OPT102" s="522"/>
      <c r="OPU102" s="522"/>
      <c r="OPV102" s="522"/>
      <c r="OPW102" s="522"/>
      <c r="OPX102" s="522"/>
      <c r="OPY102" s="522"/>
      <c r="OPZ102" s="522"/>
      <c r="OQA102" s="522"/>
      <c r="OQB102" s="522"/>
      <c r="OQC102" s="522"/>
      <c r="OQD102" s="522"/>
      <c r="OQE102" s="522"/>
      <c r="OQF102" s="522"/>
      <c r="OQG102" s="522"/>
      <c r="OQH102" s="522"/>
      <c r="OQI102" s="522"/>
      <c r="OQJ102" s="522"/>
      <c r="OQK102" s="522"/>
      <c r="OQL102" s="522"/>
      <c r="OQM102" s="522"/>
      <c r="OQN102" s="522"/>
      <c r="OQO102" s="522"/>
      <c r="OQP102" s="522"/>
      <c r="OQQ102" s="522"/>
      <c r="OQR102" s="522"/>
      <c r="OQS102" s="522"/>
      <c r="OQT102" s="522"/>
      <c r="OQU102" s="522"/>
      <c r="OQV102" s="522"/>
      <c r="OQW102" s="522"/>
      <c r="OQX102" s="522"/>
      <c r="OQY102" s="522"/>
      <c r="OQZ102" s="522"/>
      <c r="ORA102" s="522"/>
      <c r="ORB102" s="522"/>
      <c r="ORC102" s="522"/>
      <c r="ORD102" s="522"/>
      <c r="ORE102" s="522"/>
      <c r="ORF102" s="522"/>
      <c r="ORG102" s="522"/>
      <c r="ORH102" s="522"/>
      <c r="ORI102" s="522"/>
      <c r="ORJ102" s="522"/>
      <c r="ORK102" s="522"/>
      <c r="ORL102" s="522"/>
      <c r="ORM102" s="522"/>
      <c r="ORN102" s="522"/>
      <c r="ORO102" s="522"/>
      <c r="ORP102" s="522"/>
      <c r="ORQ102" s="522"/>
      <c r="ORR102" s="522"/>
      <c r="ORS102" s="522"/>
      <c r="ORT102" s="522"/>
      <c r="ORU102" s="522"/>
      <c r="ORV102" s="522"/>
      <c r="ORW102" s="522"/>
      <c r="ORX102" s="522"/>
      <c r="ORY102" s="522"/>
      <c r="ORZ102" s="522"/>
      <c r="OSA102" s="522"/>
      <c r="OSB102" s="522"/>
      <c r="OSC102" s="522"/>
      <c r="OSD102" s="522"/>
      <c r="OSE102" s="522"/>
      <c r="OSF102" s="522"/>
      <c r="OSG102" s="522"/>
      <c r="OSH102" s="522"/>
      <c r="OSI102" s="522"/>
      <c r="OSJ102" s="522"/>
      <c r="OSK102" s="522"/>
      <c r="OSL102" s="522"/>
      <c r="OSM102" s="522"/>
      <c r="OSN102" s="522"/>
      <c r="OSO102" s="522"/>
      <c r="OSP102" s="522"/>
      <c r="OSQ102" s="522"/>
      <c r="OSR102" s="522"/>
      <c r="OSS102" s="522"/>
      <c r="OST102" s="522"/>
      <c r="OSU102" s="522"/>
      <c r="OSV102" s="522"/>
      <c r="OSW102" s="522"/>
      <c r="OSX102" s="522"/>
      <c r="OSY102" s="522"/>
      <c r="OSZ102" s="522"/>
      <c r="OTA102" s="522"/>
      <c r="OTB102" s="522"/>
      <c r="OTC102" s="522"/>
      <c r="OTD102" s="522"/>
      <c r="OTE102" s="522"/>
      <c r="OTF102" s="522"/>
      <c r="OTG102" s="522"/>
      <c r="OTH102" s="522"/>
      <c r="OTI102" s="522"/>
      <c r="OTJ102" s="522"/>
      <c r="OTK102" s="522"/>
      <c r="OTL102" s="522"/>
      <c r="OTM102" s="522"/>
      <c r="OTN102" s="522"/>
      <c r="OTO102" s="522"/>
      <c r="OTP102" s="522"/>
      <c r="OTQ102" s="522"/>
      <c r="OTR102" s="522"/>
      <c r="OTS102" s="522"/>
      <c r="OTT102" s="522"/>
      <c r="OTU102" s="522"/>
      <c r="OTV102" s="522"/>
      <c r="OTW102" s="522"/>
      <c r="OTX102" s="522"/>
      <c r="OTY102" s="522"/>
      <c r="OTZ102" s="522"/>
      <c r="OUA102" s="522"/>
      <c r="OUB102" s="522"/>
      <c r="OUC102" s="522"/>
      <c r="OUD102" s="522"/>
      <c r="OUE102" s="522"/>
      <c r="OUF102" s="522"/>
      <c r="OUG102" s="522"/>
      <c r="OUH102" s="522"/>
      <c r="OUI102" s="522"/>
      <c r="OUJ102" s="522"/>
      <c r="OUK102" s="522"/>
      <c r="OUL102" s="522"/>
      <c r="OUM102" s="522"/>
      <c r="OUN102" s="522"/>
      <c r="OUO102" s="522"/>
      <c r="OUP102" s="522"/>
      <c r="OUQ102" s="522"/>
      <c r="OUR102" s="522"/>
      <c r="OUS102" s="522"/>
      <c r="OUT102" s="522"/>
      <c r="OUU102" s="522"/>
      <c r="OUV102" s="522"/>
      <c r="OUW102" s="522"/>
      <c r="OUX102" s="522"/>
      <c r="OUY102" s="522"/>
      <c r="OUZ102" s="522"/>
      <c r="OVA102" s="522"/>
      <c r="OVB102" s="522"/>
      <c r="OVC102" s="522"/>
      <c r="OVD102" s="522"/>
      <c r="OVE102" s="522"/>
      <c r="OVF102" s="522"/>
      <c r="OVG102" s="522"/>
      <c r="OVH102" s="522"/>
      <c r="OVI102" s="522"/>
      <c r="OVJ102" s="522"/>
      <c r="OVK102" s="522"/>
      <c r="OVL102" s="522"/>
      <c r="OVM102" s="522"/>
      <c r="OVN102" s="522"/>
      <c r="OVO102" s="522"/>
      <c r="OVP102" s="522"/>
      <c r="OVQ102" s="522"/>
      <c r="OVR102" s="522"/>
      <c r="OVS102" s="522"/>
      <c r="OVT102" s="522"/>
      <c r="OVU102" s="522"/>
      <c r="OVV102" s="522"/>
      <c r="OVW102" s="522"/>
      <c r="OVX102" s="522"/>
      <c r="OVY102" s="522"/>
      <c r="OVZ102" s="522"/>
      <c r="OWA102" s="522"/>
      <c r="OWB102" s="522"/>
      <c r="OWC102" s="522"/>
      <c r="OWD102" s="522"/>
      <c r="OWE102" s="522"/>
      <c r="OWF102" s="522"/>
      <c r="OWG102" s="522"/>
      <c r="OWH102" s="522"/>
      <c r="OWI102" s="522"/>
      <c r="OWJ102" s="522"/>
      <c r="OWK102" s="522"/>
      <c r="OWL102" s="522"/>
      <c r="OWM102" s="522"/>
      <c r="OWN102" s="522"/>
      <c r="OWO102" s="522"/>
      <c r="OWP102" s="522"/>
      <c r="OWQ102" s="522"/>
      <c r="OWR102" s="522"/>
      <c r="OWS102" s="522"/>
      <c r="OWT102" s="522"/>
      <c r="OWU102" s="522"/>
      <c r="OWV102" s="522"/>
      <c r="OWW102" s="522"/>
      <c r="OWX102" s="522"/>
      <c r="OWY102" s="522"/>
      <c r="OWZ102" s="522"/>
      <c r="OXA102" s="522"/>
      <c r="OXB102" s="522"/>
      <c r="OXC102" s="522"/>
      <c r="OXD102" s="522"/>
      <c r="OXE102" s="522"/>
      <c r="OXF102" s="522"/>
      <c r="OXG102" s="522"/>
      <c r="OXH102" s="522"/>
      <c r="OXI102" s="522"/>
      <c r="OXJ102" s="522"/>
      <c r="OXK102" s="522"/>
      <c r="OXL102" s="522"/>
      <c r="OXM102" s="522"/>
      <c r="OXN102" s="522"/>
      <c r="OXO102" s="522"/>
      <c r="OXP102" s="522"/>
      <c r="OXQ102" s="522"/>
      <c r="OXR102" s="522"/>
      <c r="OXS102" s="522"/>
      <c r="OXT102" s="522"/>
      <c r="OXU102" s="522"/>
      <c r="OXV102" s="522"/>
      <c r="OXW102" s="522"/>
      <c r="OXX102" s="522"/>
      <c r="OXY102" s="522"/>
      <c r="OXZ102" s="522"/>
      <c r="OYA102" s="522"/>
      <c r="OYB102" s="522"/>
      <c r="OYC102" s="522"/>
      <c r="OYD102" s="522"/>
      <c r="OYE102" s="522"/>
      <c r="OYF102" s="522"/>
      <c r="OYG102" s="522"/>
      <c r="OYH102" s="522"/>
      <c r="OYI102" s="522"/>
      <c r="OYJ102" s="522"/>
      <c r="OYK102" s="522"/>
      <c r="OYL102" s="522"/>
      <c r="OYM102" s="522"/>
      <c r="OYN102" s="522"/>
      <c r="OYO102" s="522"/>
      <c r="OYP102" s="522"/>
      <c r="OYQ102" s="522"/>
      <c r="OYR102" s="522"/>
      <c r="OYS102" s="522"/>
      <c r="OYT102" s="522"/>
      <c r="OYU102" s="522"/>
      <c r="OYV102" s="522"/>
      <c r="OYW102" s="522"/>
      <c r="OYX102" s="522"/>
      <c r="OYY102" s="522"/>
      <c r="OYZ102" s="522"/>
      <c r="OZA102" s="522"/>
      <c r="OZB102" s="522"/>
      <c r="OZC102" s="522"/>
      <c r="OZD102" s="522"/>
      <c r="OZE102" s="522"/>
      <c r="OZF102" s="522"/>
      <c r="OZG102" s="522"/>
      <c r="OZH102" s="522"/>
      <c r="OZI102" s="522"/>
      <c r="OZJ102" s="522"/>
      <c r="OZK102" s="522"/>
      <c r="OZL102" s="522"/>
      <c r="OZM102" s="522"/>
      <c r="OZN102" s="522"/>
      <c r="OZO102" s="522"/>
      <c r="OZP102" s="522"/>
      <c r="OZQ102" s="522"/>
      <c r="OZR102" s="522"/>
      <c r="OZS102" s="522"/>
      <c r="OZT102" s="522"/>
      <c r="OZU102" s="522"/>
      <c r="OZV102" s="522"/>
      <c r="OZW102" s="522"/>
      <c r="OZX102" s="522"/>
      <c r="OZY102" s="522"/>
      <c r="OZZ102" s="522"/>
      <c r="PAA102" s="522"/>
      <c r="PAB102" s="522"/>
      <c r="PAC102" s="522"/>
      <c r="PAD102" s="522"/>
      <c r="PAE102" s="522"/>
      <c r="PAF102" s="522"/>
      <c r="PAG102" s="522"/>
      <c r="PAH102" s="522"/>
      <c r="PAI102" s="522"/>
      <c r="PAJ102" s="522"/>
      <c r="PAK102" s="522"/>
      <c r="PAL102" s="522"/>
      <c r="PAM102" s="522"/>
      <c r="PAN102" s="522"/>
      <c r="PAO102" s="522"/>
      <c r="PAP102" s="522"/>
      <c r="PAQ102" s="522"/>
      <c r="PAR102" s="522"/>
      <c r="PAS102" s="522"/>
      <c r="PAT102" s="522"/>
      <c r="PAU102" s="522"/>
      <c r="PAV102" s="522"/>
      <c r="PAW102" s="522"/>
      <c r="PAX102" s="522"/>
      <c r="PAY102" s="522"/>
      <c r="PAZ102" s="522"/>
      <c r="PBA102" s="522"/>
      <c r="PBB102" s="522"/>
      <c r="PBC102" s="522"/>
      <c r="PBD102" s="522"/>
      <c r="PBE102" s="522"/>
      <c r="PBF102" s="522"/>
      <c r="PBG102" s="522"/>
      <c r="PBH102" s="522"/>
      <c r="PBI102" s="522"/>
      <c r="PBJ102" s="522"/>
      <c r="PBK102" s="522"/>
      <c r="PBL102" s="522"/>
      <c r="PBM102" s="522"/>
      <c r="PBN102" s="522"/>
      <c r="PBO102" s="522"/>
      <c r="PBP102" s="522"/>
      <c r="PBQ102" s="522"/>
      <c r="PBR102" s="522"/>
      <c r="PBS102" s="522"/>
      <c r="PBT102" s="522"/>
      <c r="PBU102" s="522"/>
      <c r="PBV102" s="522"/>
      <c r="PBW102" s="522"/>
      <c r="PBX102" s="522"/>
      <c r="PBY102" s="522"/>
      <c r="PBZ102" s="522"/>
      <c r="PCA102" s="522"/>
      <c r="PCB102" s="522"/>
      <c r="PCC102" s="522"/>
      <c r="PCD102" s="522"/>
      <c r="PCE102" s="522"/>
      <c r="PCF102" s="522"/>
      <c r="PCG102" s="522"/>
      <c r="PCH102" s="522"/>
      <c r="PCI102" s="522"/>
      <c r="PCJ102" s="522"/>
      <c r="PCK102" s="522"/>
      <c r="PCL102" s="522"/>
      <c r="PCM102" s="522"/>
      <c r="PCN102" s="522"/>
      <c r="PCO102" s="522"/>
      <c r="PCP102" s="522"/>
      <c r="PCQ102" s="522"/>
      <c r="PCR102" s="522"/>
      <c r="PCS102" s="522"/>
      <c r="PCT102" s="522"/>
      <c r="PCU102" s="522"/>
      <c r="PCV102" s="522"/>
      <c r="PCW102" s="522"/>
      <c r="PCX102" s="522"/>
      <c r="PCY102" s="522"/>
      <c r="PCZ102" s="522"/>
      <c r="PDA102" s="522"/>
      <c r="PDB102" s="522"/>
      <c r="PDC102" s="522"/>
      <c r="PDD102" s="522"/>
      <c r="PDE102" s="522"/>
      <c r="PDF102" s="522"/>
      <c r="PDG102" s="522"/>
      <c r="PDH102" s="522"/>
      <c r="PDI102" s="522"/>
      <c r="PDJ102" s="522"/>
      <c r="PDK102" s="522"/>
      <c r="PDL102" s="522"/>
      <c r="PDM102" s="522"/>
      <c r="PDN102" s="522"/>
      <c r="PDO102" s="522"/>
      <c r="PDP102" s="522"/>
      <c r="PDQ102" s="522"/>
      <c r="PDR102" s="522"/>
      <c r="PDS102" s="522"/>
      <c r="PDT102" s="522"/>
      <c r="PDU102" s="522"/>
      <c r="PDV102" s="522"/>
      <c r="PDW102" s="522"/>
      <c r="PDX102" s="522"/>
      <c r="PDY102" s="522"/>
      <c r="PDZ102" s="522"/>
      <c r="PEA102" s="522"/>
      <c r="PEB102" s="522"/>
      <c r="PEC102" s="522"/>
      <c r="PED102" s="522"/>
      <c r="PEE102" s="522"/>
      <c r="PEF102" s="522"/>
      <c r="PEG102" s="522"/>
      <c r="PEH102" s="522"/>
      <c r="PEI102" s="522"/>
      <c r="PEJ102" s="522"/>
      <c r="PEK102" s="522"/>
      <c r="PEL102" s="522"/>
      <c r="PEM102" s="522"/>
      <c r="PEN102" s="522"/>
      <c r="PEO102" s="522"/>
      <c r="PEP102" s="522"/>
      <c r="PEQ102" s="522"/>
      <c r="PER102" s="522"/>
      <c r="PES102" s="522"/>
      <c r="PET102" s="522"/>
      <c r="PEU102" s="522"/>
      <c r="PEV102" s="522"/>
      <c r="PEW102" s="522"/>
      <c r="PEX102" s="522"/>
      <c r="PEY102" s="522"/>
      <c r="PEZ102" s="522"/>
      <c r="PFA102" s="522"/>
      <c r="PFB102" s="522"/>
      <c r="PFC102" s="522"/>
      <c r="PFD102" s="522"/>
      <c r="PFE102" s="522"/>
      <c r="PFF102" s="522"/>
      <c r="PFG102" s="522"/>
      <c r="PFH102" s="522"/>
      <c r="PFI102" s="522"/>
      <c r="PFJ102" s="522"/>
      <c r="PFK102" s="522"/>
      <c r="PFL102" s="522"/>
      <c r="PFM102" s="522"/>
      <c r="PFN102" s="522"/>
      <c r="PFO102" s="522"/>
      <c r="PFP102" s="522"/>
      <c r="PFQ102" s="522"/>
      <c r="PFR102" s="522"/>
      <c r="PFS102" s="522"/>
      <c r="PFT102" s="522"/>
      <c r="PFU102" s="522"/>
      <c r="PFV102" s="522"/>
      <c r="PFW102" s="522"/>
      <c r="PFX102" s="522"/>
      <c r="PFY102" s="522"/>
      <c r="PFZ102" s="522"/>
      <c r="PGA102" s="522"/>
      <c r="PGB102" s="522"/>
      <c r="PGC102" s="522"/>
      <c r="PGD102" s="522"/>
      <c r="PGE102" s="522"/>
      <c r="PGF102" s="522"/>
      <c r="PGG102" s="522"/>
      <c r="PGH102" s="522"/>
      <c r="PGI102" s="522"/>
      <c r="PGJ102" s="522"/>
      <c r="PGK102" s="522"/>
      <c r="PGL102" s="522"/>
      <c r="PGM102" s="522"/>
      <c r="PGN102" s="522"/>
      <c r="PGO102" s="522"/>
      <c r="PGP102" s="522"/>
      <c r="PGQ102" s="522"/>
      <c r="PGR102" s="522"/>
      <c r="PGS102" s="522"/>
      <c r="PGT102" s="522"/>
      <c r="PGU102" s="522"/>
      <c r="PGV102" s="522"/>
      <c r="PGW102" s="522"/>
      <c r="PGX102" s="522"/>
      <c r="PGY102" s="522"/>
      <c r="PGZ102" s="522"/>
      <c r="PHA102" s="522"/>
      <c r="PHB102" s="522"/>
      <c r="PHC102" s="522"/>
      <c r="PHD102" s="522"/>
      <c r="PHE102" s="522"/>
      <c r="PHF102" s="522"/>
      <c r="PHG102" s="522"/>
      <c r="PHH102" s="522"/>
      <c r="PHI102" s="522"/>
      <c r="PHJ102" s="522"/>
      <c r="PHK102" s="522"/>
      <c r="PHL102" s="522"/>
      <c r="PHM102" s="522"/>
      <c r="PHN102" s="522"/>
      <c r="PHO102" s="522"/>
      <c r="PHP102" s="522"/>
      <c r="PHQ102" s="522"/>
      <c r="PHR102" s="522"/>
      <c r="PHS102" s="522"/>
      <c r="PHT102" s="522"/>
      <c r="PHU102" s="522"/>
      <c r="PHV102" s="522"/>
      <c r="PHW102" s="522"/>
      <c r="PHX102" s="522"/>
      <c r="PHY102" s="522"/>
      <c r="PHZ102" s="522"/>
      <c r="PIA102" s="522"/>
      <c r="PIB102" s="522"/>
      <c r="PIC102" s="522"/>
      <c r="PID102" s="522"/>
      <c r="PIE102" s="522"/>
      <c r="PIF102" s="522"/>
      <c r="PIG102" s="522"/>
      <c r="PIH102" s="522"/>
      <c r="PII102" s="522"/>
      <c r="PIJ102" s="522"/>
      <c r="PIK102" s="522"/>
      <c r="PIL102" s="522"/>
      <c r="PIM102" s="522"/>
      <c r="PIN102" s="522"/>
      <c r="PIO102" s="522"/>
      <c r="PIP102" s="522"/>
      <c r="PIQ102" s="522"/>
      <c r="PIR102" s="522"/>
      <c r="PIS102" s="522"/>
      <c r="PIT102" s="522"/>
      <c r="PIU102" s="522"/>
      <c r="PIV102" s="522"/>
      <c r="PIW102" s="522"/>
      <c r="PIX102" s="522"/>
      <c r="PIY102" s="522"/>
      <c r="PIZ102" s="522"/>
      <c r="PJA102" s="522"/>
      <c r="PJB102" s="522"/>
      <c r="PJC102" s="522"/>
      <c r="PJD102" s="522"/>
      <c r="PJE102" s="522"/>
      <c r="PJF102" s="522"/>
      <c r="PJG102" s="522"/>
      <c r="PJH102" s="522"/>
      <c r="PJI102" s="522"/>
      <c r="PJJ102" s="522"/>
      <c r="PJK102" s="522"/>
      <c r="PJL102" s="522"/>
      <c r="PJM102" s="522"/>
      <c r="PJN102" s="522"/>
      <c r="PJO102" s="522"/>
      <c r="PJP102" s="522"/>
      <c r="PJQ102" s="522"/>
      <c r="PJR102" s="522"/>
      <c r="PJS102" s="522"/>
      <c r="PJT102" s="522"/>
      <c r="PJU102" s="522"/>
      <c r="PJV102" s="522"/>
      <c r="PJW102" s="522"/>
      <c r="PJX102" s="522"/>
      <c r="PJY102" s="522"/>
      <c r="PJZ102" s="522"/>
      <c r="PKA102" s="522"/>
      <c r="PKB102" s="522"/>
      <c r="PKC102" s="522"/>
      <c r="PKD102" s="522"/>
      <c r="PKE102" s="522"/>
      <c r="PKF102" s="522"/>
      <c r="PKG102" s="522"/>
      <c r="PKH102" s="522"/>
      <c r="PKI102" s="522"/>
      <c r="PKJ102" s="522"/>
      <c r="PKK102" s="522"/>
      <c r="PKL102" s="522"/>
      <c r="PKM102" s="522"/>
      <c r="PKN102" s="522"/>
      <c r="PKO102" s="522"/>
      <c r="PKP102" s="522"/>
      <c r="PKQ102" s="522"/>
      <c r="PKR102" s="522"/>
      <c r="PKS102" s="522"/>
      <c r="PKT102" s="522"/>
      <c r="PKU102" s="522"/>
      <c r="PKV102" s="522"/>
      <c r="PKW102" s="522"/>
      <c r="PKX102" s="522"/>
      <c r="PKY102" s="522"/>
      <c r="PKZ102" s="522"/>
      <c r="PLA102" s="522"/>
      <c r="PLB102" s="522"/>
      <c r="PLC102" s="522"/>
      <c r="PLD102" s="522"/>
      <c r="PLE102" s="522"/>
      <c r="PLF102" s="522"/>
      <c r="PLG102" s="522"/>
      <c r="PLH102" s="522"/>
      <c r="PLI102" s="522"/>
      <c r="PLJ102" s="522"/>
      <c r="PLK102" s="522"/>
      <c r="PLL102" s="522"/>
      <c r="PLM102" s="522"/>
      <c r="PLN102" s="522"/>
      <c r="PLO102" s="522"/>
      <c r="PLP102" s="522"/>
      <c r="PLQ102" s="522"/>
      <c r="PLR102" s="522"/>
      <c r="PLS102" s="522"/>
      <c r="PLT102" s="522"/>
      <c r="PLU102" s="522"/>
      <c r="PLV102" s="522"/>
      <c r="PLW102" s="522"/>
      <c r="PLX102" s="522"/>
      <c r="PLY102" s="522"/>
      <c r="PLZ102" s="522"/>
      <c r="PMA102" s="522"/>
      <c r="PMB102" s="522"/>
      <c r="PMC102" s="522"/>
      <c r="PMD102" s="522"/>
      <c r="PME102" s="522"/>
      <c r="PMF102" s="522"/>
      <c r="PMG102" s="522"/>
      <c r="PMH102" s="522"/>
      <c r="PMI102" s="522"/>
      <c r="PMJ102" s="522"/>
      <c r="PMK102" s="522"/>
      <c r="PML102" s="522"/>
      <c r="PMM102" s="522"/>
      <c r="PMN102" s="522"/>
      <c r="PMO102" s="522"/>
      <c r="PMP102" s="522"/>
      <c r="PMQ102" s="522"/>
      <c r="PMR102" s="522"/>
      <c r="PMS102" s="522"/>
      <c r="PMT102" s="522"/>
      <c r="PMU102" s="522"/>
      <c r="PMV102" s="522"/>
      <c r="PMW102" s="522"/>
      <c r="PMX102" s="522"/>
      <c r="PMY102" s="522"/>
      <c r="PMZ102" s="522"/>
      <c r="PNA102" s="522"/>
      <c r="PNB102" s="522"/>
      <c r="PNC102" s="522"/>
      <c r="PND102" s="522"/>
      <c r="PNE102" s="522"/>
      <c r="PNF102" s="522"/>
      <c r="PNG102" s="522"/>
      <c r="PNH102" s="522"/>
      <c r="PNI102" s="522"/>
      <c r="PNJ102" s="522"/>
      <c r="PNK102" s="522"/>
      <c r="PNL102" s="522"/>
      <c r="PNM102" s="522"/>
      <c r="PNN102" s="522"/>
      <c r="PNO102" s="522"/>
      <c r="PNP102" s="522"/>
      <c r="PNQ102" s="522"/>
      <c r="PNR102" s="522"/>
      <c r="PNS102" s="522"/>
      <c r="PNT102" s="522"/>
      <c r="PNU102" s="522"/>
      <c r="PNV102" s="522"/>
      <c r="PNW102" s="522"/>
      <c r="PNX102" s="522"/>
      <c r="PNY102" s="522"/>
      <c r="PNZ102" s="522"/>
      <c r="POA102" s="522"/>
      <c r="POB102" s="522"/>
      <c r="POC102" s="522"/>
      <c r="POD102" s="522"/>
      <c r="POE102" s="522"/>
      <c r="POF102" s="522"/>
      <c r="POG102" s="522"/>
      <c r="POH102" s="522"/>
      <c r="POI102" s="522"/>
      <c r="POJ102" s="522"/>
      <c r="POK102" s="522"/>
      <c r="POL102" s="522"/>
      <c r="POM102" s="522"/>
      <c r="PON102" s="522"/>
      <c r="POO102" s="522"/>
      <c r="POP102" s="522"/>
      <c r="POQ102" s="522"/>
      <c r="POR102" s="522"/>
      <c r="POS102" s="522"/>
      <c r="POT102" s="522"/>
      <c r="POU102" s="522"/>
      <c r="POV102" s="522"/>
      <c r="POW102" s="522"/>
      <c r="POX102" s="522"/>
      <c r="POY102" s="522"/>
      <c r="POZ102" s="522"/>
      <c r="PPA102" s="522"/>
      <c r="PPB102" s="522"/>
      <c r="PPC102" s="522"/>
      <c r="PPD102" s="522"/>
      <c r="PPE102" s="522"/>
      <c r="PPF102" s="522"/>
      <c r="PPG102" s="522"/>
      <c r="PPH102" s="522"/>
      <c r="PPI102" s="522"/>
      <c r="PPJ102" s="522"/>
      <c r="PPK102" s="522"/>
      <c r="PPL102" s="522"/>
      <c r="PPM102" s="522"/>
      <c r="PPN102" s="522"/>
      <c r="PPO102" s="522"/>
      <c r="PPP102" s="522"/>
      <c r="PPQ102" s="522"/>
      <c r="PPR102" s="522"/>
      <c r="PPS102" s="522"/>
      <c r="PPT102" s="522"/>
      <c r="PPU102" s="522"/>
      <c r="PPV102" s="522"/>
      <c r="PPW102" s="522"/>
      <c r="PPX102" s="522"/>
      <c r="PPY102" s="522"/>
      <c r="PPZ102" s="522"/>
      <c r="PQA102" s="522"/>
      <c r="PQB102" s="522"/>
      <c r="PQC102" s="522"/>
      <c r="PQD102" s="522"/>
      <c r="PQE102" s="522"/>
      <c r="PQF102" s="522"/>
      <c r="PQG102" s="522"/>
      <c r="PQH102" s="522"/>
      <c r="PQI102" s="522"/>
      <c r="PQJ102" s="522"/>
      <c r="PQK102" s="522"/>
      <c r="PQL102" s="522"/>
      <c r="PQM102" s="522"/>
      <c r="PQN102" s="522"/>
      <c r="PQO102" s="522"/>
      <c r="PQP102" s="522"/>
      <c r="PQQ102" s="522"/>
      <c r="PQR102" s="522"/>
      <c r="PQS102" s="522"/>
      <c r="PQT102" s="522"/>
      <c r="PQU102" s="522"/>
      <c r="PQV102" s="522"/>
      <c r="PQW102" s="522"/>
      <c r="PQX102" s="522"/>
      <c r="PQY102" s="522"/>
      <c r="PQZ102" s="522"/>
      <c r="PRA102" s="522"/>
      <c r="PRB102" s="522"/>
      <c r="PRC102" s="522"/>
      <c r="PRD102" s="522"/>
      <c r="PRE102" s="522"/>
      <c r="PRF102" s="522"/>
      <c r="PRG102" s="522"/>
      <c r="PRH102" s="522"/>
      <c r="PRI102" s="522"/>
      <c r="PRJ102" s="522"/>
      <c r="PRK102" s="522"/>
      <c r="PRL102" s="522"/>
      <c r="PRM102" s="522"/>
      <c r="PRN102" s="522"/>
      <c r="PRO102" s="522"/>
      <c r="PRP102" s="522"/>
      <c r="PRQ102" s="522"/>
      <c r="PRR102" s="522"/>
      <c r="PRS102" s="522"/>
      <c r="PRT102" s="522"/>
      <c r="PRU102" s="522"/>
      <c r="PRV102" s="522"/>
      <c r="PRW102" s="522"/>
      <c r="PRX102" s="522"/>
      <c r="PRY102" s="522"/>
      <c r="PRZ102" s="522"/>
      <c r="PSA102" s="522"/>
      <c r="PSB102" s="522"/>
      <c r="PSC102" s="522"/>
      <c r="PSD102" s="522"/>
      <c r="PSE102" s="522"/>
      <c r="PSF102" s="522"/>
      <c r="PSG102" s="522"/>
      <c r="PSH102" s="522"/>
      <c r="PSI102" s="522"/>
      <c r="PSJ102" s="522"/>
      <c r="PSK102" s="522"/>
      <c r="PSL102" s="522"/>
      <c r="PSM102" s="522"/>
      <c r="PSN102" s="522"/>
      <c r="PSO102" s="522"/>
      <c r="PSP102" s="522"/>
      <c r="PSQ102" s="522"/>
      <c r="PSR102" s="522"/>
      <c r="PSS102" s="522"/>
      <c r="PST102" s="522"/>
      <c r="PSU102" s="522"/>
      <c r="PSV102" s="522"/>
      <c r="PSW102" s="522"/>
      <c r="PSX102" s="522"/>
      <c r="PSY102" s="522"/>
      <c r="PSZ102" s="522"/>
      <c r="PTA102" s="522"/>
      <c r="PTB102" s="522"/>
      <c r="PTC102" s="522"/>
      <c r="PTD102" s="522"/>
      <c r="PTE102" s="522"/>
      <c r="PTF102" s="522"/>
      <c r="PTG102" s="522"/>
      <c r="PTH102" s="522"/>
      <c r="PTI102" s="522"/>
      <c r="PTJ102" s="522"/>
      <c r="PTK102" s="522"/>
      <c r="PTL102" s="522"/>
      <c r="PTM102" s="522"/>
      <c r="PTN102" s="522"/>
      <c r="PTO102" s="522"/>
      <c r="PTP102" s="522"/>
      <c r="PTQ102" s="522"/>
      <c r="PTR102" s="522"/>
      <c r="PTS102" s="522"/>
      <c r="PTT102" s="522"/>
      <c r="PTU102" s="522"/>
      <c r="PTV102" s="522"/>
      <c r="PTW102" s="522"/>
      <c r="PTX102" s="522"/>
      <c r="PTY102" s="522"/>
      <c r="PTZ102" s="522"/>
      <c r="PUA102" s="522"/>
      <c r="PUB102" s="522"/>
      <c r="PUC102" s="522"/>
      <c r="PUD102" s="522"/>
      <c r="PUE102" s="522"/>
      <c r="PUF102" s="522"/>
      <c r="PUG102" s="522"/>
      <c r="PUH102" s="522"/>
      <c r="PUI102" s="522"/>
      <c r="PUJ102" s="522"/>
      <c r="PUK102" s="522"/>
      <c r="PUL102" s="522"/>
      <c r="PUM102" s="522"/>
      <c r="PUN102" s="522"/>
      <c r="PUO102" s="522"/>
      <c r="PUP102" s="522"/>
      <c r="PUQ102" s="522"/>
      <c r="PUR102" s="522"/>
      <c r="PUS102" s="522"/>
      <c r="PUT102" s="522"/>
      <c r="PUU102" s="522"/>
      <c r="PUV102" s="522"/>
      <c r="PUW102" s="522"/>
      <c r="PUX102" s="522"/>
      <c r="PUY102" s="522"/>
      <c r="PUZ102" s="522"/>
      <c r="PVA102" s="522"/>
      <c r="PVB102" s="522"/>
      <c r="PVC102" s="522"/>
      <c r="PVD102" s="522"/>
      <c r="PVE102" s="522"/>
      <c r="PVF102" s="522"/>
      <c r="PVG102" s="522"/>
      <c r="PVH102" s="522"/>
      <c r="PVI102" s="522"/>
      <c r="PVJ102" s="522"/>
      <c r="PVK102" s="522"/>
      <c r="PVL102" s="522"/>
      <c r="PVM102" s="522"/>
      <c r="PVN102" s="522"/>
      <c r="PVO102" s="522"/>
      <c r="PVP102" s="522"/>
      <c r="PVQ102" s="522"/>
      <c r="PVR102" s="522"/>
      <c r="PVS102" s="522"/>
      <c r="PVT102" s="522"/>
      <c r="PVU102" s="522"/>
      <c r="PVV102" s="522"/>
      <c r="PVW102" s="522"/>
      <c r="PVX102" s="522"/>
      <c r="PVY102" s="522"/>
      <c r="PVZ102" s="522"/>
      <c r="PWA102" s="522"/>
      <c r="PWB102" s="522"/>
      <c r="PWC102" s="522"/>
      <c r="PWD102" s="522"/>
      <c r="PWE102" s="522"/>
      <c r="PWF102" s="522"/>
      <c r="PWG102" s="522"/>
      <c r="PWH102" s="522"/>
      <c r="PWI102" s="522"/>
      <c r="PWJ102" s="522"/>
      <c r="PWK102" s="522"/>
      <c r="PWL102" s="522"/>
      <c r="PWM102" s="522"/>
      <c r="PWN102" s="522"/>
      <c r="PWO102" s="522"/>
      <c r="PWP102" s="522"/>
      <c r="PWQ102" s="522"/>
      <c r="PWR102" s="522"/>
      <c r="PWS102" s="522"/>
      <c r="PWT102" s="522"/>
      <c r="PWU102" s="522"/>
      <c r="PWV102" s="522"/>
      <c r="PWW102" s="522"/>
      <c r="PWX102" s="522"/>
      <c r="PWY102" s="522"/>
      <c r="PWZ102" s="522"/>
      <c r="PXA102" s="522"/>
      <c r="PXB102" s="522"/>
      <c r="PXC102" s="522"/>
      <c r="PXD102" s="522"/>
      <c r="PXE102" s="522"/>
      <c r="PXF102" s="522"/>
      <c r="PXG102" s="522"/>
      <c r="PXH102" s="522"/>
      <c r="PXI102" s="522"/>
      <c r="PXJ102" s="522"/>
      <c r="PXK102" s="522"/>
      <c r="PXL102" s="522"/>
      <c r="PXM102" s="522"/>
      <c r="PXN102" s="522"/>
      <c r="PXO102" s="522"/>
      <c r="PXP102" s="522"/>
      <c r="PXQ102" s="522"/>
      <c r="PXR102" s="522"/>
      <c r="PXS102" s="522"/>
      <c r="PXT102" s="522"/>
      <c r="PXU102" s="522"/>
      <c r="PXV102" s="522"/>
      <c r="PXW102" s="522"/>
      <c r="PXX102" s="522"/>
      <c r="PXY102" s="522"/>
      <c r="PXZ102" s="522"/>
      <c r="PYA102" s="522"/>
      <c r="PYB102" s="522"/>
      <c r="PYC102" s="522"/>
      <c r="PYD102" s="522"/>
      <c r="PYE102" s="522"/>
      <c r="PYF102" s="522"/>
      <c r="PYG102" s="522"/>
      <c r="PYH102" s="522"/>
      <c r="PYI102" s="522"/>
      <c r="PYJ102" s="522"/>
      <c r="PYK102" s="522"/>
      <c r="PYL102" s="522"/>
      <c r="PYM102" s="522"/>
      <c r="PYN102" s="522"/>
      <c r="PYO102" s="522"/>
      <c r="PYP102" s="522"/>
      <c r="PYQ102" s="522"/>
      <c r="PYR102" s="522"/>
      <c r="PYS102" s="522"/>
      <c r="PYT102" s="522"/>
      <c r="PYU102" s="522"/>
      <c r="PYV102" s="522"/>
      <c r="PYW102" s="522"/>
      <c r="PYX102" s="522"/>
      <c r="PYY102" s="522"/>
      <c r="PYZ102" s="522"/>
      <c r="PZA102" s="522"/>
      <c r="PZB102" s="522"/>
      <c r="PZC102" s="522"/>
      <c r="PZD102" s="522"/>
      <c r="PZE102" s="522"/>
      <c r="PZF102" s="522"/>
      <c r="PZG102" s="522"/>
      <c r="PZH102" s="522"/>
      <c r="PZI102" s="522"/>
      <c r="PZJ102" s="522"/>
      <c r="PZK102" s="522"/>
      <c r="PZL102" s="522"/>
      <c r="PZM102" s="522"/>
      <c r="PZN102" s="522"/>
      <c r="PZO102" s="522"/>
      <c r="PZP102" s="522"/>
      <c r="PZQ102" s="522"/>
      <c r="PZR102" s="522"/>
      <c r="PZS102" s="522"/>
      <c r="PZT102" s="522"/>
      <c r="PZU102" s="522"/>
      <c r="PZV102" s="522"/>
      <c r="PZW102" s="522"/>
      <c r="PZX102" s="522"/>
      <c r="PZY102" s="522"/>
      <c r="PZZ102" s="522"/>
      <c r="QAA102" s="522"/>
      <c r="QAB102" s="522"/>
      <c r="QAC102" s="522"/>
      <c r="QAD102" s="522"/>
      <c r="QAE102" s="522"/>
      <c r="QAF102" s="522"/>
      <c r="QAG102" s="522"/>
      <c r="QAH102" s="522"/>
      <c r="QAI102" s="522"/>
      <c r="QAJ102" s="522"/>
      <c r="QAK102" s="522"/>
      <c r="QAL102" s="522"/>
      <c r="QAM102" s="522"/>
      <c r="QAN102" s="522"/>
      <c r="QAO102" s="522"/>
      <c r="QAP102" s="522"/>
      <c r="QAQ102" s="522"/>
      <c r="QAR102" s="522"/>
      <c r="QAS102" s="522"/>
      <c r="QAT102" s="522"/>
      <c r="QAU102" s="522"/>
      <c r="QAV102" s="522"/>
      <c r="QAW102" s="522"/>
      <c r="QAX102" s="522"/>
      <c r="QAY102" s="522"/>
      <c r="QAZ102" s="522"/>
      <c r="QBA102" s="522"/>
      <c r="QBB102" s="522"/>
      <c r="QBC102" s="522"/>
      <c r="QBD102" s="522"/>
      <c r="QBE102" s="522"/>
      <c r="QBF102" s="522"/>
      <c r="QBG102" s="522"/>
      <c r="QBH102" s="522"/>
      <c r="QBI102" s="522"/>
      <c r="QBJ102" s="522"/>
      <c r="QBK102" s="522"/>
      <c r="QBL102" s="522"/>
      <c r="QBM102" s="522"/>
      <c r="QBN102" s="522"/>
      <c r="QBO102" s="522"/>
      <c r="QBP102" s="522"/>
      <c r="QBQ102" s="522"/>
      <c r="QBR102" s="522"/>
      <c r="QBS102" s="522"/>
      <c r="QBT102" s="522"/>
      <c r="QBU102" s="522"/>
      <c r="QBV102" s="522"/>
      <c r="QBW102" s="522"/>
      <c r="QBX102" s="522"/>
      <c r="QBY102" s="522"/>
      <c r="QBZ102" s="522"/>
      <c r="QCA102" s="522"/>
      <c r="QCB102" s="522"/>
      <c r="QCC102" s="522"/>
      <c r="QCD102" s="522"/>
      <c r="QCE102" s="522"/>
      <c r="QCF102" s="522"/>
      <c r="QCG102" s="522"/>
      <c r="QCH102" s="522"/>
      <c r="QCI102" s="522"/>
      <c r="QCJ102" s="522"/>
      <c r="QCK102" s="522"/>
      <c r="QCL102" s="522"/>
      <c r="QCM102" s="522"/>
      <c r="QCN102" s="522"/>
      <c r="QCO102" s="522"/>
      <c r="QCP102" s="522"/>
      <c r="QCQ102" s="522"/>
      <c r="QCR102" s="522"/>
      <c r="QCS102" s="522"/>
      <c r="QCT102" s="522"/>
      <c r="QCU102" s="522"/>
      <c r="QCV102" s="522"/>
      <c r="QCW102" s="522"/>
      <c r="QCX102" s="522"/>
      <c r="QCY102" s="522"/>
      <c r="QCZ102" s="522"/>
      <c r="QDA102" s="522"/>
      <c r="QDB102" s="522"/>
      <c r="QDC102" s="522"/>
      <c r="QDD102" s="522"/>
      <c r="QDE102" s="522"/>
      <c r="QDF102" s="522"/>
      <c r="QDG102" s="522"/>
      <c r="QDH102" s="522"/>
      <c r="QDI102" s="522"/>
      <c r="QDJ102" s="522"/>
      <c r="QDK102" s="522"/>
      <c r="QDL102" s="522"/>
      <c r="QDM102" s="522"/>
      <c r="QDN102" s="522"/>
      <c r="QDO102" s="522"/>
      <c r="QDP102" s="522"/>
      <c r="QDQ102" s="522"/>
      <c r="QDR102" s="522"/>
      <c r="QDS102" s="522"/>
      <c r="QDT102" s="522"/>
      <c r="QDU102" s="522"/>
      <c r="QDV102" s="522"/>
      <c r="QDW102" s="522"/>
      <c r="QDX102" s="522"/>
      <c r="QDY102" s="522"/>
      <c r="QDZ102" s="522"/>
      <c r="QEA102" s="522"/>
      <c r="QEB102" s="522"/>
      <c r="QEC102" s="522"/>
      <c r="QED102" s="522"/>
      <c r="QEE102" s="522"/>
      <c r="QEF102" s="522"/>
      <c r="QEG102" s="522"/>
      <c r="QEH102" s="522"/>
      <c r="QEI102" s="522"/>
      <c r="QEJ102" s="522"/>
      <c r="QEK102" s="522"/>
      <c r="QEL102" s="522"/>
      <c r="QEM102" s="522"/>
      <c r="QEN102" s="522"/>
      <c r="QEO102" s="522"/>
      <c r="QEP102" s="522"/>
      <c r="QEQ102" s="522"/>
      <c r="QER102" s="522"/>
      <c r="QES102" s="522"/>
      <c r="QET102" s="522"/>
      <c r="QEU102" s="522"/>
      <c r="QEV102" s="522"/>
      <c r="QEW102" s="522"/>
      <c r="QEX102" s="522"/>
      <c r="QEY102" s="522"/>
      <c r="QEZ102" s="522"/>
      <c r="QFA102" s="522"/>
      <c r="QFB102" s="522"/>
      <c r="QFC102" s="522"/>
      <c r="QFD102" s="522"/>
      <c r="QFE102" s="522"/>
      <c r="QFF102" s="522"/>
      <c r="QFG102" s="522"/>
      <c r="QFH102" s="522"/>
      <c r="QFI102" s="522"/>
      <c r="QFJ102" s="522"/>
      <c r="QFK102" s="522"/>
      <c r="QFL102" s="522"/>
      <c r="QFM102" s="522"/>
      <c r="QFN102" s="522"/>
      <c r="QFO102" s="522"/>
      <c r="QFP102" s="522"/>
      <c r="QFQ102" s="522"/>
      <c r="QFR102" s="522"/>
      <c r="QFS102" s="522"/>
      <c r="QFT102" s="522"/>
      <c r="QFU102" s="522"/>
      <c r="QFV102" s="522"/>
      <c r="QFW102" s="522"/>
      <c r="QFX102" s="522"/>
      <c r="QFY102" s="522"/>
      <c r="QFZ102" s="522"/>
      <c r="QGA102" s="522"/>
      <c r="QGB102" s="522"/>
      <c r="QGC102" s="522"/>
      <c r="QGD102" s="522"/>
      <c r="QGE102" s="522"/>
      <c r="QGF102" s="522"/>
      <c r="QGG102" s="522"/>
      <c r="QGH102" s="522"/>
      <c r="QGI102" s="522"/>
      <c r="QGJ102" s="522"/>
      <c r="QGK102" s="522"/>
      <c r="QGL102" s="522"/>
      <c r="QGM102" s="522"/>
      <c r="QGN102" s="522"/>
      <c r="QGO102" s="522"/>
      <c r="QGP102" s="522"/>
      <c r="QGQ102" s="522"/>
      <c r="QGR102" s="522"/>
      <c r="QGS102" s="522"/>
      <c r="QGT102" s="522"/>
      <c r="QGU102" s="522"/>
      <c r="QGV102" s="522"/>
      <c r="QGW102" s="522"/>
      <c r="QGX102" s="522"/>
      <c r="QGY102" s="522"/>
      <c r="QGZ102" s="522"/>
      <c r="QHA102" s="522"/>
      <c r="QHB102" s="522"/>
      <c r="QHC102" s="522"/>
      <c r="QHD102" s="522"/>
      <c r="QHE102" s="522"/>
      <c r="QHF102" s="522"/>
      <c r="QHG102" s="522"/>
      <c r="QHH102" s="522"/>
      <c r="QHI102" s="522"/>
      <c r="QHJ102" s="522"/>
      <c r="QHK102" s="522"/>
      <c r="QHL102" s="522"/>
      <c r="QHM102" s="522"/>
      <c r="QHN102" s="522"/>
      <c r="QHO102" s="522"/>
      <c r="QHP102" s="522"/>
      <c r="QHQ102" s="522"/>
      <c r="QHR102" s="522"/>
      <c r="QHS102" s="522"/>
      <c r="QHT102" s="522"/>
      <c r="QHU102" s="522"/>
      <c r="QHV102" s="522"/>
      <c r="QHW102" s="522"/>
      <c r="QHX102" s="522"/>
      <c r="QHY102" s="522"/>
      <c r="QHZ102" s="522"/>
      <c r="QIA102" s="522"/>
      <c r="QIB102" s="522"/>
      <c r="QIC102" s="522"/>
      <c r="QID102" s="522"/>
      <c r="QIE102" s="522"/>
      <c r="QIF102" s="522"/>
      <c r="QIG102" s="522"/>
      <c r="QIH102" s="522"/>
      <c r="QII102" s="522"/>
      <c r="QIJ102" s="522"/>
      <c r="QIK102" s="522"/>
      <c r="QIL102" s="522"/>
      <c r="QIM102" s="522"/>
      <c r="QIN102" s="522"/>
      <c r="QIO102" s="522"/>
      <c r="QIP102" s="522"/>
      <c r="QIQ102" s="522"/>
      <c r="QIR102" s="522"/>
      <c r="QIS102" s="522"/>
      <c r="QIT102" s="522"/>
      <c r="QIU102" s="522"/>
      <c r="QIV102" s="522"/>
      <c r="QIW102" s="522"/>
      <c r="QIX102" s="522"/>
      <c r="QIY102" s="522"/>
      <c r="QIZ102" s="522"/>
      <c r="QJA102" s="522"/>
      <c r="QJB102" s="522"/>
      <c r="QJC102" s="522"/>
      <c r="QJD102" s="522"/>
      <c r="QJE102" s="522"/>
      <c r="QJF102" s="522"/>
      <c r="QJG102" s="522"/>
      <c r="QJH102" s="522"/>
      <c r="QJI102" s="522"/>
      <c r="QJJ102" s="522"/>
      <c r="QJK102" s="522"/>
      <c r="QJL102" s="522"/>
      <c r="QJM102" s="522"/>
      <c r="QJN102" s="522"/>
      <c r="QJO102" s="522"/>
      <c r="QJP102" s="522"/>
      <c r="QJQ102" s="522"/>
      <c r="QJR102" s="522"/>
      <c r="QJS102" s="522"/>
      <c r="QJT102" s="522"/>
      <c r="QJU102" s="522"/>
      <c r="QJV102" s="522"/>
      <c r="QJW102" s="522"/>
      <c r="QJX102" s="522"/>
      <c r="QJY102" s="522"/>
      <c r="QJZ102" s="522"/>
      <c r="QKA102" s="522"/>
      <c r="QKB102" s="522"/>
      <c r="QKC102" s="522"/>
      <c r="QKD102" s="522"/>
      <c r="QKE102" s="522"/>
      <c r="QKF102" s="522"/>
      <c r="QKG102" s="522"/>
      <c r="QKH102" s="522"/>
      <c r="QKI102" s="522"/>
      <c r="QKJ102" s="522"/>
      <c r="QKK102" s="522"/>
      <c r="QKL102" s="522"/>
      <c r="QKM102" s="522"/>
      <c r="QKN102" s="522"/>
      <c r="QKO102" s="522"/>
      <c r="QKP102" s="522"/>
      <c r="QKQ102" s="522"/>
      <c r="QKR102" s="522"/>
      <c r="QKS102" s="522"/>
      <c r="QKT102" s="522"/>
      <c r="QKU102" s="522"/>
      <c r="QKV102" s="522"/>
      <c r="QKW102" s="522"/>
      <c r="QKX102" s="522"/>
      <c r="QKY102" s="522"/>
      <c r="QKZ102" s="522"/>
      <c r="QLA102" s="522"/>
      <c r="QLB102" s="522"/>
      <c r="QLC102" s="522"/>
      <c r="QLD102" s="522"/>
      <c r="QLE102" s="522"/>
      <c r="QLF102" s="522"/>
      <c r="QLG102" s="522"/>
      <c r="QLH102" s="522"/>
      <c r="QLI102" s="522"/>
      <c r="QLJ102" s="522"/>
      <c r="QLK102" s="522"/>
      <c r="QLL102" s="522"/>
      <c r="QLM102" s="522"/>
      <c r="QLN102" s="522"/>
      <c r="QLO102" s="522"/>
      <c r="QLP102" s="522"/>
      <c r="QLQ102" s="522"/>
      <c r="QLR102" s="522"/>
      <c r="QLS102" s="522"/>
      <c r="QLT102" s="522"/>
      <c r="QLU102" s="522"/>
      <c r="QLV102" s="522"/>
      <c r="QLW102" s="522"/>
      <c r="QLX102" s="522"/>
      <c r="QLY102" s="522"/>
      <c r="QLZ102" s="522"/>
      <c r="QMA102" s="522"/>
      <c r="QMB102" s="522"/>
      <c r="QMC102" s="522"/>
      <c r="QMD102" s="522"/>
      <c r="QME102" s="522"/>
      <c r="QMF102" s="522"/>
      <c r="QMG102" s="522"/>
      <c r="QMH102" s="522"/>
      <c r="QMI102" s="522"/>
      <c r="QMJ102" s="522"/>
      <c r="QMK102" s="522"/>
      <c r="QML102" s="522"/>
      <c r="QMM102" s="522"/>
      <c r="QMN102" s="522"/>
      <c r="QMO102" s="522"/>
      <c r="QMP102" s="522"/>
      <c r="QMQ102" s="522"/>
      <c r="QMR102" s="522"/>
      <c r="QMS102" s="522"/>
      <c r="QMT102" s="522"/>
      <c r="QMU102" s="522"/>
      <c r="QMV102" s="522"/>
      <c r="QMW102" s="522"/>
      <c r="QMX102" s="522"/>
      <c r="QMY102" s="522"/>
      <c r="QMZ102" s="522"/>
      <c r="QNA102" s="522"/>
      <c r="QNB102" s="522"/>
      <c r="QNC102" s="522"/>
      <c r="QND102" s="522"/>
      <c r="QNE102" s="522"/>
      <c r="QNF102" s="522"/>
      <c r="QNG102" s="522"/>
      <c r="QNH102" s="522"/>
      <c r="QNI102" s="522"/>
      <c r="QNJ102" s="522"/>
      <c r="QNK102" s="522"/>
      <c r="QNL102" s="522"/>
      <c r="QNM102" s="522"/>
      <c r="QNN102" s="522"/>
      <c r="QNO102" s="522"/>
      <c r="QNP102" s="522"/>
      <c r="QNQ102" s="522"/>
      <c r="QNR102" s="522"/>
      <c r="QNS102" s="522"/>
      <c r="QNT102" s="522"/>
      <c r="QNU102" s="522"/>
      <c r="QNV102" s="522"/>
      <c r="QNW102" s="522"/>
      <c r="QNX102" s="522"/>
      <c r="QNY102" s="522"/>
      <c r="QNZ102" s="522"/>
      <c r="QOA102" s="522"/>
      <c r="QOB102" s="522"/>
      <c r="QOC102" s="522"/>
      <c r="QOD102" s="522"/>
      <c r="QOE102" s="522"/>
      <c r="QOF102" s="522"/>
      <c r="QOG102" s="522"/>
      <c r="QOH102" s="522"/>
      <c r="QOI102" s="522"/>
      <c r="QOJ102" s="522"/>
      <c r="QOK102" s="522"/>
      <c r="QOL102" s="522"/>
      <c r="QOM102" s="522"/>
      <c r="QON102" s="522"/>
      <c r="QOO102" s="522"/>
      <c r="QOP102" s="522"/>
      <c r="QOQ102" s="522"/>
      <c r="QOR102" s="522"/>
      <c r="QOS102" s="522"/>
      <c r="QOT102" s="522"/>
      <c r="QOU102" s="522"/>
      <c r="QOV102" s="522"/>
      <c r="QOW102" s="522"/>
      <c r="QOX102" s="522"/>
      <c r="QOY102" s="522"/>
      <c r="QOZ102" s="522"/>
      <c r="QPA102" s="522"/>
      <c r="QPB102" s="522"/>
      <c r="QPC102" s="522"/>
      <c r="QPD102" s="522"/>
      <c r="QPE102" s="522"/>
      <c r="QPF102" s="522"/>
      <c r="QPG102" s="522"/>
      <c r="QPH102" s="522"/>
      <c r="QPI102" s="522"/>
      <c r="QPJ102" s="522"/>
      <c r="QPK102" s="522"/>
      <c r="QPL102" s="522"/>
      <c r="QPM102" s="522"/>
      <c r="QPN102" s="522"/>
      <c r="QPO102" s="522"/>
      <c r="QPP102" s="522"/>
      <c r="QPQ102" s="522"/>
      <c r="QPR102" s="522"/>
      <c r="QPS102" s="522"/>
      <c r="QPT102" s="522"/>
      <c r="QPU102" s="522"/>
      <c r="QPV102" s="522"/>
      <c r="QPW102" s="522"/>
      <c r="QPX102" s="522"/>
      <c r="QPY102" s="522"/>
      <c r="QPZ102" s="522"/>
      <c r="QQA102" s="522"/>
      <c r="QQB102" s="522"/>
      <c r="QQC102" s="522"/>
      <c r="QQD102" s="522"/>
      <c r="QQE102" s="522"/>
      <c r="QQF102" s="522"/>
      <c r="QQG102" s="522"/>
      <c r="QQH102" s="522"/>
      <c r="QQI102" s="522"/>
      <c r="QQJ102" s="522"/>
      <c r="QQK102" s="522"/>
      <c r="QQL102" s="522"/>
      <c r="QQM102" s="522"/>
      <c r="QQN102" s="522"/>
      <c r="QQO102" s="522"/>
      <c r="QQP102" s="522"/>
      <c r="QQQ102" s="522"/>
      <c r="QQR102" s="522"/>
      <c r="QQS102" s="522"/>
      <c r="QQT102" s="522"/>
      <c r="QQU102" s="522"/>
      <c r="QQV102" s="522"/>
      <c r="QQW102" s="522"/>
      <c r="QQX102" s="522"/>
      <c r="QQY102" s="522"/>
      <c r="QQZ102" s="522"/>
      <c r="QRA102" s="522"/>
      <c r="QRB102" s="522"/>
      <c r="QRC102" s="522"/>
      <c r="QRD102" s="522"/>
      <c r="QRE102" s="522"/>
      <c r="QRF102" s="522"/>
      <c r="QRG102" s="522"/>
      <c r="QRH102" s="522"/>
      <c r="QRI102" s="522"/>
      <c r="QRJ102" s="522"/>
      <c r="QRK102" s="522"/>
      <c r="QRL102" s="522"/>
      <c r="QRM102" s="522"/>
      <c r="QRN102" s="522"/>
      <c r="QRO102" s="522"/>
      <c r="QRP102" s="522"/>
      <c r="QRQ102" s="522"/>
      <c r="QRR102" s="522"/>
      <c r="QRS102" s="522"/>
      <c r="QRT102" s="522"/>
      <c r="QRU102" s="522"/>
      <c r="QRV102" s="522"/>
      <c r="QRW102" s="522"/>
      <c r="QRX102" s="522"/>
      <c r="QRY102" s="522"/>
      <c r="QRZ102" s="522"/>
      <c r="QSA102" s="522"/>
      <c r="QSB102" s="522"/>
      <c r="QSC102" s="522"/>
      <c r="QSD102" s="522"/>
      <c r="QSE102" s="522"/>
      <c r="QSF102" s="522"/>
      <c r="QSG102" s="522"/>
      <c r="QSH102" s="522"/>
      <c r="QSI102" s="522"/>
      <c r="QSJ102" s="522"/>
      <c r="QSK102" s="522"/>
      <c r="QSL102" s="522"/>
      <c r="QSM102" s="522"/>
      <c r="QSN102" s="522"/>
      <c r="QSO102" s="522"/>
      <c r="QSP102" s="522"/>
      <c r="QSQ102" s="522"/>
      <c r="QSR102" s="522"/>
      <c r="QSS102" s="522"/>
      <c r="QST102" s="522"/>
      <c r="QSU102" s="522"/>
      <c r="QSV102" s="522"/>
      <c r="QSW102" s="522"/>
      <c r="QSX102" s="522"/>
      <c r="QSY102" s="522"/>
      <c r="QSZ102" s="522"/>
      <c r="QTA102" s="522"/>
      <c r="QTB102" s="522"/>
      <c r="QTC102" s="522"/>
      <c r="QTD102" s="522"/>
      <c r="QTE102" s="522"/>
      <c r="QTF102" s="522"/>
      <c r="QTG102" s="522"/>
      <c r="QTH102" s="522"/>
      <c r="QTI102" s="522"/>
      <c r="QTJ102" s="522"/>
      <c r="QTK102" s="522"/>
      <c r="QTL102" s="522"/>
      <c r="QTM102" s="522"/>
      <c r="QTN102" s="522"/>
      <c r="QTO102" s="522"/>
      <c r="QTP102" s="522"/>
      <c r="QTQ102" s="522"/>
      <c r="QTR102" s="522"/>
      <c r="QTS102" s="522"/>
      <c r="QTT102" s="522"/>
      <c r="QTU102" s="522"/>
      <c r="QTV102" s="522"/>
      <c r="QTW102" s="522"/>
      <c r="QTX102" s="522"/>
      <c r="QTY102" s="522"/>
      <c r="QTZ102" s="522"/>
      <c r="QUA102" s="522"/>
      <c r="QUB102" s="522"/>
      <c r="QUC102" s="522"/>
      <c r="QUD102" s="522"/>
      <c r="QUE102" s="522"/>
      <c r="QUF102" s="522"/>
      <c r="QUG102" s="522"/>
      <c r="QUH102" s="522"/>
      <c r="QUI102" s="522"/>
      <c r="QUJ102" s="522"/>
      <c r="QUK102" s="522"/>
      <c r="QUL102" s="522"/>
      <c r="QUM102" s="522"/>
      <c r="QUN102" s="522"/>
      <c r="QUO102" s="522"/>
      <c r="QUP102" s="522"/>
      <c r="QUQ102" s="522"/>
      <c r="QUR102" s="522"/>
      <c r="QUS102" s="522"/>
      <c r="QUT102" s="522"/>
      <c r="QUU102" s="522"/>
      <c r="QUV102" s="522"/>
      <c r="QUW102" s="522"/>
      <c r="QUX102" s="522"/>
      <c r="QUY102" s="522"/>
      <c r="QUZ102" s="522"/>
      <c r="QVA102" s="522"/>
      <c r="QVB102" s="522"/>
      <c r="QVC102" s="522"/>
      <c r="QVD102" s="522"/>
      <c r="QVE102" s="522"/>
      <c r="QVF102" s="522"/>
      <c r="QVG102" s="522"/>
      <c r="QVH102" s="522"/>
      <c r="QVI102" s="522"/>
      <c r="QVJ102" s="522"/>
      <c r="QVK102" s="522"/>
      <c r="QVL102" s="522"/>
      <c r="QVM102" s="522"/>
      <c r="QVN102" s="522"/>
      <c r="QVO102" s="522"/>
      <c r="QVP102" s="522"/>
      <c r="QVQ102" s="522"/>
      <c r="QVR102" s="522"/>
      <c r="QVS102" s="522"/>
      <c r="QVT102" s="522"/>
      <c r="QVU102" s="522"/>
      <c r="QVV102" s="522"/>
      <c r="QVW102" s="522"/>
      <c r="QVX102" s="522"/>
      <c r="QVY102" s="522"/>
      <c r="QVZ102" s="522"/>
      <c r="QWA102" s="522"/>
      <c r="QWB102" s="522"/>
      <c r="QWC102" s="522"/>
      <c r="QWD102" s="522"/>
      <c r="QWE102" s="522"/>
      <c r="QWF102" s="522"/>
      <c r="QWG102" s="522"/>
      <c r="QWH102" s="522"/>
      <c r="QWI102" s="522"/>
      <c r="QWJ102" s="522"/>
      <c r="QWK102" s="522"/>
      <c r="QWL102" s="522"/>
      <c r="QWM102" s="522"/>
      <c r="QWN102" s="522"/>
      <c r="QWO102" s="522"/>
      <c r="QWP102" s="522"/>
      <c r="QWQ102" s="522"/>
      <c r="QWR102" s="522"/>
      <c r="QWS102" s="522"/>
      <c r="QWT102" s="522"/>
      <c r="QWU102" s="522"/>
      <c r="QWV102" s="522"/>
      <c r="QWW102" s="522"/>
      <c r="QWX102" s="522"/>
      <c r="QWY102" s="522"/>
      <c r="QWZ102" s="522"/>
      <c r="QXA102" s="522"/>
      <c r="QXB102" s="522"/>
      <c r="QXC102" s="522"/>
      <c r="QXD102" s="522"/>
      <c r="QXE102" s="522"/>
      <c r="QXF102" s="522"/>
      <c r="QXG102" s="522"/>
      <c r="QXH102" s="522"/>
      <c r="QXI102" s="522"/>
      <c r="QXJ102" s="522"/>
      <c r="QXK102" s="522"/>
      <c r="QXL102" s="522"/>
      <c r="QXM102" s="522"/>
      <c r="QXN102" s="522"/>
      <c r="QXO102" s="522"/>
      <c r="QXP102" s="522"/>
      <c r="QXQ102" s="522"/>
      <c r="QXR102" s="522"/>
      <c r="QXS102" s="522"/>
      <c r="QXT102" s="522"/>
      <c r="QXU102" s="522"/>
      <c r="QXV102" s="522"/>
      <c r="QXW102" s="522"/>
      <c r="QXX102" s="522"/>
      <c r="QXY102" s="522"/>
      <c r="QXZ102" s="522"/>
      <c r="QYA102" s="522"/>
      <c r="QYB102" s="522"/>
      <c r="QYC102" s="522"/>
      <c r="QYD102" s="522"/>
      <c r="QYE102" s="522"/>
      <c r="QYF102" s="522"/>
      <c r="QYG102" s="522"/>
      <c r="QYH102" s="522"/>
      <c r="QYI102" s="522"/>
      <c r="QYJ102" s="522"/>
      <c r="QYK102" s="522"/>
      <c r="QYL102" s="522"/>
      <c r="QYM102" s="522"/>
      <c r="QYN102" s="522"/>
      <c r="QYO102" s="522"/>
      <c r="QYP102" s="522"/>
      <c r="QYQ102" s="522"/>
      <c r="QYR102" s="522"/>
      <c r="QYS102" s="522"/>
      <c r="QYT102" s="522"/>
      <c r="QYU102" s="522"/>
      <c r="QYV102" s="522"/>
      <c r="QYW102" s="522"/>
      <c r="QYX102" s="522"/>
      <c r="QYY102" s="522"/>
      <c r="QYZ102" s="522"/>
      <c r="QZA102" s="522"/>
      <c r="QZB102" s="522"/>
      <c r="QZC102" s="522"/>
      <c r="QZD102" s="522"/>
      <c r="QZE102" s="522"/>
      <c r="QZF102" s="522"/>
      <c r="QZG102" s="522"/>
      <c r="QZH102" s="522"/>
      <c r="QZI102" s="522"/>
      <c r="QZJ102" s="522"/>
      <c r="QZK102" s="522"/>
      <c r="QZL102" s="522"/>
      <c r="QZM102" s="522"/>
      <c r="QZN102" s="522"/>
      <c r="QZO102" s="522"/>
      <c r="QZP102" s="522"/>
      <c r="QZQ102" s="522"/>
      <c r="QZR102" s="522"/>
      <c r="QZS102" s="522"/>
      <c r="QZT102" s="522"/>
      <c r="QZU102" s="522"/>
      <c r="QZV102" s="522"/>
      <c r="QZW102" s="522"/>
      <c r="QZX102" s="522"/>
      <c r="QZY102" s="522"/>
      <c r="QZZ102" s="522"/>
      <c r="RAA102" s="522"/>
      <c r="RAB102" s="522"/>
      <c r="RAC102" s="522"/>
      <c r="RAD102" s="522"/>
      <c r="RAE102" s="522"/>
      <c r="RAF102" s="522"/>
      <c r="RAG102" s="522"/>
      <c r="RAH102" s="522"/>
      <c r="RAI102" s="522"/>
      <c r="RAJ102" s="522"/>
      <c r="RAK102" s="522"/>
      <c r="RAL102" s="522"/>
      <c r="RAM102" s="522"/>
      <c r="RAN102" s="522"/>
      <c r="RAO102" s="522"/>
      <c r="RAP102" s="522"/>
      <c r="RAQ102" s="522"/>
      <c r="RAR102" s="522"/>
      <c r="RAS102" s="522"/>
      <c r="RAT102" s="522"/>
      <c r="RAU102" s="522"/>
      <c r="RAV102" s="522"/>
      <c r="RAW102" s="522"/>
      <c r="RAX102" s="522"/>
      <c r="RAY102" s="522"/>
      <c r="RAZ102" s="522"/>
      <c r="RBA102" s="522"/>
      <c r="RBB102" s="522"/>
      <c r="RBC102" s="522"/>
      <c r="RBD102" s="522"/>
      <c r="RBE102" s="522"/>
      <c r="RBF102" s="522"/>
      <c r="RBG102" s="522"/>
      <c r="RBH102" s="522"/>
      <c r="RBI102" s="522"/>
      <c r="RBJ102" s="522"/>
      <c r="RBK102" s="522"/>
      <c r="RBL102" s="522"/>
      <c r="RBM102" s="522"/>
      <c r="RBN102" s="522"/>
      <c r="RBO102" s="522"/>
      <c r="RBP102" s="522"/>
      <c r="RBQ102" s="522"/>
      <c r="RBR102" s="522"/>
      <c r="RBS102" s="522"/>
      <c r="RBT102" s="522"/>
      <c r="RBU102" s="522"/>
      <c r="RBV102" s="522"/>
      <c r="RBW102" s="522"/>
      <c r="RBX102" s="522"/>
      <c r="RBY102" s="522"/>
      <c r="RBZ102" s="522"/>
      <c r="RCA102" s="522"/>
      <c r="RCB102" s="522"/>
      <c r="RCC102" s="522"/>
      <c r="RCD102" s="522"/>
      <c r="RCE102" s="522"/>
      <c r="RCF102" s="522"/>
      <c r="RCG102" s="522"/>
      <c r="RCH102" s="522"/>
      <c r="RCI102" s="522"/>
      <c r="RCJ102" s="522"/>
      <c r="RCK102" s="522"/>
      <c r="RCL102" s="522"/>
      <c r="RCM102" s="522"/>
      <c r="RCN102" s="522"/>
      <c r="RCO102" s="522"/>
      <c r="RCP102" s="522"/>
      <c r="RCQ102" s="522"/>
      <c r="RCR102" s="522"/>
      <c r="RCS102" s="522"/>
      <c r="RCT102" s="522"/>
      <c r="RCU102" s="522"/>
      <c r="RCV102" s="522"/>
      <c r="RCW102" s="522"/>
      <c r="RCX102" s="522"/>
      <c r="RCY102" s="522"/>
      <c r="RCZ102" s="522"/>
      <c r="RDA102" s="522"/>
      <c r="RDB102" s="522"/>
      <c r="RDC102" s="522"/>
      <c r="RDD102" s="522"/>
      <c r="RDE102" s="522"/>
      <c r="RDF102" s="522"/>
      <c r="RDG102" s="522"/>
      <c r="RDH102" s="522"/>
      <c r="RDI102" s="522"/>
      <c r="RDJ102" s="522"/>
      <c r="RDK102" s="522"/>
      <c r="RDL102" s="522"/>
      <c r="RDM102" s="522"/>
      <c r="RDN102" s="522"/>
      <c r="RDO102" s="522"/>
      <c r="RDP102" s="522"/>
      <c r="RDQ102" s="522"/>
      <c r="RDR102" s="522"/>
      <c r="RDS102" s="522"/>
      <c r="RDT102" s="522"/>
      <c r="RDU102" s="522"/>
      <c r="RDV102" s="522"/>
      <c r="RDW102" s="522"/>
      <c r="RDX102" s="522"/>
      <c r="RDY102" s="522"/>
      <c r="RDZ102" s="522"/>
      <c r="REA102" s="522"/>
      <c r="REB102" s="522"/>
      <c r="REC102" s="522"/>
      <c r="RED102" s="522"/>
      <c r="REE102" s="522"/>
      <c r="REF102" s="522"/>
      <c r="REG102" s="522"/>
      <c r="REH102" s="522"/>
      <c r="REI102" s="522"/>
      <c r="REJ102" s="522"/>
      <c r="REK102" s="522"/>
      <c r="REL102" s="522"/>
      <c r="REM102" s="522"/>
      <c r="REN102" s="522"/>
      <c r="REO102" s="522"/>
      <c r="REP102" s="522"/>
      <c r="REQ102" s="522"/>
      <c r="RER102" s="522"/>
      <c r="RES102" s="522"/>
      <c r="RET102" s="522"/>
      <c r="REU102" s="522"/>
      <c r="REV102" s="522"/>
      <c r="REW102" s="522"/>
      <c r="REX102" s="522"/>
      <c r="REY102" s="522"/>
      <c r="REZ102" s="522"/>
      <c r="RFA102" s="522"/>
      <c r="RFB102" s="522"/>
      <c r="RFC102" s="522"/>
      <c r="RFD102" s="522"/>
      <c r="RFE102" s="522"/>
      <c r="RFF102" s="522"/>
      <c r="RFG102" s="522"/>
      <c r="RFH102" s="522"/>
      <c r="RFI102" s="522"/>
      <c r="RFJ102" s="522"/>
      <c r="RFK102" s="522"/>
      <c r="RFL102" s="522"/>
      <c r="RFM102" s="522"/>
      <c r="RFN102" s="522"/>
      <c r="RFO102" s="522"/>
      <c r="RFP102" s="522"/>
      <c r="RFQ102" s="522"/>
      <c r="RFR102" s="522"/>
      <c r="RFS102" s="522"/>
      <c r="RFT102" s="522"/>
      <c r="RFU102" s="522"/>
      <c r="RFV102" s="522"/>
      <c r="RFW102" s="522"/>
      <c r="RFX102" s="522"/>
      <c r="RFY102" s="522"/>
      <c r="RFZ102" s="522"/>
      <c r="RGA102" s="522"/>
      <c r="RGB102" s="522"/>
      <c r="RGC102" s="522"/>
      <c r="RGD102" s="522"/>
      <c r="RGE102" s="522"/>
      <c r="RGF102" s="522"/>
      <c r="RGG102" s="522"/>
      <c r="RGH102" s="522"/>
      <c r="RGI102" s="522"/>
      <c r="RGJ102" s="522"/>
      <c r="RGK102" s="522"/>
      <c r="RGL102" s="522"/>
      <c r="RGM102" s="522"/>
      <c r="RGN102" s="522"/>
      <c r="RGO102" s="522"/>
      <c r="RGP102" s="522"/>
      <c r="RGQ102" s="522"/>
      <c r="RGR102" s="522"/>
      <c r="RGS102" s="522"/>
      <c r="RGT102" s="522"/>
      <c r="RGU102" s="522"/>
      <c r="RGV102" s="522"/>
      <c r="RGW102" s="522"/>
      <c r="RGX102" s="522"/>
      <c r="RGY102" s="522"/>
      <c r="RGZ102" s="522"/>
      <c r="RHA102" s="522"/>
      <c r="RHB102" s="522"/>
      <c r="RHC102" s="522"/>
      <c r="RHD102" s="522"/>
      <c r="RHE102" s="522"/>
      <c r="RHF102" s="522"/>
      <c r="RHG102" s="522"/>
      <c r="RHH102" s="522"/>
      <c r="RHI102" s="522"/>
      <c r="RHJ102" s="522"/>
      <c r="RHK102" s="522"/>
      <c r="RHL102" s="522"/>
      <c r="RHM102" s="522"/>
      <c r="RHN102" s="522"/>
      <c r="RHO102" s="522"/>
      <c r="RHP102" s="522"/>
      <c r="RHQ102" s="522"/>
      <c r="RHR102" s="522"/>
      <c r="RHS102" s="522"/>
      <c r="RHT102" s="522"/>
      <c r="RHU102" s="522"/>
      <c r="RHV102" s="522"/>
      <c r="RHW102" s="522"/>
      <c r="RHX102" s="522"/>
      <c r="RHY102" s="522"/>
      <c r="RHZ102" s="522"/>
      <c r="RIA102" s="522"/>
      <c r="RIB102" s="522"/>
      <c r="RIC102" s="522"/>
      <c r="RID102" s="522"/>
      <c r="RIE102" s="522"/>
      <c r="RIF102" s="522"/>
      <c r="RIG102" s="522"/>
      <c r="RIH102" s="522"/>
      <c r="RII102" s="522"/>
      <c r="RIJ102" s="522"/>
      <c r="RIK102" s="522"/>
      <c r="RIL102" s="522"/>
      <c r="RIM102" s="522"/>
      <c r="RIN102" s="522"/>
      <c r="RIO102" s="522"/>
      <c r="RIP102" s="522"/>
      <c r="RIQ102" s="522"/>
      <c r="RIR102" s="522"/>
      <c r="RIS102" s="522"/>
      <c r="RIT102" s="522"/>
      <c r="RIU102" s="522"/>
      <c r="RIV102" s="522"/>
      <c r="RIW102" s="522"/>
      <c r="RIX102" s="522"/>
      <c r="RIY102" s="522"/>
      <c r="RIZ102" s="522"/>
      <c r="RJA102" s="522"/>
      <c r="RJB102" s="522"/>
      <c r="RJC102" s="522"/>
      <c r="RJD102" s="522"/>
      <c r="RJE102" s="522"/>
      <c r="RJF102" s="522"/>
      <c r="RJG102" s="522"/>
      <c r="RJH102" s="522"/>
      <c r="RJI102" s="522"/>
      <c r="RJJ102" s="522"/>
      <c r="RJK102" s="522"/>
      <c r="RJL102" s="522"/>
      <c r="RJM102" s="522"/>
      <c r="RJN102" s="522"/>
      <c r="RJO102" s="522"/>
      <c r="RJP102" s="522"/>
      <c r="RJQ102" s="522"/>
      <c r="RJR102" s="522"/>
      <c r="RJS102" s="522"/>
      <c r="RJT102" s="522"/>
      <c r="RJU102" s="522"/>
      <c r="RJV102" s="522"/>
      <c r="RJW102" s="522"/>
      <c r="RJX102" s="522"/>
      <c r="RJY102" s="522"/>
      <c r="RJZ102" s="522"/>
      <c r="RKA102" s="522"/>
      <c r="RKB102" s="522"/>
      <c r="RKC102" s="522"/>
      <c r="RKD102" s="522"/>
      <c r="RKE102" s="522"/>
      <c r="RKF102" s="522"/>
      <c r="RKG102" s="522"/>
      <c r="RKH102" s="522"/>
      <c r="RKI102" s="522"/>
      <c r="RKJ102" s="522"/>
      <c r="RKK102" s="522"/>
      <c r="RKL102" s="522"/>
      <c r="RKM102" s="522"/>
      <c r="RKN102" s="522"/>
      <c r="RKO102" s="522"/>
      <c r="RKP102" s="522"/>
      <c r="RKQ102" s="522"/>
      <c r="RKR102" s="522"/>
      <c r="RKS102" s="522"/>
      <c r="RKT102" s="522"/>
      <c r="RKU102" s="522"/>
      <c r="RKV102" s="522"/>
      <c r="RKW102" s="522"/>
      <c r="RKX102" s="522"/>
      <c r="RKY102" s="522"/>
      <c r="RKZ102" s="522"/>
      <c r="RLA102" s="522"/>
      <c r="RLB102" s="522"/>
      <c r="RLC102" s="522"/>
      <c r="RLD102" s="522"/>
      <c r="RLE102" s="522"/>
      <c r="RLF102" s="522"/>
      <c r="RLG102" s="522"/>
      <c r="RLH102" s="522"/>
      <c r="RLI102" s="522"/>
      <c r="RLJ102" s="522"/>
      <c r="RLK102" s="522"/>
      <c r="RLL102" s="522"/>
      <c r="RLM102" s="522"/>
      <c r="RLN102" s="522"/>
      <c r="RLO102" s="522"/>
      <c r="RLP102" s="522"/>
      <c r="RLQ102" s="522"/>
      <c r="RLR102" s="522"/>
      <c r="RLS102" s="522"/>
      <c r="RLT102" s="522"/>
      <c r="RLU102" s="522"/>
      <c r="RLV102" s="522"/>
      <c r="RLW102" s="522"/>
      <c r="RLX102" s="522"/>
      <c r="RLY102" s="522"/>
      <c r="RLZ102" s="522"/>
      <c r="RMA102" s="522"/>
      <c r="RMB102" s="522"/>
      <c r="RMC102" s="522"/>
      <c r="RMD102" s="522"/>
      <c r="RME102" s="522"/>
      <c r="RMF102" s="522"/>
      <c r="RMG102" s="522"/>
      <c r="RMH102" s="522"/>
      <c r="RMI102" s="522"/>
      <c r="RMJ102" s="522"/>
      <c r="RMK102" s="522"/>
      <c r="RML102" s="522"/>
      <c r="RMM102" s="522"/>
      <c r="RMN102" s="522"/>
      <c r="RMO102" s="522"/>
      <c r="RMP102" s="522"/>
      <c r="RMQ102" s="522"/>
      <c r="RMR102" s="522"/>
      <c r="RMS102" s="522"/>
      <c r="RMT102" s="522"/>
      <c r="RMU102" s="522"/>
      <c r="RMV102" s="522"/>
      <c r="RMW102" s="522"/>
      <c r="RMX102" s="522"/>
      <c r="RMY102" s="522"/>
      <c r="RMZ102" s="522"/>
      <c r="RNA102" s="522"/>
      <c r="RNB102" s="522"/>
      <c r="RNC102" s="522"/>
      <c r="RND102" s="522"/>
      <c r="RNE102" s="522"/>
      <c r="RNF102" s="522"/>
      <c r="RNG102" s="522"/>
      <c r="RNH102" s="522"/>
      <c r="RNI102" s="522"/>
      <c r="RNJ102" s="522"/>
      <c r="RNK102" s="522"/>
      <c r="RNL102" s="522"/>
      <c r="RNM102" s="522"/>
      <c r="RNN102" s="522"/>
      <c r="RNO102" s="522"/>
      <c r="RNP102" s="522"/>
      <c r="RNQ102" s="522"/>
      <c r="RNR102" s="522"/>
      <c r="RNS102" s="522"/>
      <c r="RNT102" s="522"/>
      <c r="RNU102" s="522"/>
      <c r="RNV102" s="522"/>
      <c r="RNW102" s="522"/>
      <c r="RNX102" s="522"/>
      <c r="RNY102" s="522"/>
      <c r="RNZ102" s="522"/>
      <c r="ROA102" s="522"/>
      <c r="ROB102" s="522"/>
      <c r="ROC102" s="522"/>
      <c r="ROD102" s="522"/>
      <c r="ROE102" s="522"/>
      <c r="ROF102" s="522"/>
      <c r="ROG102" s="522"/>
      <c r="ROH102" s="522"/>
      <c r="ROI102" s="522"/>
      <c r="ROJ102" s="522"/>
      <c r="ROK102" s="522"/>
      <c r="ROL102" s="522"/>
      <c r="ROM102" s="522"/>
      <c r="RON102" s="522"/>
      <c r="ROO102" s="522"/>
      <c r="ROP102" s="522"/>
      <c r="ROQ102" s="522"/>
      <c r="ROR102" s="522"/>
      <c r="ROS102" s="522"/>
      <c r="ROT102" s="522"/>
      <c r="ROU102" s="522"/>
      <c r="ROV102" s="522"/>
      <c r="ROW102" s="522"/>
      <c r="ROX102" s="522"/>
      <c r="ROY102" s="522"/>
      <c r="ROZ102" s="522"/>
      <c r="RPA102" s="522"/>
      <c r="RPB102" s="522"/>
      <c r="RPC102" s="522"/>
      <c r="RPD102" s="522"/>
      <c r="RPE102" s="522"/>
      <c r="RPF102" s="522"/>
      <c r="RPG102" s="522"/>
      <c r="RPH102" s="522"/>
      <c r="RPI102" s="522"/>
      <c r="RPJ102" s="522"/>
      <c r="RPK102" s="522"/>
      <c r="RPL102" s="522"/>
      <c r="RPM102" s="522"/>
      <c r="RPN102" s="522"/>
      <c r="RPO102" s="522"/>
      <c r="RPP102" s="522"/>
      <c r="RPQ102" s="522"/>
      <c r="RPR102" s="522"/>
      <c r="RPS102" s="522"/>
      <c r="RPT102" s="522"/>
      <c r="RPU102" s="522"/>
      <c r="RPV102" s="522"/>
      <c r="RPW102" s="522"/>
      <c r="RPX102" s="522"/>
      <c r="RPY102" s="522"/>
      <c r="RPZ102" s="522"/>
      <c r="RQA102" s="522"/>
      <c r="RQB102" s="522"/>
      <c r="RQC102" s="522"/>
      <c r="RQD102" s="522"/>
      <c r="RQE102" s="522"/>
      <c r="RQF102" s="522"/>
      <c r="RQG102" s="522"/>
      <c r="RQH102" s="522"/>
      <c r="RQI102" s="522"/>
      <c r="RQJ102" s="522"/>
      <c r="RQK102" s="522"/>
      <c r="RQL102" s="522"/>
      <c r="RQM102" s="522"/>
      <c r="RQN102" s="522"/>
      <c r="RQO102" s="522"/>
      <c r="RQP102" s="522"/>
      <c r="RQQ102" s="522"/>
      <c r="RQR102" s="522"/>
      <c r="RQS102" s="522"/>
      <c r="RQT102" s="522"/>
      <c r="RQU102" s="522"/>
      <c r="RQV102" s="522"/>
      <c r="RQW102" s="522"/>
      <c r="RQX102" s="522"/>
      <c r="RQY102" s="522"/>
      <c r="RQZ102" s="522"/>
      <c r="RRA102" s="522"/>
      <c r="RRB102" s="522"/>
      <c r="RRC102" s="522"/>
      <c r="RRD102" s="522"/>
      <c r="RRE102" s="522"/>
      <c r="RRF102" s="522"/>
      <c r="RRG102" s="522"/>
      <c r="RRH102" s="522"/>
      <c r="RRI102" s="522"/>
      <c r="RRJ102" s="522"/>
      <c r="RRK102" s="522"/>
      <c r="RRL102" s="522"/>
      <c r="RRM102" s="522"/>
      <c r="RRN102" s="522"/>
      <c r="RRO102" s="522"/>
      <c r="RRP102" s="522"/>
      <c r="RRQ102" s="522"/>
      <c r="RRR102" s="522"/>
      <c r="RRS102" s="522"/>
      <c r="RRT102" s="522"/>
      <c r="RRU102" s="522"/>
      <c r="RRV102" s="522"/>
      <c r="RRW102" s="522"/>
      <c r="RRX102" s="522"/>
      <c r="RRY102" s="522"/>
      <c r="RRZ102" s="522"/>
      <c r="RSA102" s="522"/>
      <c r="RSB102" s="522"/>
      <c r="RSC102" s="522"/>
      <c r="RSD102" s="522"/>
      <c r="RSE102" s="522"/>
      <c r="RSF102" s="522"/>
      <c r="RSG102" s="522"/>
      <c r="RSH102" s="522"/>
      <c r="RSI102" s="522"/>
      <c r="RSJ102" s="522"/>
      <c r="RSK102" s="522"/>
      <c r="RSL102" s="522"/>
      <c r="RSM102" s="522"/>
      <c r="RSN102" s="522"/>
      <c r="RSO102" s="522"/>
      <c r="RSP102" s="522"/>
      <c r="RSQ102" s="522"/>
      <c r="RSR102" s="522"/>
      <c r="RSS102" s="522"/>
      <c r="RST102" s="522"/>
      <c r="RSU102" s="522"/>
      <c r="RSV102" s="522"/>
      <c r="RSW102" s="522"/>
      <c r="RSX102" s="522"/>
      <c r="RSY102" s="522"/>
      <c r="RSZ102" s="522"/>
      <c r="RTA102" s="522"/>
      <c r="RTB102" s="522"/>
      <c r="RTC102" s="522"/>
      <c r="RTD102" s="522"/>
      <c r="RTE102" s="522"/>
      <c r="RTF102" s="522"/>
      <c r="RTG102" s="522"/>
      <c r="RTH102" s="522"/>
      <c r="RTI102" s="522"/>
      <c r="RTJ102" s="522"/>
      <c r="RTK102" s="522"/>
      <c r="RTL102" s="522"/>
      <c r="RTM102" s="522"/>
      <c r="RTN102" s="522"/>
      <c r="RTO102" s="522"/>
      <c r="RTP102" s="522"/>
      <c r="RTQ102" s="522"/>
      <c r="RTR102" s="522"/>
      <c r="RTS102" s="522"/>
      <c r="RTT102" s="522"/>
      <c r="RTU102" s="522"/>
      <c r="RTV102" s="522"/>
      <c r="RTW102" s="522"/>
      <c r="RTX102" s="522"/>
      <c r="RTY102" s="522"/>
      <c r="RTZ102" s="522"/>
      <c r="RUA102" s="522"/>
      <c r="RUB102" s="522"/>
      <c r="RUC102" s="522"/>
      <c r="RUD102" s="522"/>
      <c r="RUE102" s="522"/>
      <c r="RUF102" s="522"/>
      <c r="RUG102" s="522"/>
      <c r="RUH102" s="522"/>
      <c r="RUI102" s="522"/>
      <c r="RUJ102" s="522"/>
      <c r="RUK102" s="522"/>
      <c r="RUL102" s="522"/>
      <c r="RUM102" s="522"/>
      <c r="RUN102" s="522"/>
      <c r="RUO102" s="522"/>
      <c r="RUP102" s="522"/>
      <c r="RUQ102" s="522"/>
      <c r="RUR102" s="522"/>
      <c r="RUS102" s="522"/>
      <c r="RUT102" s="522"/>
      <c r="RUU102" s="522"/>
      <c r="RUV102" s="522"/>
      <c r="RUW102" s="522"/>
      <c r="RUX102" s="522"/>
      <c r="RUY102" s="522"/>
      <c r="RUZ102" s="522"/>
      <c r="RVA102" s="522"/>
      <c r="RVB102" s="522"/>
      <c r="RVC102" s="522"/>
      <c r="RVD102" s="522"/>
      <c r="RVE102" s="522"/>
      <c r="RVF102" s="522"/>
      <c r="RVG102" s="522"/>
      <c r="RVH102" s="522"/>
      <c r="RVI102" s="522"/>
      <c r="RVJ102" s="522"/>
      <c r="RVK102" s="522"/>
      <c r="RVL102" s="522"/>
      <c r="RVM102" s="522"/>
      <c r="RVN102" s="522"/>
      <c r="RVO102" s="522"/>
      <c r="RVP102" s="522"/>
      <c r="RVQ102" s="522"/>
      <c r="RVR102" s="522"/>
      <c r="RVS102" s="522"/>
      <c r="RVT102" s="522"/>
      <c r="RVU102" s="522"/>
      <c r="RVV102" s="522"/>
      <c r="RVW102" s="522"/>
      <c r="RVX102" s="522"/>
      <c r="RVY102" s="522"/>
      <c r="RVZ102" s="522"/>
      <c r="RWA102" s="522"/>
      <c r="RWB102" s="522"/>
      <c r="RWC102" s="522"/>
      <c r="RWD102" s="522"/>
      <c r="RWE102" s="522"/>
      <c r="RWF102" s="522"/>
      <c r="RWG102" s="522"/>
      <c r="RWH102" s="522"/>
      <c r="RWI102" s="522"/>
      <c r="RWJ102" s="522"/>
      <c r="RWK102" s="522"/>
      <c r="RWL102" s="522"/>
      <c r="RWM102" s="522"/>
      <c r="RWN102" s="522"/>
      <c r="RWO102" s="522"/>
      <c r="RWP102" s="522"/>
      <c r="RWQ102" s="522"/>
      <c r="RWR102" s="522"/>
      <c r="RWS102" s="522"/>
      <c r="RWT102" s="522"/>
      <c r="RWU102" s="522"/>
      <c r="RWV102" s="522"/>
      <c r="RWW102" s="522"/>
      <c r="RWX102" s="522"/>
      <c r="RWY102" s="522"/>
      <c r="RWZ102" s="522"/>
      <c r="RXA102" s="522"/>
      <c r="RXB102" s="522"/>
      <c r="RXC102" s="522"/>
      <c r="RXD102" s="522"/>
      <c r="RXE102" s="522"/>
      <c r="RXF102" s="522"/>
      <c r="RXG102" s="522"/>
      <c r="RXH102" s="522"/>
      <c r="RXI102" s="522"/>
      <c r="RXJ102" s="522"/>
      <c r="RXK102" s="522"/>
      <c r="RXL102" s="522"/>
      <c r="RXM102" s="522"/>
      <c r="RXN102" s="522"/>
      <c r="RXO102" s="522"/>
      <c r="RXP102" s="522"/>
      <c r="RXQ102" s="522"/>
      <c r="RXR102" s="522"/>
      <c r="RXS102" s="522"/>
      <c r="RXT102" s="522"/>
      <c r="RXU102" s="522"/>
      <c r="RXV102" s="522"/>
      <c r="RXW102" s="522"/>
      <c r="RXX102" s="522"/>
      <c r="RXY102" s="522"/>
      <c r="RXZ102" s="522"/>
      <c r="RYA102" s="522"/>
      <c r="RYB102" s="522"/>
      <c r="RYC102" s="522"/>
      <c r="RYD102" s="522"/>
      <c r="RYE102" s="522"/>
      <c r="RYF102" s="522"/>
      <c r="RYG102" s="522"/>
      <c r="RYH102" s="522"/>
      <c r="RYI102" s="522"/>
      <c r="RYJ102" s="522"/>
      <c r="RYK102" s="522"/>
      <c r="RYL102" s="522"/>
      <c r="RYM102" s="522"/>
      <c r="RYN102" s="522"/>
      <c r="RYO102" s="522"/>
      <c r="RYP102" s="522"/>
      <c r="RYQ102" s="522"/>
      <c r="RYR102" s="522"/>
      <c r="RYS102" s="522"/>
      <c r="RYT102" s="522"/>
      <c r="RYU102" s="522"/>
      <c r="RYV102" s="522"/>
      <c r="RYW102" s="522"/>
      <c r="RYX102" s="522"/>
      <c r="RYY102" s="522"/>
      <c r="RYZ102" s="522"/>
      <c r="RZA102" s="522"/>
      <c r="RZB102" s="522"/>
      <c r="RZC102" s="522"/>
      <c r="RZD102" s="522"/>
      <c r="RZE102" s="522"/>
      <c r="RZF102" s="522"/>
      <c r="RZG102" s="522"/>
      <c r="RZH102" s="522"/>
      <c r="RZI102" s="522"/>
      <c r="RZJ102" s="522"/>
      <c r="RZK102" s="522"/>
      <c r="RZL102" s="522"/>
      <c r="RZM102" s="522"/>
      <c r="RZN102" s="522"/>
      <c r="RZO102" s="522"/>
      <c r="RZP102" s="522"/>
      <c r="RZQ102" s="522"/>
      <c r="RZR102" s="522"/>
      <c r="RZS102" s="522"/>
      <c r="RZT102" s="522"/>
      <c r="RZU102" s="522"/>
      <c r="RZV102" s="522"/>
      <c r="RZW102" s="522"/>
      <c r="RZX102" s="522"/>
      <c r="RZY102" s="522"/>
      <c r="RZZ102" s="522"/>
      <c r="SAA102" s="522"/>
      <c r="SAB102" s="522"/>
      <c r="SAC102" s="522"/>
      <c r="SAD102" s="522"/>
      <c r="SAE102" s="522"/>
      <c r="SAF102" s="522"/>
      <c r="SAG102" s="522"/>
      <c r="SAH102" s="522"/>
      <c r="SAI102" s="522"/>
      <c r="SAJ102" s="522"/>
      <c r="SAK102" s="522"/>
      <c r="SAL102" s="522"/>
      <c r="SAM102" s="522"/>
      <c r="SAN102" s="522"/>
      <c r="SAO102" s="522"/>
      <c r="SAP102" s="522"/>
      <c r="SAQ102" s="522"/>
      <c r="SAR102" s="522"/>
      <c r="SAS102" s="522"/>
      <c r="SAT102" s="522"/>
      <c r="SAU102" s="522"/>
      <c r="SAV102" s="522"/>
      <c r="SAW102" s="522"/>
      <c r="SAX102" s="522"/>
      <c r="SAY102" s="522"/>
      <c r="SAZ102" s="522"/>
      <c r="SBA102" s="522"/>
      <c r="SBB102" s="522"/>
      <c r="SBC102" s="522"/>
      <c r="SBD102" s="522"/>
      <c r="SBE102" s="522"/>
      <c r="SBF102" s="522"/>
      <c r="SBG102" s="522"/>
      <c r="SBH102" s="522"/>
      <c r="SBI102" s="522"/>
      <c r="SBJ102" s="522"/>
      <c r="SBK102" s="522"/>
      <c r="SBL102" s="522"/>
      <c r="SBM102" s="522"/>
      <c r="SBN102" s="522"/>
      <c r="SBO102" s="522"/>
      <c r="SBP102" s="522"/>
      <c r="SBQ102" s="522"/>
      <c r="SBR102" s="522"/>
      <c r="SBS102" s="522"/>
      <c r="SBT102" s="522"/>
      <c r="SBU102" s="522"/>
      <c r="SBV102" s="522"/>
      <c r="SBW102" s="522"/>
      <c r="SBX102" s="522"/>
      <c r="SBY102" s="522"/>
      <c r="SBZ102" s="522"/>
      <c r="SCA102" s="522"/>
      <c r="SCB102" s="522"/>
      <c r="SCC102" s="522"/>
      <c r="SCD102" s="522"/>
      <c r="SCE102" s="522"/>
      <c r="SCF102" s="522"/>
      <c r="SCG102" s="522"/>
      <c r="SCH102" s="522"/>
      <c r="SCI102" s="522"/>
      <c r="SCJ102" s="522"/>
      <c r="SCK102" s="522"/>
      <c r="SCL102" s="522"/>
      <c r="SCM102" s="522"/>
      <c r="SCN102" s="522"/>
      <c r="SCO102" s="522"/>
      <c r="SCP102" s="522"/>
      <c r="SCQ102" s="522"/>
      <c r="SCR102" s="522"/>
      <c r="SCS102" s="522"/>
      <c r="SCT102" s="522"/>
      <c r="SCU102" s="522"/>
      <c r="SCV102" s="522"/>
      <c r="SCW102" s="522"/>
      <c r="SCX102" s="522"/>
      <c r="SCY102" s="522"/>
      <c r="SCZ102" s="522"/>
      <c r="SDA102" s="522"/>
      <c r="SDB102" s="522"/>
      <c r="SDC102" s="522"/>
      <c r="SDD102" s="522"/>
      <c r="SDE102" s="522"/>
      <c r="SDF102" s="522"/>
      <c r="SDG102" s="522"/>
      <c r="SDH102" s="522"/>
      <c r="SDI102" s="522"/>
      <c r="SDJ102" s="522"/>
      <c r="SDK102" s="522"/>
      <c r="SDL102" s="522"/>
      <c r="SDM102" s="522"/>
      <c r="SDN102" s="522"/>
      <c r="SDO102" s="522"/>
      <c r="SDP102" s="522"/>
      <c r="SDQ102" s="522"/>
      <c r="SDR102" s="522"/>
      <c r="SDS102" s="522"/>
      <c r="SDT102" s="522"/>
      <c r="SDU102" s="522"/>
      <c r="SDV102" s="522"/>
      <c r="SDW102" s="522"/>
      <c r="SDX102" s="522"/>
      <c r="SDY102" s="522"/>
      <c r="SDZ102" s="522"/>
      <c r="SEA102" s="522"/>
      <c r="SEB102" s="522"/>
      <c r="SEC102" s="522"/>
      <c r="SED102" s="522"/>
      <c r="SEE102" s="522"/>
      <c r="SEF102" s="522"/>
      <c r="SEG102" s="522"/>
      <c r="SEH102" s="522"/>
      <c r="SEI102" s="522"/>
      <c r="SEJ102" s="522"/>
      <c r="SEK102" s="522"/>
      <c r="SEL102" s="522"/>
      <c r="SEM102" s="522"/>
      <c r="SEN102" s="522"/>
      <c r="SEO102" s="522"/>
      <c r="SEP102" s="522"/>
      <c r="SEQ102" s="522"/>
      <c r="SER102" s="522"/>
      <c r="SES102" s="522"/>
      <c r="SET102" s="522"/>
      <c r="SEU102" s="522"/>
      <c r="SEV102" s="522"/>
      <c r="SEW102" s="522"/>
      <c r="SEX102" s="522"/>
      <c r="SEY102" s="522"/>
      <c r="SEZ102" s="522"/>
      <c r="SFA102" s="522"/>
      <c r="SFB102" s="522"/>
      <c r="SFC102" s="522"/>
      <c r="SFD102" s="522"/>
      <c r="SFE102" s="522"/>
      <c r="SFF102" s="522"/>
      <c r="SFG102" s="522"/>
      <c r="SFH102" s="522"/>
      <c r="SFI102" s="522"/>
      <c r="SFJ102" s="522"/>
      <c r="SFK102" s="522"/>
      <c r="SFL102" s="522"/>
      <c r="SFM102" s="522"/>
      <c r="SFN102" s="522"/>
      <c r="SFO102" s="522"/>
      <c r="SFP102" s="522"/>
      <c r="SFQ102" s="522"/>
      <c r="SFR102" s="522"/>
      <c r="SFS102" s="522"/>
      <c r="SFT102" s="522"/>
      <c r="SFU102" s="522"/>
      <c r="SFV102" s="522"/>
      <c r="SFW102" s="522"/>
      <c r="SFX102" s="522"/>
      <c r="SFY102" s="522"/>
      <c r="SFZ102" s="522"/>
      <c r="SGA102" s="522"/>
      <c r="SGB102" s="522"/>
      <c r="SGC102" s="522"/>
      <c r="SGD102" s="522"/>
      <c r="SGE102" s="522"/>
      <c r="SGF102" s="522"/>
      <c r="SGG102" s="522"/>
      <c r="SGH102" s="522"/>
      <c r="SGI102" s="522"/>
      <c r="SGJ102" s="522"/>
      <c r="SGK102" s="522"/>
      <c r="SGL102" s="522"/>
      <c r="SGM102" s="522"/>
      <c r="SGN102" s="522"/>
      <c r="SGO102" s="522"/>
      <c r="SGP102" s="522"/>
      <c r="SGQ102" s="522"/>
      <c r="SGR102" s="522"/>
      <c r="SGS102" s="522"/>
      <c r="SGT102" s="522"/>
      <c r="SGU102" s="522"/>
      <c r="SGV102" s="522"/>
      <c r="SGW102" s="522"/>
      <c r="SGX102" s="522"/>
      <c r="SGY102" s="522"/>
      <c r="SGZ102" s="522"/>
      <c r="SHA102" s="522"/>
      <c r="SHB102" s="522"/>
      <c r="SHC102" s="522"/>
      <c r="SHD102" s="522"/>
      <c r="SHE102" s="522"/>
      <c r="SHF102" s="522"/>
      <c r="SHG102" s="522"/>
      <c r="SHH102" s="522"/>
      <c r="SHI102" s="522"/>
      <c r="SHJ102" s="522"/>
      <c r="SHK102" s="522"/>
      <c r="SHL102" s="522"/>
      <c r="SHM102" s="522"/>
      <c r="SHN102" s="522"/>
      <c r="SHO102" s="522"/>
      <c r="SHP102" s="522"/>
      <c r="SHQ102" s="522"/>
      <c r="SHR102" s="522"/>
      <c r="SHS102" s="522"/>
      <c r="SHT102" s="522"/>
      <c r="SHU102" s="522"/>
      <c r="SHV102" s="522"/>
      <c r="SHW102" s="522"/>
      <c r="SHX102" s="522"/>
      <c r="SHY102" s="522"/>
      <c r="SHZ102" s="522"/>
      <c r="SIA102" s="522"/>
      <c r="SIB102" s="522"/>
      <c r="SIC102" s="522"/>
      <c r="SID102" s="522"/>
      <c r="SIE102" s="522"/>
      <c r="SIF102" s="522"/>
      <c r="SIG102" s="522"/>
      <c r="SIH102" s="522"/>
      <c r="SII102" s="522"/>
      <c r="SIJ102" s="522"/>
      <c r="SIK102" s="522"/>
      <c r="SIL102" s="522"/>
      <c r="SIM102" s="522"/>
      <c r="SIN102" s="522"/>
      <c r="SIO102" s="522"/>
      <c r="SIP102" s="522"/>
      <c r="SIQ102" s="522"/>
      <c r="SIR102" s="522"/>
      <c r="SIS102" s="522"/>
      <c r="SIT102" s="522"/>
      <c r="SIU102" s="522"/>
      <c r="SIV102" s="522"/>
      <c r="SIW102" s="522"/>
      <c r="SIX102" s="522"/>
      <c r="SIY102" s="522"/>
      <c r="SIZ102" s="522"/>
      <c r="SJA102" s="522"/>
      <c r="SJB102" s="522"/>
      <c r="SJC102" s="522"/>
      <c r="SJD102" s="522"/>
      <c r="SJE102" s="522"/>
      <c r="SJF102" s="522"/>
      <c r="SJG102" s="522"/>
      <c r="SJH102" s="522"/>
      <c r="SJI102" s="522"/>
      <c r="SJJ102" s="522"/>
      <c r="SJK102" s="522"/>
      <c r="SJL102" s="522"/>
      <c r="SJM102" s="522"/>
      <c r="SJN102" s="522"/>
      <c r="SJO102" s="522"/>
      <c r="SJP102" s="522"/>
      <c r="SJQ102" s="522"/>
      <c r="SJR102" s="522"/>
      <c r="SJS102" s="522"/>
      <c r="SJT102" s="522"/>
      <c r="SJU102" s="522"/>
      <c r="SJV102" s="522"/>
      <c r="SJW102" s="522"/>
      <c r="SJX102" s="522"/>
      <c r="SJY102" s="522"/>
      <c r="SJZ102" s="522"/>
      <c r="SKA102" s="522"/>
      <c r="SKB102" s="522"/>
      <c r="SKC102" s="522"/>
      <c r="SKD102" s="522"/>
      <c r="SKE102" s="522"/>
      <c r="SKF102" s="522"/>
      <c r="SKG102" s="522"/>
      <c r="SKH102" s="522"/>
      <c r="SKI102" s="522"/>
      <c r="SKJ102" s="522"/>
      <c r="SKK102" s="522"/>
      <c r="SKL102" s="522"/>
      <c r="SKM102" s="522"/>
      <c r="SKN102" s="522"/>
      <c r="SKO102" s="522"/>
      <c r="SKP102" s="522"/>
      <c r="SKQ102" s="522"/>
      <c r="SKR102" s="522"/>
      <c r="SKS102" s="522"/>
      <c r="SKT102" s="522"/>
      <c r="SKU102" s="522"/>
      <c r="SKV102" s="522"/>
      <c r="SKW102" s="522"/>
      <c r="SKX102" s="522"/>
      <c r="SKY102" s="522"/>
      <c r="SKZ102" s="522"/>
      <c r="SLA102" s="522"/>
      <c r="SLB102" s="522"/>
      <c r="SLC102" s="522"/>
      <c r="SLD102" s="522"/>
      <c r="SLE102" s="522"/>
      <c r="SLF102" s="522"/>
      <c r="SLG102" s="522"/>
      <c r="SLH102" s="522"/>
      <c r="SLI102" s="522"/>
      <c r="SLJ102" s="522"/>
      <c r="SLK102" s="522"/>
      <c r="SLL102" s="522"/>
      <c r="SLM102" s="522"/>
      <c r="SLN102" s="522"/>
      <c r="SLO102" s="522"/>
      <c r="SLP102" s="522"/>
      <c r="SLQ102" s="522"/>
      <c r="SLR102" s="522"/>
      <c r="SLS102" s="522"/>
      <c r="SLT102" s="522"/>
      <c r="SLU102" s="522"/>
      <c r="SLV102" s="522"/>
      <c r="SLW102" s="522"/>
      <c r="SLX102" s="522"/>
      <c r="SLY102" s="522"/>
      <c r="SLZ102" s="522"/>
      <c r="SMA102" s="522"/>
      <c r="SMB102" s="522"/>
      <c r="SMC102" s="522"/>
      <c r="SMD102" s="522"/>
      <c r="SME102" s="522"/>
      <c r="SMF102" s="522"/>
      <c r="SMG102" s="522"/>
      <c r="SMH102" s="522"/>
      <c r="SMI102" s="522"/>
      <c r="SMJ102" s="522"/>
      <c r="SMK102" s="522"/>
      <c r="SML102" s="522"/>
      <c r="SMM102" s="522"/>
      <c r="SMN102" s="522"/>
      <c r="SMO102" s="522"/>
      <c r="SMP102" s="522"/>
      <c r="SMQ102" s="522"/>
      <c r="SMR102" s="522"/>
      <c r="SMS102" s="522"/>
      <c r="SMT102" s="522"/>
      <c r="SMU102" s="522"/>
      <c r="SMV102" s="522"/>
      <c r="SMW102" s="522"/>
      <c r="SMX102" s="522"/>
      <c r="SMY102" s="522"/>
      <c r="SMZ102" s="522"/>
      <c r="SNA102" s="522"/>
      <c r="SNB102" s="522"/>
      <c r="SNC102" s="522"/>
      <c r="SND102" s="522"/>
      <c r="SNE102" s="522"/>
      <c r="SNF102" s="522"/>
      <c r="SNG102" s="522"/>
      <c r="SNH102" s="522"/>
      <c r="SNI102" s="522"/>
      <c r="SNJ102" s="522"/>
      <c r="SNK102" s="522"/>
      <c r="SNL102" s="522"/>
      <c r="SNM102" s="522"/>
      <c r="SNN102" s="522"/>
      <c r="SNO102" s="522"/>
      <c r="SNP102" s="522"/>
      <c r="SNQ102" s="522"/>
      <c r="SNR102" s="522"/>
      <c r="SNS102" s="522"/>
      <c r="SNT102" s="522"/>
      <c r="SNU102" s="522"/>
      <c r="SNV102" s="522"/>
      <c r="SNW102" s="522"/>
      <c r="SNX102" s="522"/>
      <c r="SNY102" s="522"/>
      <c r="SNZ102" s="522"/>
      <c r="SOA102" s="522"/>
      <c r="SOB102" s="522"/>
      <c r="SOC102" s="522"/>
      <c r="SOD102" s="522"/>
      <c r="SOE102" s="522"/>
      <c r="SOF102" s="522"/>
      <c r="SOG102" s="522"/>
      <c r="SOH102" s="522"/>
      <c r="SOI102" s="522"/>
      <c r="SOJ102" s="522"/>
      <c r="SOK102" s="522"/>
      <c r="SOL102" s="522"/>
      <c r="SOM102" s="522"/>
      <c r="SON102" s="522"/>
      <c r="SOO102" s="522"/>
      <c r="SOP102" s="522"/>
      <c r="SOQ102" s="522"/>
      <c r="SOR102" s="522"/>
      <c r="SOS102" s="522"/>
      <c r="SOT102" s="522"/>
      <c r="SOU102" s="522"/>
      <c r="SOV102" s="522"/>
      <c r="SOW102" s="522"/>
      <c r="SOX102" s="522"/>
      <c r="SOY102" s="522"/>
      <c r="SOZ102" s="522"/>
      <c r="SPA102" s="522"/>
      <c r="SPB102" s="522"/>
      <c r="SPC102" s="522"/>
      <c r="SPD102" s="522"/>
      <c r="SPE102" s="522"/>
      <c r="SPF102" s="522"/>
      <c r="SPG102" s="522"/>
      <c r="SPH102" s="522"/>
      <c r="SPI102" s="522"/>
      <c r="SPJ102" s="522"/>
      <c r="SPK102" s="522"/>
      <c r="SPL102" s="522"/>
      <c r="SPM102" s="522"/>
      <c r="SPN102" s="522"/>
      <c r="SPO102" s="522"/>
      <c r="SPP102" s="522"/>
      <c r="SPQ102" s="522"/>
      <c r="SPR102" s="522"/>
      <c r="SPS102" s="522"/>
      <c r="SPT102" s="522"/>
      <c r="SPU102" s="522"/>
      <c r="SPV102" s="522"/>
      <c r="SPW102" s="522"/>
      <c r="SPX102" s="522"/>
      <c r="SPY102" s="522"/>
      <c r="SPZ102" s="522"/>
      <c r="SQA102" s="522"/>
      <c r="SQB102" s="522"/>
      <c r="SQC102" s="522"/>
      <c r="SQD102" s="522"/>
      <c r="SQE102" s="522"/>
      <c r="SQF102" s="522"/>
      <c r="SQG102" s="522"/>
      <c r="SQH102" s="522"/>
      <c r="SQI102" s="522"/>
      <c r="SQJ102" s="522"/>
      <c r="SQK102" s="522"/>
      <c r="SQL102" s="522"/>
      <c r="SQM102" s="522"/>
      <c r="SQN102" s="522"/>
      <c r="SQO102" s="522"/>
      <c r="SQP102" s="522"/>
      <c r="SQQ102" s="522"/>
      <c r="SQR102" s="522"/>
      <c r="SQS102" s="522"/>
      <c r="SQT102" s="522"/>
      <c r="SQU102" s="522"/>
      <c r="SQV102" s="522"/>
      <c r="SQW102" s="522"/>
      <c r="SQX102" s="522"/>
      <c r="SQY102" s="522"/>
      <c r="SQZ102" s="522"/>
      <c r="SRA102" s="522"/>
      <c r="SRB102" s="522"/>
      <c r="SRC102" s="522"/>
      <c r="SRD102" s="522"/>
      <c r="SRE102" s="522"/>
      <c r="SRF102" s="522"/>
      <c r="SRG102" s="522"/>
      <c r="SRH102" s="522"/>
      <c r="SRI102" s="522"/>
      <c r="SRJ102" s="522"/>
      <c r="SRK102" s="522"/>
      <c r="SRL102" s="522"/>
      <c r="SRM102" s="522"/>
      <c r="SRN102" s="522"/>
      <c r="SRO102" s="522"/>
      <c r="SRP102" s="522"/>
      <c r="SRQ102" s="522"/>
      <c r="SRR102" s="522"/>
      <c r="SRS102" s="522"/>
      <c r="SRT102" s="522"/>
      <c r="SRU102" s="522"/>
      <c r="SRV102" s="522"/>
      <c r="SRW102" s="522"/>
      <c r="SRX102" s="522"/>
      <c r="SRY102" s="522"/>
      <c r="SRZ102" s="522"/>
      <c r="SSA102" s="522"/>
      <c r="SSB102" s="522"/>
      <c r="SSC102" s="522"/>
      <c r="SSD102" s="522"/>
      <c r="SSE102" s="522"/>
      <c r="SSF102" s="522"/>
      <c r="SSG102" s="522"/>
      <c r="SSH102" s="522"/>
      <c r="SSI102" s="522"/>
      <c r="SSJ102" s="522"/>
      <c r="SSK102" s="522"/>
      <c r="SSL102" s="522"/>
      <c r="SSM102" s="522"/>
      <c r="SSN102" s="522"/>
      <c r="SSO102" s="522"/>
      <c r="SSP102" s="522"/>
      <c r="SSQ102" s="522"/>
      <c r="SSR102" s="522"/>
      <c r="SSS102" s="522"/>
      <c r="SST102" s="522"/>
      <c r="SSU102" s="522"/>
      <c r="SSV102" s="522"/>
      <c r="SSW102" s="522"/>
      <c r="SSX102" s="522"/>
      <c r="SSY102" s="522"/>
      <c r="SSZ102" s="522"/>
      <c r="STA102" s="522"/>
      <c r="STB102" s="522"/>
      <c r="STC102" s="522"/>
      <c r="STD102" s="522"/>
      <c r="STE102" s="522"/>
      <c r="STF102" s="522"/>
      <c r="STG102" s="522"/>
      <c r="STH102" s="522"/>
      <c r="STI102" s="522"/>
      <c r="STJ102" s="522"/>
      <c r="STK102" s="522"/>
      <c r="STL102" s="522"/>
      <c r="STM102" s="522"/>
      <c r="STN102" s="522"/>
      <c r="STO102" s="522"/>
      <c r="STP102" s="522"/>
      <c r="STQ102" s="522"/>
      <c r="STR102" s="522"/>
      <c r="STS102" s="522"/>
      <c r="STT102" s="522"/>
      <c r="STU102" s="522"/>
      <c r="STV102" s="522"/>
      <c r="STW102" s="522"/>
      <c r="STX102" s="522"/>
      <c r="STY102" s="522"/>
      <c r="STZ102" s="522"/>
      <c r="SUA102" s="522"/>
      <c r="SUB102" s="522"/>
      <c r="SUC102" s="522"/>
      <c r="SUD102" s="522"/>
      <c r="SUE102" s="522"/>
      <c r="SUF102" s="522"/>
      <c r="SUG102" s="522"/>
      <c r="SUH102" s="522"/>
      <c r="SUI102" s="522"/>
      <c r="SUJ102" s="522"/>
      <c r="SUK102" s="522"/>
      <c r="SUL102" s="522"/>
      <c r="SUM102" s="522"/>
      <c r="SUN102" s="522"/>
      <c r="SUO102" s="522"/>
      <c r="SUP102" s="522"/>
      <c r="SUQ102" s="522"/>
      <c r="SUR102" s="522"/>
      <c r="SUS102" s="522"/>
      <c r="SUT102" s="522"/>
      <c r="SUU102" s="522"/>
      <c r="SUV102" s="522"/>
      <c r="SUW102" s="522"/>
      <c r="SUX102" s="522"/>
      <c r="SUY102" s="522"/>
      <c r="SUZ102" s="522"/>
      <c r="SVA102" s="522"/>
      <c r="SVB102" s="522"/>
      <c r="SVC102" s="522"/>
      <c r="SVD102" s="522"/>
      <c r="SVE102" s="522"/>
      <c r="SVF102" s="522"/>
      <c r="SVG102" s="522"/>
      <c r="SVH102" s="522"/>
      <c r="SVI102" s="522"/>
      <c r="SVJ102" s="522"/>
      <c r="SVK102" s="522"/>
      <c r="SVL102" s="522"/>
      <c r="SVM102" s="522"/>
      <c r="SVN102" s="522"/>
      <c r="SVO102" s="522"/>
      <c r="SVP102" s="522"/>
      <c r="SVQ102" s="522"/>
      <c r="SVR102" s="522"/>
      <c r="SVS102" s="522"/>
      <c r="SVT102" s="522"/>
      <c r="SVU102" s="522"/>
      <c r="SVV102" s="522"/>
      <c r="SVW102" s="522"/>
      <c r="SVX102" s="522"/>
      <c r="SVY102" s="522"/>
      <c r="SVZ102" s="522"/>
      <c r="SWA102" s="522"/>
      <c r="SWB102" s="522"/>
      <c r="SWC102" s="522"/>
      <c r="SWD102" s="522"/>
      <c r="SWE102" s="522"/>
      <c r="SWF102" s="522"/>
      <c r="SWG102" s="522"/>
      <c r="SWH102" s="522"/>
      <c r="SWI102" s="522"/>
      <c r="SWJ102" s="522"/>
      <c r="SWK102" s="522"/>
      <c r="SWL102" s="522"/>
      <c r="SWM102" s="522"/>
      <c r="SWN102" s="522"/>
      <c r="SWO102" s="522"/>
      <c r="SWP102" s="522"/>
      <c r="SWQ102" s="522"/>
      <c r="SWR102" s="522"/>
      <c r="SWS102" s="522"/>
      <c r="SWT102" s="522"/>
      <c r="SWU102" s="522"/>
      <c r="SWV102" s="522"/>
      <c r="SWW102" s="522"/>
      <c r="SWX102" s="522"/>
      <c r="SWY102" s="522"/>
      <c r="SWZ102" s="522"/>
      <c r="SXA102" s="522"/>
      <c r="SXB102" s="522"/>
      <c r="SXC102" s="522"/>
      <c r="SXD102" s="522"/>
      <c r="SXE102" s="522"/>
      <c r="SXF102" s="522"/>
      <c r="SXG102" s="522"/>
      <c r="SXH102" s="522"/>
      <c r="SXI102" s="522"/>
      <c r="SXJ102" s="522"/>
      <c r="SXK102" s="522"/>
      <c r="SXL102" s="522"/>
      <c r="SXM102" s="522"/>
      <c r="SXN102" s="522"/>
      <c r="SXO102" s="522"/>
      <c r="SXP102" s="522"/>
      <c r="SXQ102" s="522"/>
      <c r="SXR102" s="522"/>
      <c r="SXS102" s="522"/>
      <c r="SXT102" s="522"/>
      <c r="SXU102" s="522"/>
      <c r="SXV102" s="522"/>
      <c r="SXW102" s="522"/>
      <c r="SXX102" s="522"/>
      <c r="SXY102" s="522"/>
      <c r="SXZ102" s="522"/>
      <c r="SYA102" s="522"/>
      <c r="SYB102" s="522"/>
      <c r="SYC102" s="522"/>
      <c r="SYD102" s="522"/>
      <c r="SYE102" s="522"/>
      <c r="SYF102" s="522"/>
      <c r="SYG102" s="522"/>
      <c r="SYH102" s="522"/>
      <c r="SYI102" s="522"/>
      <c r="SYJ102" s="522"/>
      <c r="SYK102" s="522"/>
      <c r="SYL102" s="522"/>
      <c r="SYM102" s="522"/>
      <c r="SYN102" s="522"/>
      <c r="SYO102" s="522"/>
      <c r="SYP102" s="522"/>
      <c r="SYQ102" s="522"/>
      <c r="SYR102" s="522"/>
      <c r="SYS102" s="522"/>
      <c r="SYT102" s="522"/>
      <c r="SYU102" s="522"/>
      <c r="SYV102" s="522"/>
      <c r="SYW102" s="522"/>
      <c r="SYX102" s="522"/>
      <c r="SYY102" s="522"/>
      <c r="SYZ102" s="522"/>
      <c r="SZA102" s="522"/>
      <c r="SZB102" s="522"/>
      <c r="SZC102" s="522"/>
      <c r="SZD102" s="522"/>
      <c r="SZE102" s="522"/>
      <c r="SZF102" s="522"/>
      <c r="SZG102" s="522"/>
      <c r="SZH102" s="522"/>
      <c r="SZI102" s="522"/>
      <c r="SZJ102" s="522"/>
      <c r="SZK102" s="522"/>
      <c r="SZL102" s="522"/>
      <c r="SZM102" s="522"/>
      <c r="SZN102" s="522"/>
      <c r="SZO102" s="522"/>
      <c r="SZP102" s="522"/>
      <c r="SZQ102" s="522"/>
      <c r="SZR102" s="522"/>
      <c r="SZS102" s="522"/>
      <c r="SZT102" s="522"/>
      <c r="SZU102" s="522"/>
      <c r="SZV102" s="522"/>
      <c r="SZW102" s="522"/>
      <c r="SZX102" s="522"/>
      <c r="SZY102" s="522"/>
      <c r="SZZ102" s="522"/>
      <c r="TAA102" s="522"/>
      <c r="TAB102" s="522"/>
      <c r="TAC102" s="522"/>
      <c r="TAD102" s="522"/>
      <c r="TAE102" s="522"/>
      <c r="TAF102" s="522"/>
      <c r="TAG102" s="522"/>
      <c r="TAH102" s="522"/>
      <c r="TAI102" s="522"/>
      <c r="TAJ102" s="522"/>
      <c r="TAK102" s="522"/>
      <c r="TAL102" s="522"/>
      <c r="TAM102" s="522"/>
      <c r="TAN102" s="522"/>
      <c r="TAO102" s="522"/>
      <c r="TAP102" s="522"/>
      <c r="TAQ102" s="522"/>
      <c r="TAR102" s="522"/>
      <c r="TAS102" s="522"/>
      <c r="TAT102" s="522"/>
      <c r="TAU102" s="522"/>
      <c r="TAV102" s="522"/>
      <c r="TAW102" s="522"/>
      <c r="TAX102" s="522"/>
      <c r="TAY102" s="522"/>
      <c r="TAZ102" s="522"/>
      <c r="TBA102" s="522"/>
      <c r="TBB102" s="522"/>
      <c r="TBC102" s="522"/>
      <c r="TBD102" s="522"/>
      <c r="TBE102" s="522"/>
      <c r="TBF102" s="522"/>
      <c r="TBG102" s="522"/>
      <c r="TBH102" s="522"/>
      <c r="TBI102" s="522"/>
      <c r="TBJ102" s="522"/>
      <c r="TBK102" s="522"/>
      <c r="TBL102" s="522"/>
      <c r="TBM102" s="522"/>
      <c r="TBN102" s="522"/>
      <c r="TBO102" s="522"/>
      <c r="TBP102" s="522"/>
      <c r="TBQ102" s="522"/>
      <c r="TBR102" s="522"/>
      <c r="TBS102" s="522"/>
      <c r="TBT102" s="522"/>
      <c r="TBU102" s="522"/>
      <c r="TBV102" s="522"/>
      <c r="TBW102" s="522"/>
      <c r="TBX102" s="522"/>
      <c r="TBY102" s="522"/>
      <c r="TBZ102" s="522"/>
      <c r="TCA102" s="522"/>
      <c r="TCB102" s="522"/>
      <c r="TCC102" s="522"/>
      <c r="TCD102" s="522"/>
      <c r="TCE102" s="522"/>
      <c r="TCF102" s="522"/>
      <c r="TCG102" s="522"/>
      <c r="TCH102" s="522"/>
      <c r="TCI102" s="522"/>
      <c r="TCJ102" s="522"/>
      <c r="TCK102" s="522"/>
      <c r="TCL102" s="522"/>
      <c r="TCM102" s="522"/>
      <c r="TCN102" s="522"/>
      <c r="TCO102" s="522"/>
      <c r="TCP102" s="522"/>
      <c r="TCQ102" s="522"/>
      <c r="TCR102" s="522"/>
      <c r="TCS102" s="522"/>
      <c r="TCT102" s="522"/>
      <c r="TCU102" s="522"/>
      <c r="TCV102" s="522"/>
      <c r="TCW102" s="522"/>
      <c r="TCX102" s="522"/>
      <c r="TCY102" s="522"/>
      <c r="TCZ102" s="522"/>
      <c r="TDA102" s="522"/>
      <c r="TDB102" s="522"/>
      <c r="TDC102" s="522"/>
      <c r="TDD102" s="522"/>
      <c r="TDE102" s="522"/>
      <c r="TDF102" s="522"/>
      <c r="TDG102" s="522"/>
      <c r="TDH102" s="522"/>
      <c r="TDI102" s="522"/>
      <c r="TDJ102" s="522"/>
      <c r="TDK102" s="522"/>
      <c r="TDL102" s="522"/>
      <c r="TDM102" s="522"/>
      <c r="TDN102" s="522"/>
      <c r="TDO102" s="522"/>
      <c r="TDP102" s="522"/>
      <c r="TDQ102" s="522"/>
      <c r="TDR102" s="522"/>
      <c r="TDS102" s="522"/>
      <c r="TDT102" s="522"/>
      <c r="TDU102" s="522"/>
      <c r="TDV102" s="522"/>
      <c r="TDW102" s="522"/>
      <c r="TDX102" s="522"/>
      <c r="TDY102" s="522"/>
      <c r="TDZ102" s="522"/>
      <c r="TEA102" s="522"/>
      <c r="TEB102" s="522"/>
      <c r="TEC102" s="522"/>
      <c r="TED102" s="522"/>
      <c r="TEE102" s="522"/>
      <c r="TEF102" s="522"/>
      <c r="TEG102" s="522"/>
      <c r="TEH102" s="522"/>
      <c r="TEI102" s="522"/>
      <c r="TEJ102" s="522"/>
      <c r="TEK102" s="522"/>
      <c r="TEL102" s="522"/>
      <c r="TEM102" s="522"/>
      <c r="TEN102" s="522"/>
      <c r="TEO102" s="522"/>
      <c r="TEP102" s="522"/>
      <c r="TEQ102" s="522"/>
      <c r="TER102" s="522"/>
      <c r="TES102" s="522"/>
      <c r="TET102" s="522"/>
      <c r="TEU102" s="522"/>
      <c r="TEV102" s="522"/>
      <c r="TEW102" s="522"/>
      <c r="TEX102" s="522"/>
      <c r="TEY102" s="522"/>
      <c r="TEZ102" s="522"/>
      <c r="TFA102" s="522"/>
      <c r="TFB102" s="522"/>
      <c r="TFC102" s="522"/>
      <c r="TFD102" s="522"/>
      <c r="TFE102" s="522"/>
      <c r="TFF102" s="522"/>
      <c r="TFG102" s="522"/>
      <c r="TFH102" s="522"/>
      <c r="TFI102" s="522"/>
      <c r="TFJ102" s="522"/>
      <c r="TFK102" s="522"/>
      <c r="TFL102" s="522"/>
      <c r="TFM102" s="522"/>
      <c r="TFN102" s="522"/>
      <c r="TFO102" s="522"/>
      <c r="TFP102" s="522"/>
      <c r="TFQ102" s="522"/>
      <c r="TFR102" s="522"/>
      <c r="TFS102" s="522"/>
      <c r="TFT102" s="522"/>
      <c r="TFU102" s="522"/>
      <c r="TFV102" s="522"/>
      <c r="TFW102" s="522"/>
      <c r="TFX102" s="522"/>
      <c r="TFY102" s="522"/>
      <c r="TFZ102" s="522"/>
      <c r="TGA102" s="522"/>
      <c r="TGB102" s="522"/>
      <c r="TGC102" s="522"/>
      <c r="TGD102" s="522"/>
      <c r="TGE102" s="522"/>
      <c r="TGF102" s="522"/>
      <c r="TGG102" s="522"/>
      <c r="TGH102" s="522"/>
      <c r="TGI102" s="522"/>
      <c r="TGJ102" s="522"/>
      <c r="TGK102" s="522"/>
      <c r="TGL102" s="522"/>
      <c r="TGM102" s="522"/>
      <c r="TGN102" s="522"/>
      <c r="TGO102" s="522"/>
      <c r="TGP102" s="522"/>
      <c r="TGQ102" s="522"/>
      <c r="TGR102" s="522"/>
      <c r="TGS102" s="522"/>
      <c r="TGT102" s="522"/>
      <c r="TGU102" s="522"/>
      <c r="TGV102" s="522"/>
      <c r="TGW102" s="522"/>
      <c r="TGX102" s="522"/>
      <c r="TGY102" s="522"/>
      <c r="TGZ102" s="522"/>
      <c r="THA102" s="522"/>
      <c r="THB102" s="522"/>
      <c r="THC102" s="522"/>
      <c r="THD102" s="522"/>
      <c r="THE102" s="522"/>
      <c r="THF102" s="522"/>
      <c r="THG102" s="522"/>
      <c r="THH102" s="522"/>
      <c r="THI102" s="522"/>
      <c r="THJ102" s="522"/>
      <c r="THK102" s="522"/>
      <c r="THL102" s="522"/>
      <c r="THM102" s="522"/>
      <c r="THN102" s="522"/>
      <c r="THO102" s="522"/>
      <c r="THP102" s="522"/>
      <c r="THQ102" s="522"/>
      <c r="THR102" s="522"/>
      <c r="THS102" s="522"/>
      <c r="THT102" s="522"/>
      <c r="THU102" s="522"/>
      <c r="THV102" s="522"/>
      <c r="THW102" s="522"/>
      <c r="THX102" s="522"/>
      <c r="THY102" s="522"/>
      <c r="THZ102" s="522"/>
      <c r="TIA102" s="522"/>
      <c r="TIB102" s="522"/>
      <c r="TIC102" s="522"/>
      <c r="TID102" s="522"/>
      <c r="TIE102" s="522"/>
      <c r="TIF102" s="522"/>
      <c r="TIG102" s="522"/>
      <c r="TIH102" s="522"/>
      <c r="TII102" s="522"/>
      <c r="TIJ102" s="522"/>
      <c r="TIK102" s="522"/>
      <c r="TIL102" s="522"/>
      <c r="TIM102" s="522"/>
      <c r="TIN102" s="522"/>
      <c r="TIO102" s="522"/>
      <c r="TIP102" s="522"/>
      <c r="TIQ102" s="522"/>
      <c r="TIR102" s="522"/>
      <c r="TIS102" s="522"/>
      <c r="TIT102" s="522"/>
      <c r="TIU102" s="522"/>
      <c r="TIV102" s="522"/>
      <c r="TIW102" s="522"/>
      <c r="TIX102" s="522"/>
      <c r="TIY102" s="522"/>
      <c r="TIZ102" s="522"/>
      <c r="TJA102" s="522"/>
      <c r="TJB102" s="522"/>
      <c r="TJC102" s="522"/>
      <c r="TJD102" s="522"/>
      <c r="TJE102" s="522"/>
      <c r="TJF102" s="522"/>
      <c r="TJG102" s="522"/>
      <c r="TJH102" s="522"/>
      <c r="TJI102" s="522"/>
      <c r="TJJ102" s="522"/>
      <c r="TJK102" s="522"/>
      <c r="TJL102" s="522"/>
      <c r="TJM102" s="522"/>
      <c r="TJN102" s="522"/>
      <c r="TJO102" s="522"/>
      <c r="TJP102" s="522"/>
      <c r="TJQ102" s="522"/>
      <c r="TJR102" s="522"/>
      <c r="TJS102" s="522"/>
      <c r="TJT102" s="522"/>
      <c r="TJU102" s="522"/>
      <c r="TJV102" s="522"/>
      <c r="TJW102" s="522"/>
      <c r="TJX102" s="522"/>
      <c r="TJY102" s="522"/>
      <c r="TJZ102" s="522"/>
      <c r="TKA102" s="522"/>
      <c r="TKB102" s="522"/>
      <c r="TKC102" s="522"/>
      <c r="TKD102" s="522"/>
      <c r="TKE102" s="522"/>
      <c r="TKF102" s="522"/>
      <c r="TKG102" s="522"/>
      <c r="TKH102" s="522"/>
      <c r="TKI102" s="522"/>
      <c r="TKJ102" s="522"/>
      <c r="TKK102" s="522"/>
      <c r="TKL102" s="522"/>
      <c r="TKM102" s="522"/>
      <c r="TKN102" s="522"/>
      <c r="TKO102" s="522"/>
      <c r="TKP102" s="522"/>
      <c r="TKQ102" s="522"/>
      <c r="TKR102" s="522"/>
      <c r="TKS102" s="522"/>
      <c r="TKT102" s="522"/>
      <c r="TKU102" s="522"/>
      <c r="TKV102" s="522"/>
      <c r="TKW102" s="522"/>
      <c r="TKX102" s="522"/>
      <c r="TKY102" s="522"/>
      <c r="TKZ102" s="522"/>
      <c r="TLA102" s="522"/>
      <c r="TLB102" s="522"/>
      <c r="TLC102" s="522"/>
      <c r="TLD102" s="522"/>
      <c r="TLE102" s="522"/>
      <c r="TLF102" s="522"/>
      <c r="TLG102" s="522"/>
      <c r="TLH102" s="522"/>
      <c r="TLI102" s="522"/>
      <c r="TLJ102" s="522"/>
      <c r="TLK102" s="522"/>
      <c r="TLL102" s="522"/>
      <c r="TLM102" s="522"/>
      <c r="TLN102" s="522"/>
      <c r="TLO102" s="522"/>
      <c r="TLP102" s="522"/>
      <c r="TLQ102" s="522"/>
      <c r="TLR102" s="522"/>
      <c r="TLS102" s="522"/>
      <c r="TLT102" s="522"/>
      <c r="TLU102" s="522"/>
      <c r="TLV102" s="522"/>
      <c r="TLW102" s="522"/>
      <c r="TLX102" s="522"/>
      <c r="TLY102" s="522"/>
      <c r="TLZ102" s="522"/>
      <c r="TMA102" s="522"/>
      <c r="TMB102" s="522"/>
      <c r="TMC102" s="522"/>
      <c r="TMD102" s="522"/>
      <c r="TME102" s="522"/>
      <c r="TMF102" s="522"/>
      <c r="TMG102" s="522"/>
      <c r="TMH102" s="522"/>
      <c r="TMI102" s="522"/>
      <c r="TMJ102" s="522"/>
      <c r="TMK102" s="522"/>
      <c r="TML102" s="522"/>
      <c r="TMM102" s="522"/>
      <c r="TMN102" s="522"/>
      <c r="TMO102" s="522"/>
      <c r="TMP102" s="522"/>
      <c r="TMQ102" s="522"/>
      <c r="TMR102" s="522"/>
      <c r="TMS102" s="522"/>
      <c r="TMT102" s="522"/>
      <c r="TMU102" s="522"/>
      <c r="TMV102" s="522"/>
      <c r="TMW102" s="522"/>
      <c r="TMX102" s="522"/>
      <c r="TMY102" s="522"/>
      <c r="TMZ102" s="522"/>
      <c r="TNA102" s="522"/>
      <c r="TNB102" s="522"/>
      <c r="TNC102" s="522"/>
      <c r="TND102" s="522"/>
      <c r="TNE102" s="522"/>
      <c r="TNF102" s="522"/>
      <c r="TNG102" s="522"/>
      <c r="TNH102" s="522"/>
      <c r="TNI102" s="522"/>
      <c r="TNJ102" s="522"/>
      <c r="TNK102" s="522"/>
      <c r="TNL102" s="522"/>
      <c r="TNM102" s="522"/>
      <c r="TNN102" s="522"/>
      <c r="TNO102" s="522"/>
      <c r="TNP102" s="522"/>
      <c r="TNQ102" s="522"/>
      <c r="TNR102" s="522"/>
      <c r="TNS102" s="522"/>
      <c r="TNT102" s="522"/>
      <c r="TNU102" s="522"/>
      <c r="TNV102" s="522"/>
      <c r="TNW102" s="522"/>
      <c r="TNX102" s="522"/>
      <c r="TNY102" s="522"/>
      <c r="TNZ102" s="522"/>
      <c r="TOA102" s="522"/>
      <c r="TOB102" s="522"/>
      <c r="TOC102" s="522"/>
      <c r="TOD102" s="522"/>
      <c r="TOE102" s="522"/>
      <c r="TOF102" s="522"/>
      <c r="TOG102" s="522"/>
      <c r="TOH102" s="522"/>
      <c r="TOI102" s="522"/>
      <c r="TOJ102" s="522"/>
      <c r="TOK102" s="522"/>
      <c r="TOL102" s="522"/>
      <c r="TOM102" s="522"/>
      <c r="TON102" s="522"/>
      <c r="TOO102" s="522"/>
      <c r="TOP102" s="522"/>
      <c r="TOQ102" s="522"/>
      <c r="TOR102" s="522"/>
      <c r="TOS102" s="522"/>
      <c r="TOT102" s="522"/>
      <c r="TOU102" s="522"/>
      <c r="TOV102" s="522"/>
      <c r="TOW102" s="522"/>
      <c r="TOX102" s="522"/>
      <c r="TOY102" s="522"/>
      <c r="TOZ102" s="522"/>
      <c r="TPA102" s="522"/>
      <c r="TPB102" s="522"/>
      <c r="TPC102" s="522"/>
      <c r="TPD102" s="522"/>
      <c r="TPE102" s="522"/>
      <c r="TPF102" s="522"/>
      <c r="TPG102" s="522"/>
      <c r="TPH102" s="522"/>
      <c r="TPI102" s="522"/>
      <c r="TPJ102" s="522"/>
      <c r="TPK102" s="522"/>
      <c r="TPL102" s="522"/>
      <c r="TPM102" s="522"/>
      <c r="TPN102" s="522"/>
      <c r="TPO102" s="522"/>
      <c r="TPP102" s="522"/>
      <c r="TPQ102" s="522"/>
      <c r="TPR102" s="522"/>
      <c r="TPS102" s="522"/>
      <c r="TPT102" s="522"/>
      <c r="TPU102" s="522"/>
      <c r="TPV102" s="522"/>
      <c r="TPW102" s="522"/>
      <c r="TPX102" s="522"/>
      <c r="TPY102" s="522"/>
      <c r="TPZ102" s="522"/>
      <c r="TQA102" s="522"/>
      <c r="TQB102" s="522"/>
      <c r="TQC102" s="522"/>
      <c r="TQD102" s="522"/>
      <c r="TQE102" s="522"/>
      <c r="TQF102" s="522"/>
      <c r="TQG102" s="522"/>
      <c r="TQH102" s="522"/>
      <c r="TQI102" s="522"/>
      <c r="TQJ102" s="522"/>
      <c r="TQK102" s="522"/>
      <c r="TQL102" s="522"/>
      <c r="TQM102" s="522"/>
      <c r="TQN102" s="522"/>
      <c r="TQO102" s="522"/>
      <c r="TQP102" s="522"/>
      <c r="TQQ102" s="522"/>
      <c r="TQR102" s="522"/>
      <c r="TQS102" s="522"/>
      <c r="TQT102" s="522"/>
      <c r="TQU102" s="522"/>
      <c r="TQV102" s="522"/>
      <c r="TQW102" s="522"/>
      <c r="TQX102" s="522"/>
      <c r="TQY102" s="522"/>
      <c r="TQZ102" s="522"/>
      <c r="TRA102" s="522"/>
      <c r="TRB102" s="522"/>
      <c r="TRC102" s="522"/>
      <c r="TRD102" s="522"/>
      <c r="TRE102" s="522"/>
      <c r="TRF102" s="522"/>
      <c r="TRG102" s="522"/>
      <c r="TRH102" s="522"/>
      <c r="TRI102" s="522"/>
      <c r="TRJ102" s="522"/>
      <c r="TRK102" s="522"/>
      <c r="TRL102" s="522"/>
      <c r="TRM102" s="522"/>
      <c r="TRN102" s="522"/>
      <c r="TRO102" s="522"/>
      <c r="TRP102" s="522"/>
      <c r="TRQ102" s="522"/>
      <c r="TRR102" s="522"/>
      <c r="TRS102" s="522"/>
      <c r="TRT102" s="522"/>
      <c r="TRU102" s="522"/>
      <c r="TRV102" s="522"/>
      <c r="TRW102" s="522"/>
      <c r="TRX102" s="522"/>
      <c r="TRY102" s="522"/>
      <c r="TRZ102" s="522"/>
      <c r="TSA102" s="522"/>
      <c r="TSB102" s="522"/>
      <c r="TSC102" s="522"/>
      <c r="TSD102" s="522"/>
      <c r="TSE102" s="522"/>
      <c r="TSF102" s="522"/>
      <c r="TSG102" s="522"/>
      <c r="TSH102" s="522"/>
      <c r="TSI102" s="522"/>
      <c r="TSJ102" s="522"/>
      <c r="TSK102" s="522"/>
      <c r="TSL102" s="522"/>
      <c r="TSM102" s="522"/>
      <c r="TSN102" s="522"/>
      <c r="TSO102" s="522"/>
      <c r="TSP102" s="522"/>
      <c r="TSQ102" s="522"/>
      <c r="TSR102" s="522"/>
      <c r="TSS102" s="522"/>
      <c r="TST102" s="522"/>
      <c r="TSU102" s="522"/>
      <c r="TSV102" s="522"/>
      <c r="TSW102" s="522"/>
      <c r="TSX102" s="522"/>
      <c r="TSY102" s="522"/>
      <c r="TSZ102" s="522"/>
      <c r="TTA102" s="522"/>
      <c r="TTB102" s="522"/>
      <c r="TTC102" s="522"/>
      <c r="TTD102" s="522"/>
      <c r="TTE102" s="522"/>
      <c r="TTF102" s="522"/>
      <c r="TTG102" s="522"/>
      <c r="TTH102" s="522"/>
      <c r="TTI102" s="522"/>
      <c r="TTJ102" s="522"/>
      <c r="TTK102" s="522"/>
      <c r="TTL102" s="522"/>
      <c r="TTM102" s="522"/>
      <c r="TTN102" s="522"/>
      <c r="TTO102" s="522"/>
      <c r="TTP102" s="522"/>
      <c r="TTQ102" s="522"/>
      <c r="TTR102" s="522"/>
      <c r="TTS102" s="522"/>
      <c r="TTT102" s="522"/>
      <c r="TTU102" s="522"/>
      <c r="TTV102" s="522"/>
      <c r="TTW102" s="522"/>
      <c r="TTX102" s="522"/>
      <c r="TTY102" s="522"/>
      <c r="TTZ102" s="522"/>
      <c r="TUA102" s="522"/>
      <c r="TUB102" s="522"/>
      <c r="TUC102" s="522"/>
      <c r="TUD102" s="522"/>
      <c r="TUE102" s="522"/>
      <c r="TUF102" s="522"/>
      <c r="TUG102" s="522"/>
      <c r="TUH102" s="522"/>
      <c r="TUI102" s="522"/>
      <c r="TUJ102" s="522"/>
      <c r="TUK102" s="522"/>
      <c r="TUL102" s="522"/>
      <c r="TUM102" s="522"/>
      <c r="TUN102" s="522"/>
      <c r="TUO102" s="522"/>
      <c r="TUP102" s="522"/>
      <c r="TUQ102" s="522"/>
      <c r="TUR102" s="522"/>
      <c r="TUS102" s="522"/>
      <c r="TUT102" s="522"/>
      <c r="TUU102" s="522"/>
      <c r="TUV102" s="522"/>
      <c r="TUW102" s="522"/>
      <c r="TUX102" s="522"/>
      <c r="TUY102" s="522"/>
      <c r="TUZ102" s="522"/>
      <c r="TVA102" s="522"/>
      <c r="TVB102" s="522"/>
      <c r="TVC102" s="522"/>
      <c r="TVD102" s="522"/>
      <c r="TVE102" s="522"/>
      <c r="TVF102" s="522"/>
      <c r="TVG102" s="522"/>
      <c r="TVH102" s="522"/>
      <c r="TVI102" s="522"/>
      <c r="TVJ102" s="522"/>
      <c r="TVK102" s="522"/>
      <c r="TVL102" s="522"/>
      <c r="TVM102" s="522"/>
      <c r="TVN102" s="522"/>
      <c r="TVO102" s="522"/>
      <c r="TVP102" s="522"/>
      <c r="TVQ102" s="522"/>
      <c r="TVR102" s="522"/>
      <c r="TVS102" s="522"/>
      <c r="TVT102" s="522"/>
      <c r="TVU102" s="522"/>
      <c r="TVV102" s="522"/>
      <c r="TVW102" s="522"/>
      <c r="TVX102" s="522"/>
      <c r="TVY102" s="522"/>
      <c r="TVZ102" s="522"/>
      <c r="TWA102" s="522"/>
      <c r="TWB102" s="522"/>
      <c r="TWC102" s="522"/>
      <c r="TWD102" s="522"/>
      <c r="TWE102" s="522"/>
      <c r="TWF102" s="522"/>
      <c r="TWG102" s="522"/>
      <c r="TWH102" s="522"/>
      <c r="TWI102" s="522"/>
      <c r="TWJ102" s="522"/>
      <c r="TWK102" s="522"/>
      <c r="TWL102" s="522"/>
      <c r="TWM102" s="522"/>
      <c r="TWN102" s="522"/>
      <c r="TWO102" s="522"/>
      <c r="TWP102" s="522"/>
      <c r="TWQ102" s="522"/>
      <c r="TWR102" s="522"/>
      <c r="TWS102" s="522"/>
      <c r="TWT102" s="522"/>
      <c r="TWU102" s="522"/>
      <c r="TWV102" s="522"/>
      <c r="TWW102" s="522"/>
      <c r="TWX102" s="522"/>
      <c r="TWY102" s="522"/>
      <c r="TWZ102" s="522"/>
      <c r="TXA102" s="522"/>
      <c r="TXB102" s="522"/>
      <c r="TXC102" s="522"/>
      <c r="TXD102" s="522"/>
      <c r="TXE102" s="522"/>
      <c r="TXF102" s="522"/>
      <c r="TXG102" s="522"/>
      <c r="TXH102" s="522"/>
      <c r="TXI102" s="522"/>
      <c r="TXJ102" s="522"/>
      <c r="TXK102" s="522"/>
      <c r="TXL102" s="522"/>
      <c r="TXM102" s="522"/>
      <c r="TXN102" s="522"/>
      <c r="TXO102" s="522"/>
      <c r="TXP102" s="522"/>
      <c r="TXQ102" s="522"/>
      <c r="TXR102" s="522"/>
      <c r="TXS102" s="522"/>
      <c r="TXT102" s="522"/>
      <c r="TXU102" s="522"/>
      <c r="TXV102" s="522"/>
      <c r="TXW102" s="522"/>
      <c r="TXX102" s="522"/>
      <c r="TXY102" s="522"/>
      <c r="TXZ102" s="522"/>
      <c r="TYA102" s="522"/>
      <c r="TYB102" s="522"/>
      <c r="TYC102" s="522"/>
      <c r="TYD102" s="522"/>
      <c r="TYE102" s="522"/>
      <c r="TYF102" s="522"/>
      <c r="TYG102" s="522"/>
      <c r="TYH102" s="522"/>
      <c r="TYI102" s="522"/>
      <c r="TYJ102" s="522"/>
      <c r="TYK102" s="522"/>
      <c r="TYL102" s="522"/>
      <c r="TYM102" s="522"/>
      <c r="TYN102" s="522"/>
      <c r="TYO102" s="522"/>
      <c r="TYP102" s="522"/>
      <c r="TYQ102" s="522"/>
      <c r="TYR102" s="522"/>
      <c r="TYS102" s="522"/>
      <c r="TYT102" s="522"/>
      <c r="TYU102" s="522"/>
      <c r="TYV102" s="522"/>
      <c r="TYW102" s="522"/>
      <c r="TYX102" s="522"/>
      <c r="TYY102" s="522"/>
      <c r="TYZ102" s="522"/>
      <c r="TZA102" s="522"/>
      <c r="TZB102" s="522"/>
      <c r="TZC102" s="522"/>
      <c r="TZD102" s="522"/>
      <c r="TZE102" s="522"/>
      <c r="TZF102" s="522"/>
      <c r="TZG102" s="522"/>
      <c r="TZH102" s="522"/>
      <c r="TZI102" s="522"/>
      <c r="TZJ102" s="522"/>
      <c r="TZK102" s="522"/>
      <c r="TZL102" s="522"/>
      <c r="TZM102" s="522"/>
      <c r="TZN102" s="522"/>
      <c r="TZO102" s="522"/>
      <c r="TZP102" s="522"/>
      <c r="TZQ102" s="522"/>
      <c r="TZR102" s="522"/>
      <c r="TZS102" s="522"/>
      <c r="TZT102" s="522"/>
      <c r="TZU102" s="522"/>
      <c r="TZV102" s="522"/>
      <c r="TZW102" s="522"/>
      <c r="TZX102" s="522"/>
      <c r="TZY102" s="522"/>
      <c r="TZZ102" s="522"/>
      <c r="UAA102" s="522"/>
      <c r="UAB102" s="522"/>
      <c r="UAC102" s="522"/>
      <c r="UAD102" s="522"/>
      <c r="UAE102" s="522"/>
      <c r="UAF102" s="522"/>
      <c r="UAG102" s="522"/>
      <c r="UAH102" s="522"/>
      <c r="UAI102" s="522"/>
      <c r="UAJ102" s="522"/>
      <c r="UAK102" s="522"/>
      <c r="UAL102" s="522"/>
      <c r="UAM102" s="522"/>
      <c r="UAN102" s="522"/>
      <c r="UAO102" s="522"/>
      <c r="UAP102" s="522"/>
      <c r="UAQ102" s="522"/>
      <c r="UAR102" s="522"/>
      <c r="UAS102" s="522"/>
      <c r="UAT102" s="522"/>
      <c r="UAU102" s="522"/>
      <c r="UAV102" s="522"/>
      <c r="UAW102" s="522"/>
      <c r="UAX102" s="522"/>
      <c r="UAY102" s="522"/>
      <c r="UAZ102" s="522"/>
      <c r="UBA102" s="522"/>
      <c r="UBB102" s="522"/>
      <c r="UBC102" s="522"/>
      <c r="UBD102" s="522"/>
      <c r="UBE102" s="522"/>
      <c r="UBF102" s="522"/>
      <c r="UBG102" s="522"/>
      <c r="UBH102" s="522"/>
      <c r="UBI102" s="522"/>
      <c r="UBJ102" s="522"/>
      <c r="UBK102" s="522"/>
      <c r="UBL102" s="522"/>
      <c r="UBM102" s="522"/>
      <c r="UBN102" s="522"/>
      <c r="UBO102" s="522"/>
      <c r="UBP102" s="522"/>
      <c r="UBQ102" s="522"/>
      <c r="UBR102" s="522"/>
      <c r="UBS102" s="522"/>
      <c r="UBT102" s="522"/>
      <c r="UBU102" s="522"/>
      <c r="UBV102" s="522"/>
      <c r="UBW102" s="522"/>
      <c r="UBX102" s="522"/>
      <c r="UBY102" s="522"/>
      <c r="UBZ102" s="522"/>
      <c r="UCA102" s="522"/>
      <c r="UCB102" s="522"/>
      <c r="UCC102" s="522"/>
      <c r="UCD102" s="522"/>
      <c r="UCE102" s="522"/>
      <c r="UCF102" s="522"/>
      <c r="UCG102" s="522"/>
      <c r="UCH102" s="522"/>
      <c r="UCI102" s="522"/>
      <c r="UCJ102" s="522"/>
      <c r="UCK102" s="522"/>
      <c r="UCL102" s="522"/>
      <c r="UCM102" s="522"/>
      <c r="UCN102" s="522"/>
      <c r="UCO102" s="522"/>
      <c r="UCP102" s="522"/>
      <c r="UCQ102" s="522"/>
      <c r="UCR102" s="522"/>
      <c r="UCS102" s="522"/>
      <c r="UCT102" s="522"/>
      <c r="UCU102" s="522"/>
      <c r="UCV102" s="522"/>
      <c r="UCW102" s="522"/>
      <c r="UCX102" s="522"/>
      <c r="UCY102" s="522"/>
      <c r="UCZ102" s="522"/>
      <c r="UDA102" s="522"/>
      <c r="UDB102" s="522"/>
      <c r="UDC102" s="522"/>
      <c r="UDD102" s="522"/>
      <c r="UDE102" s="522"/>
      <c r="UDF102" s="522"/>
      <c r="UDG102" s="522"/>
      <c r="UDH102" s="522"/>
      <c r="UDI102" s="522"/>
      <c r="UDJ102" s="522"/>
      <c r="UDK102" s="522"/>
      <c r="UDL102" s="522"/>
      <c r="UDM102" s="522"/>
      <c r="UDN102" s="522"/>
      <c r="UDO102" s="522"/>
      <c r="UDP102" s="522"/>
      <c r="UDQ102" s="522"/>
      <c r="UDR102" s="522"/>
      <c r="UDS102" s="522"/>
      <c r="UDT102" s="522"/>
      <c r="UDU102" s="522"/>
      <c r="UDV102" s="522"/>
      <c r="UDW102" s="522"/>
      <c r="UDX102" s="522"/>
      <c r="UDY102" s="522"/>
      <c r="UDZ102" s="522"/>
      <c r="UEA102" s="522"/>
      <c r="UEB102" s="522"/>
      <c r="UEC102" s="522"/>
      <c r="UED102" s="522"/>
      <c r="UEE102" s="522"/>
      <c r="UEF102" s="522"/>
      <c r="UEG102" s="522"/>
      <c r="UEH102" s="522"/>
      <c r="UEI102" s="522"/>
      <c r="UEJ102" s="522"/>
      <c r="UEK102" s="522"/>
      <c r="UEL102" s="522"/>
      <c r="UEM102" s="522"/>
      <c r="UEN102" s="522"/>
      <c r="UEO102" s="522"/>
      <c r="UEP102" s="522"/>
      <c r="UEQ102" s="522"/>
      <c r="UER102" s="522"/>
      <c r="UES102" s="522"/>
      <c r="UET102" s="522"/>
      <c r="UEU102" s="522"/>
      <c r="UEV102" s="522"/>
      <c r="UEW102" s="522"/>
      <c r="UEX102" s="522"/>
      <c r="UEY102" s="522"/>
      <c r="UEZ102" s="522"/>
      <c r="UFA102" s="522"/>
      <c r="UFB102" s="522"/>
      <c r="UFC102" s="522"/>
      <c r="UFD102" s="522"/>
      <c r="UFE102" s="522"/>
      <c r="UFF102" s="522"/>
      <c r="UFG102" s="522"/>
      <c r="UFH102" s="522"/>
      <c r="UFI102" s="522"/>
      <c r="UFJ102" s="522"/>
      <c r="UFK102" s="522"/>
      <c r="UFL102" s="522"/>
      <c r="UFM102" s="522"/>
      <c r="UFN102" s="522"/>
      <c r="UFO102" s="522"/>
      <c r="UFP102" s="522"/>
      <c r="UFQ102" s="522"/>
      <c r="UFR102" s="522"/>
      <c r="UFS102" s="522"/>
      <c r="UFT102" s="522"/>
      <c r="UFU102" s="522"/>
      <c r="UFV102" s="522"/>
      <c r="UFW102" s="522"/>
      <c r="UFX102" s="522"/>
      <c r="UFY102" s="522"/>
      <c r="UFZ102" s="522"/>
      <c r="UGA102" s="522"/>
      <c r="UGB102" s="522"/>
      <c r="UGC102" s="522"/>
      <c r="UGD102" s="522"/>
      <c r="UGE102" s="522"/>
      <c r="UGF102" s="522"/>
      <c r="UGG102" s="522"/>
      <c r="UGH102" s="522"/>
      <c r="UGI102" s="522"/>
      <c r="UGJ102" s="522"/>
      <c r="UGK102" s="522"/>
      <c r="UGL102" s="522"/>
      <c r="UGM102" s="522"/>
      <c r="UGN102" s="522"/>
      <c r="UGO102" s="522"/>
      <c r="UGP102" s="522"/>
      <c r="UGQ102" s="522"/>
      <c r="UGR102" s="522"/>
      <c r="UGS102" s="522"/>
      <c r="UGT102" s="522"/>
      <c r="UGU102" s="522"/>
      <c r="UGV102" s="522"/>
      <c r="UGW102" s="522"/>
      <c r="UGX102" s="522"/>
      <c r="UGY102" s="522"/>
      <c r="UGZ102" s="522"/>
      <c r="UHA102" s="522"/>
      <c r="UHB102" s="522"/>
      <c r="UHC102" s="522"/>
      <c r="UHD102" s="522"/>
      <c r="UHE102" s="522"/>
      <c r="UHF102" s="522"/>
      <c r="UHG102" s="522"/>
      <c r="UHH102" s="522"/>
      <c r="UHI102" s="522"/>
      <c r="UHJ102" s="522"/>
      <c r="UHK102" s="522"/>
      <c r="UHL102" s="522"/>
      <c r="UHM102" s="522"/>
      <c r="UHN102" s="522"/>
      <c r="UHO102" s="522"/>
      <c r="UHP102" s="522"/>
      <c r="UHQ102" s="522"/>
      <c r="UHR102" s="522"/>
      <c r="UHS102" s="522"/>
      <c r="UHT102" s="522"/>
      <c r="UHU102" s="522"/>
      <c r="UHV102" s="522"/>
      <c r="UHW102" s="522"/>
      <c r="UHX102" s="522"/>
      <c r="UHY102" s="522"/>
      <c r="UHZ102" s="522"/>
      <c r="UIA102" s="522"/>
      <c r="UIB102" s="522"/>
      <c r="UIC102" s="522"/>
      <c r="UID102" s="522"/>
      <c r="UIE102" s="522"/>
      <c r="UIF102" s="522"/>
      <c r="UIG102" s="522"/>
      <c r="UIH102" s="522"/>
      <c r="UII102" s="522"/>
      <c r="UIJ102" s="522"/>
      <c r="UIK102" s="522"/>
      <c r="UIL102" s="522"/>
      <c r="UIM102" s="522"/>
      <c r="UIN102" s="522"/>
      <c r="UIO102" s="522"/>
      <c r="UIP102" s="522"/>
      <c r="UIQ102" s="522"/>
      <c r="UIR102" s="522"/>
      <c r="UIS102" s="522"/>
      <c r="UIT102" s="522"/>
      <c r="UIU102" s="522"/>
      <c r="UIV102" s="522"/>
      <c r="UIW102" s="522"/>
      <c r="UIX102" s="522"/>
      <c r="UIY102" s="522"/>
      <c r="UIZ102" s="522"/>
      <c r="UJA102" s="522"/>
      <c r="UJB102" s="522"/>
      <c r="UJC102" s="522"/>
      <c r="UJD102" s="522"/>
      <c r="UJE102" s="522"/>
      <c r="UJF102" s="522"/>
      <c r="UJG102" s="522"/>
      <c r="UJH102" s="522"/>
      <c r="UJI102" s="522"/>
      <c r="UJJ102" s="522"/>
      <c r="UJK102" s="522"/>
      <c r="UJL102" s="522"/>
      <c r="UJM102" s="522"/>
      <c r="UJN102" s="522"/>
      <c r="UJO102" s="522"/>
      <c r="UJP102" s="522"/>
      <c r="UJQ102" s="522"/>
      <c r="UJR102" s="522"/>
      <c r="UJS102" s="522"/>
      <c r="UJT102" s="522"/>
      <c r="UJU102" s="522"/>
      <c r="UJV102" s="522"/>
      <c r="UJW102" s="522"/>
      <c r="UJX102" s="522"/>
      <c r="UJY102" s="522"/>
      <c r="UJZ102" s="522"/>
      <c r="UKA102" s="522"/>
      <c r="UKB102" s="522"/>
      <c r="UKC102" s="522"/>
      <c r="UKD102" s="522"/>
      <c r="UKE102" s="522"/>
      <c r="UKF102" s="522"/>
      <c r="UKG102" s="522"/>
      <c r="UKH102" s="522"/>
      <c r="UKI102" s="522"/>
      <c r="UKJ102" s="522"/>
      <c r="UKK102" s="522"/>
      <c r="UKL102" s="522"/>
      <c r="UKM102" s="522"/>
      <c r="UKN102" s="522"/>
      <c r="UKO102" s="522"/>
      <c r="UKP102" s="522"/>
      <c r="UKQ102" s="522"/>
      <c r="UKR102" s="522"/>
      <c r="UKS102" s="522"/>
      <c r="UKT102" s="522"/>
      <c r="UKU102" s="522"/>
      <c r="UKV102" s="522"/>
      <c r="UKW102" s="522"/>
      <c r="UKX102" s="522"/>
      <c r="UKY102" s="522"/>
      <c r="UKZ102" s="522"/>
      <c r="ULA102" s="522"/>
      <c r="ULB102" s="522"/>
      <c r="ULC102" s="522"/>
      <c r="ULD102" s="522"/>
      <c r="ULE102" s="522"/>
      <c r="ULF102" s="522"/>
      <c r="ULG102" s="522"/>
      <c r="ULH102" s="522"/>
      <c r="ULI102" s="522"/>
      <c r="ULJ102" s="522"/>
      <c r="ULK102" s="522"/>
      <c r="ULL102" s="522"/>
      <c r="ULM102" s="522"/>
      <c r="ULN102" s="522"/>
      <c r="ULO102" s="522"/>
      <c r="ULP102" s="522"/>
      <c r="ULQ102" s="522"/>
      <c r="ULR102" s="522"/>
      <c r="ULS102" s="522"/>
      <c r="ULT102" s="522"/>
      <c r="ULU102" s="522"/>
      <c r="ULV102" s="522"/>
      <c r="ULW102" s="522"/>
      <c r="ULX102" s="522"/>
      <c r="ULY102" s="522"/>
      <c r="ULZ102" s="522"/>
      <c r="UMA102" s="522"/>
      <c r="UMB102" s="522"/>
      <c r="UMC102" s="522"/>
      <c r="UMD102" s="522"/>
      <c r="UME102" s="522"/>
      <c r="UMF102" s="522"/>
      <c r="UMG102" s="522"/>
      <c r="UMH102" s="522"/>
      <c r="UMI102" s="522"/>
      <c r="UMJ102" s="522"/>
      <c r="UMK102" s="522"/>
      <c r="UML102" s="522"/>
      <c r="UMM102" s="522"/>
      <c r="UMN102" s="522"/>
      <c r="UMO102" s="522"/>
      <c r="UMP102" s="522"/>
      <c r="UMQ102" s="522"/>
      <c r="UMR102" s="522"/>
      <c r="UMS102" s="522"/>
      <c r="UMT102" s="522"/>
      <c r="UMU102" s="522"/>
      <c r="UMV102" s="522"/>
      <c r="UMW102" s="522"/>
      <c r="UMX102" s="522"/>
      <c r="UMY102" s="522"/>
      <c r="UMZ102" s="522"/>
      <c r="UNA102" s="522"/>
      <c r="UNB102" s="522"/>
      <c r="UNC102" s="522"/>
      <c r="UND102" s="522"/>
      <c r="UNE102" s="522"/>
      <c r="UNF102" s="522"/>
      <c r="UNG102" s="522"/>
      <c r="UNH102" s="522"/>
      <c r="UNI102" s="522"/>
      <c r="UNJ102" s="522"/>
      <c r="UNK102" s="522"/>
      <c r="UNL102" s="522"/>
      <c r="UNM102" s="522"/>
      <c r="UNN102" s="522"/>
      <c r="UNO102" s="522"/>
      <c r="UNP102" s="522"/>
      <c r="UNQ102" s="522"/>
      <c r="UNR102" s="522"/>
      <c r="UNS102" s="522"/>
      <c r="UNT102" s="522"/>
      <c r="UNU102" s="522"/>
      <c r="UNV102" s="522"/>
      <c r="UNW102" s="522"/>
      <c r="UNX102" s="522"/>
      <c r="UNY102" s="522"/>
      <c r="UNZ102" s="522"/>
      <c r="UOA102" s="522"/>
      <c r="UOB102" s="522"/>
      <c r="UOC102" s="522"/>
      <c r="UOD102" s="522"/>
      <c r="UOE102" s="522"/>
      <c r="UOF102" s="522"/>
      <c r="UOG102" s="522"/>
      <c r="UOH102" s="522"/>
      <c r="UOI102" s="522"/>
      <c r="UOJ102" s="522"/>
      <c r="UOK102" s="522"/>
      <c r="UOL102" s="522"/>
      <c r="UOM102" s="522"/>
      <c r="UON102" s="522"/>
      <c r="UOO102" s="522"/>
      <c r="UOP102" s="522"/>
      <c r="UOQ102" s="522"/>
      <c r="UOR102" s="522"/>
      <c r="UOS102" s="522"/>
      <c r="UOT102" s="522"/>
      <c r="UOU102" s="522"/>
      <c r="UOV102" s="522"/>
      <c r="UOW102" s="522"/>
      <c r="UOX102" s="522"/>
      <c r="UOY102" s="522"/>
      <c r="UOZ102" s="522"/>
      <c r="UPA102" s="522"/>
      <c r="UPB102" s="522"/>
      <c r="UPC102" s="522"/>
      <c r="UPD102" s="522"/>
      <c r="UPE102" s="522"/>
      <c r="UPF102" s="522"/>
      <c r="UPG102" s="522"/>
      <c r="UPH102" s="522"/>
      <c r="UPI102" s="522"/>
      <c r="UPJ102" s="522"/>
      <c r="UPK102" s="522"/>
      <c r="UPL102" s="522"/>
      <c r="UPM102" s="522"/>
      <c r="UPN102" s="522"/>
      <c r="UPO102" s="522"/>
      <c r="UPP102" s="522"/>
      <c r="UPQ102" s="522"/>
      <c r="UPR102" s="522"/>
      <c r="UPS102" s="522"/>
      <c r="UPT102" s="522"/>
      <c r="UPU102" s="522"/>
      <c r="UPV102" s="522"/>
      <c r="UPW102" s="522"/>
      <c r="UPX102" s="522"/>
      <c r="UPY102" s="522"/>
      <c r="UPZ102" s="522"/>
      <c r="UQA102" s="522"/>
      <c r="UQB102" s="522"/>
      <c r="UQC102" s="522"/>
      <c r="UQD102" s="522"/>
      <c r="UQE102" s="522"/>
      <c r="UQF102" s="522"/>
      <c r="UQG102" s="522"/>
      <c r="UQH102" s="522"/>
      <c r="UQI102" s="522"/>
      <c r="UQJ102" s="522"/>
      <c r="UQK102" s="522"/>
      <c r="UQL102" s="522"/>
      <c r="UQM102" s="522"/>
      <c r="UQN102" s="522"/>
      <c r="UQO102" s="522"/>
      <c r="UQP102" s="522"/>
      <c r="UQQ102" s="522"/>
      <c r="UQR102" s="522"/>
      <c r="UQS102" s="522"/>
      <c r="UQT102" s="522"/>
      <c r="UQU102" s="522"/>
      <c r="UQV102" s="522"/>
      <c r="UQW102" s="522"/>
      <c r="UQX102" s="522"/>
      <c r="UQY102" s="522"/>
      <c r="UQZ102" s="522"/>
      <c r="URA102" s="522"/>
      <c r="URB102" s="522"/>
      <c r="URC102" s="522"/>
      <c r="URD102" s="522"/>
      <c r="URE102" s="522"/>
      <c r="URF102" s="522"/>
      <c r="URG102" s="522"/>
      <c r="URH102" s="522"/>
      <c r="URI102" s="522"/>
      <c r="URJ102" s="522"/>
      <c r="URK102" s="522"/>
      <c r="URL102" s="522"/>
      <c r="URM102" s="522"/>
      <c r="URN102" s="522"/>
      <c r="URO102" s="522"/>
      <c r="URP102" s="522"/>
      <c r="URQ102" s="522"/>
      <c r="URR102" s="522"/>
      <c r="URS102" s="522"/>
      <c r="URT102" s="522"/>
      <c r="URU102" s="522"/>
      <c r="URV102" s="522"/>
      <c r="URW102" s="522"/>
      <c r="URX102" s="522"/>
      <c r="URY102" s="522"/>
      <c r="URZ102" s="522"/>
      <c r="USA102" s="522"/>
      <c r="USB102" s="522"/>
      <c r="USC102" s="522"/>
      <c r="USD102" s="522"/>
      <c r="USE102" s="522"/>
      <c r="USF102" s="522"/>
      <c r="USG102" s="522"/>
      <c r="USH102" s="522"/>
      <c r="USI102" s="522"/>
      <c r="USJ102" s="522"/>
      <c r="USK102" s="522"/>
      <c r="USL102" s="522"/>
      <c r="USM102" s="522"/>
      <c r="USN102" s="522"/>
      <c r="USO102" s="522"/>
      <c r="USP102" s="522"/>
      <c r="USQ102" s="522"/>
      <c r="USR102" s="522"/>
      <c r="USS102" s="522"/>
      <c r="UST102" s="522"/>
      <c r="USU102" s="522"/>
      <c r="USV102" s="522"/>
      <c r="USW102" s="522"/>
      <c r="USX102" s="522"/>
      <c r="USY102" s="522"/>
      <c r="USZ102" s="522"/>
      <c r="UTA102" s="522"/>
      <c r="UTB102" s="522"/>
      <c r="UTC102" s="522"/>
      <c r="UTD102" s="522"/>
      <c r="UTE102" s="522"/>
      <c r="UTF102" s="522"/>
      <c r="UTG102" s="522"/>
      <c r="UTH102" s="522"/>
      <c r="UTI102" s="522"/>
      <c r="UTJ102" s="522"/>
      <c r="UTK102" s="522"/>
      <c r="UTL102" s="522"/>
      <c r="UTM102" s="522"/>
      <c r="UTN102" s="522"/>
      <c r="UTO102" s="522"/>
      <c r="UTP102" s="522"/>
      <c r="UTQ102" s="522"/>
      <c r="UTR102" s="522"/>
      <c r="UTS102" s="522"/>
      <c r="UTT102" s="522"/>
      <c r="UTU102" s="522"/>
      <c r="UTV102" s="522"/>
      <c r="UTW102" s="522"/>
      <c r="UTX102" s="522"/>
      <c r="UTY102" s="522"/>
      <c r="UTZ102" s="522"/>
      <c r="UUA102" s="522"/>
      <c r="UUB102" s="522"/>
      <c r="UUC102" s="522"/>
      <c r="UUD102" s="522"/>
      <c r="UUE102" s="522"/>
      <c r="UUF102" s="522"/>
      <c r="UUG102" s="522"/>
      <c r="UUH102" s="522"/>
      <c r="UUI102" s="522"/>
      <c r="UUJ102" s="522"/>
      <c r="UUK102" s="522"/>
      <c r="UUL102" s="522"/>
      <c r="UUM102" s="522"/>
      <c r="UUN102" s="522"/>
      <c r="UUO102" s="522"/>
      <c r="UUP102" s="522"/>
      <c r="UUQ102" s="522"/>
      <c r="UUR102" s="522"/>
      <c r="UUS102" s="522"/>
      <c r="UUT102" s="522"/>
      <c r="UUU102" s="522"/>
      <c r="UUV102" s="522"/>
      <c r="UUW102" s="522"/>
      <c r="UUX102" s="522"/>
      <c r="UUY102" s="522"/>
      <c r="UUZ102" s="522"/>
      <c r="UVA102" s="522"/>
      <c r="UVB102" s="522"/>
      <c r="UVC102" s="522"/>
      <c r="UVD102" s="522"/>
      <c r="UVE102" s="522"/>
      <c r="UVF102" s="522"/>
      <c r="UVG102" s="522"/>
      <c r="UVH102" s="522"/>
      <c r="UVI102" s="522"/>
      <c r="UVJ102" s="522"/>
      <c r="UVK102" s="522"/>
      <c r="UVL102" s="522"/>
      <c r="UVM102" s="522"/>
      <c r="UVN102" s="522"/>
      <c r="UVO102" s="522"/>
      <c r="UVP102" s="522"/>
      <c r="UVQ102" s="522"/>
      <c r="UVR102" s="522"/>
      <c r="UVS102" s="522"/>
      <c r="UVT102" s="522"/>
      <c r="UVU102" s="522"/>
      <c r="UVV102" s="522"/>
      <c r="UVW102" s="522"/>
      <c r="UVX102" s="522"/>
      <c r="UVY102" s="522"/>
      <c r="UVZ102" s="522"/>
      <c r="UWA102" s="522"/>
      <c r="UWB102" s="522"/>
      <c r="UWC102" s="522"/>
      <c r="UWD102" s="522"/>
      <c r="UWE102" s="522"/>
      <c r="UWF102" s="522"/>
      <c r="UWG102" s="522"/>
      <c r="UWH102" s="522"/>
      <c r="UWI102" s="522"/>
      <c r="UWJ102" s="522"/>
      <c r="UWK102" s="522"/>
      <c r="UWL102" s="522"/>
      <c r="UWM102" s="522"/>
      <c r="UWN102" s="522"/>
      <c r="UWO102" s="522"/>
      <c r="UWP102" s="522"/>
      <c r="UWQ102" s="522"/>
      <c r="UWR102" s="522"/>
      <c r="UWS102" s="522"/>
      <c r="UWT102" s="522"/>
      <c r="UWU102" s="522"/>
      <c r="UWV102" s="522"/>
      <c r="UWW102" s="522"/>
      <c r="UWX102" s="522"/>
      <c r="UWY102" s="522"/>
      <c r="UWZ102" s="522"/>
      <c r="UXA102" s="522"/>
      <c r="UXB102" s="522"/>
      <c r="UXC102" s="522"/>
      <c r="UXD102" s="522"/>
      <c r="UXE102" s="522"/>
      <c r="UXF102" s="522"/>
      <c r="UXG102" s="522"/>
      <c r="UXH102" s="522"/>
      <c r="UXI102" s="522"/>
      <c r="UXJ102" s="522"/>
      <c r="UXK102" s="522"/>
      <c r="UXL102" s="522"/>
      <c r="UXM102" s="522"/>
      <c r="UXN102" s="522"/>
      <c r="UXO102" s="522"/>
      <c r="UXP102" s="522"/>
      <c r="UXQ102" s="522"/>
      <c r="UXR102" s="522"/>
      <c r="UXS102" s="522"/>
      <c r="UXT102" s="522"/>
      <c r="UXU102" s="522"/>
      <c r="UXV102" s="522"/>
      <c r="UXW102" s="522"/>
      <c r="UXX102" s="522"/>
      <c r="UXY102" s="522"/>
      <c r="UXZ102" s="522"/>
      <c r="UYA102" s="522"/>
      <c r="UYB102" s="522"/>
      <c r="UYC102" s="522"/>
      <c r="UYD102" s="522"/>
      <c r="UYE102" s="522"/>
      <c r="UYF102" s="522"/>
      <c r="UYG102" s="522"/>
      <c r="UYH102" s="522"/>
      <c r="UYI102" s="522"/>
      <c r="UYJ102" s="522"/>
      <c r="UYK102" s="522"/>
      <c r="UYL102" s="522"/>
      <c r="UYM102" s="522"/>
      <c r="UYN102" s="522"/>
      <c r="UYO102" s="522"/>
      <c r="UYP102" s="522"/>
      <c r="UYQ102" s="522"/>
      <c r="UYR102" s="522"/>
      <c r="UYS102" s="522"/>
      <c r="UYT102" s="522"/>
      <c r="UYU102" s="522"/>
      <c r="UYV102" s="522"/>
      <c r="UYW102" s="522"/>
      <c r="UYX102" s="522"/>
      <c r="UYY102" s="522"/>
      <c r="UYZ102" s="522"/>
      <c r="UZA102" s="522"/>
      <c r="UZB102" s="522"/>
      <c r="UZC102" s="522"/>
      <c r="UZD102" s="522"/>
      <c r="UZE102" s="522"/>
      <c r="UZF102" s="522"/>
      <c r="UZG102" s="522"/>
      <c r="UZH102" s="522"/>
      <c r="UZI102" s="522"/>
      <c r="UZJ102" s="522"/>
      <c r="UZK102" s="522"/>
      <c r="UZL102" s="522"/>
      <c r="UZM102" s="522"/>
      <c r="UZN102" s="522"/>
      <c r="UZO102" s="522"/>
      <c r="UZP102" s="522"/>
      <c r="UZQ102" s="522"/>
      <c r="UZR102" s="522"/>
      <c r="UZS102" s="522"/>
      <c r="UZT102" s="522"/>
      <c r="UZU102" s="522"/>
      <c r="UZV102" s="522"/>
      <c r="UZW102" s="522"/>
      <c r="UZX102" s="522"/>
      <c r="UZY102" s="522"/>
      <c r="UZZ102" s="522"/>
      <c r="VAA102" s="522"/>
      <c r="VAB102" s="522"/>
      <c r="VAC102" s="522"/>
      <c r="VAD102" s="522"/>
      <c r="VAE102" s="522"/>
      <c r="VAF102" s="522"/>
      <c r="VAG102" s="522"/>
      <c r="VAH102" s="522"/>
      <c r="VAI102" s="522"/>
      <c r="VAJ102" s="522"/>
      <c r="VAK102" s="522"/>
      <c r="VAL102" s="522"/>
      <c r="VAM102" s="522"/>
      <c r="VAN102" s="522"/>
      <c r="VAO102" s="522"/>
      <c r="VAP102" s="522"/>
      <c r="VAQ102" s="522"/>
      <c r="VAR102" s="522"/>
      <c r="VAS102" s="522"/>
      <c r="VAT102" s="522"/>
      <c r="VAU102" s="522"/>
      <c r="VAV102" s="522"/>
      <c r="VAW102" s="522"/>
      <c r="VAX102" s="522"/>
      <c r="VAY102" s="522"/>
      <c r="VAZ102" s="522"/>
      <c r="VBA102" s="522"/>
      <c r="VBB102" s="522"/>
      <c r="VBC102" s="522"/>
      <c r="VBD102" s="522"/>
      <c r="VBE102" s="522"/>
      <c r="VBF102" s="522"/>
      <c r="VBG102" s="522"/>
      <c r="VBH102" s="522"/>
      <c r="VBI102" s="522"/>
      <c r="VBJ102" s="522"/>
      <c r="VBK102" s="522"/>
      <c r="VBL102" s="522"/>
      <c r="VBM102" s="522"/>
      <c r="VBN102" s="522"/>
      <c r="VBO102" s="522"/>
      <c r="VBP102" s="522"/>
      <c r="VBQ102" s="522"/>
      <c r="VBR102" s="522"/>
      <c r="VBS102" s="522"/>
      <c r="VBT102" s="522"/>
      <c r="VBU102" s="522"/>
      <c r="VBV102" s="522"/>
      <c r="VBW102" s="522"/>
      <c r="VBX102" s="522"/>
      <c r="VBY102" s="522"/>
      <c r="VBZ102" s="522"/>
      <c r="VCA102" s="522"/>
      <c r="VCB102" s="522"/>
      <c r="VCC102" s="522"/>
      <c r="VCD102" s="522"/>
      <c r="VCE102" s="522"/>
      <c r="VCF102" s="522"/>
      <c r="VCG102" s="522"/>
      <c r="VCH102" s="522"/>
      <c r="VCI102" s="522"/>
      <c r="VCJ102" s="522"/>
      <c r="VCK102" s="522"/>
      <c r="VCL102" s="522"/>
      <c r="VCM102" s="522"/>
      <c r="VCN102" s="522"/>
      <c r="VCO102" s="522"/>
      <c r="VCP102" s="522"/>
      <c r="VCQ102" s="522"/>
      <c r="VCR102" s="522"/>
      <c r="VCS102" s="522"/>
      <c r="VCT102" s="522"/>
      <c r="VCU102" s="522"/>
      <c r="VCV102" s="522"/>
      <c r="VCW102" s="522"/>
      <c r="VCX102" s="522"/>
      <c r="VCY102" s="522"/>
      <c r="VCZ102" s="522"/>
      <c r="VDA102" s="522"/>
      <c r="VDB102" s="522"/>
      <c r="VDC102" s="522"/>
      <c r="VDD102" s="522"/>
      <c r="VDE102" s="522"/>
      <c r="VDF102" s="522"/>
      <c r="VDG102" s="522"/>
      <c r="VDH102" s="522"/>
      <c r="VDI102" s="522"/>
      <c r="VDJ102" s="522"/>
      <c r="VDK102" s="522"/>
      <c r="VDL102" s="522"/>
      <c r="VDM102" s="522"/>
      <c r="VDN102" s="522"/>
      <c r="VDO102" s="522"/>
      <c r="VDP102" s="522"/>
      <c r="VDQ102" s="522"/>
      <c r="VDR102" s="522"/>
      <c r="VDS102" s="522"/>
      <c r="VDT102" s="522"/>
      <c r="VDU102" s="522"/>
      <c r="VDV102" s="522"/>
      <c r="VDW102" s="522"/>
      <c r="VDX102" s="522"/>
      <c r="VDY102" s="522"/>
      <c r="VDZ102" s="522"/>
      <c r="VEA102" s="522"/>
      <c r="VEB102" s="522"/>
      <c r="VEC102" s="522"/>
      <c r="VED102" s="522"/>
      <c r="VEE102" s="522"/>
      <c r="VEF102" s="522"/>
      <c r="VEG102" s="522"/>
      <c r="VEH102" s="522"/>
      <c r="VEI102" s="522"/>
      <c r="VEJ102" s="522"/>
      <c r="VEK102" s="522"/>
      <c r="VEL102" s="522"/>
      <c r="VEM102" s="522"/>
      <c r="VEN102" s="522"/>
      <c r="VEO102" s="522"/>
      <c r="VEP102" s="522"/>
      <c r="VEQ102" s="522"/>
      <c r="VER102" s="522"/>
      <c r="VES102" s="522"/>
      <c r="VET102" s="522"/>
      <c r="VEU102" s="522"/>
      <c r="VEV102" s="522"/>
      <c r="VEW102" s="522"/>
      <c r="VEX102" s="522"/>
      <c r="VEY102" s="522"/>
      <c r="VEZ102" s="522"/>
      <c r="VFA102" s="522"/>
      <c r="VFB102" s="522"/>
      <c r="VFC102" s="522"/>
      <c r="VFD102" s="522"/>
      <c r="VFE102" s="522"/>
      <c r="VFF102" s="522"/>
      <c r="VFG102" s="522"/>
      <c r="VFH102" s="522"/>
      <c r="VFI102" s="522"/>
      <c r="VFJ102" s="522"/>
      <c r="VFK102" s="522"/>
      <c r="VFL102" s="522"/>
      <c r="VFM102" s="522"/>
      <c r="VFN102" s="522"/>
      <c r="VFO102" s="522"/>
      <c r="VFP102" s="522"/>
      <c r="VFQ102" s="522"/>
      <c r="VFR102" s="522"/>
      <c r="VFS102" s="522"/>
      <c r="VFT102" s="522"/>
      <c r="VFU102" s="522"/>
      <c r="VFV102" s="522"/>
      <c r="VFW102" s="522"/>
      <c r="VFX102" s="522"/>
      <c r="VFY102" s="522"/>
      <c r="VFZ102" s="522"/>
      <c r="VGA102" s="522"/>
      <c r="VGB102" s="522"/>
      <c r="VGC102" s="522"/>
      <c r="VGD102" s="522"/>
      <c r="VGE102" s="522"/>
      <c r="VGF102" s="522"/>
      <c r="VGG102" s="522"/>
      <c r="VGH102" s="522"/>
      <c r="VGI102" s="522"/>
      <c r="VGJ102" s="522"/>
      <c r="VGK102" s="522"/>
      <c r="VGL102" s="522"/>
      <c r="VGM102" s="522"/>
      <c r="VGN102" s="522"/>
      <c r="VGO102" s="522"/>
      <c r="VGP102" s="522"/>
      <c r="VGQ102" s="522"/>
      <c r="VGR102" s="522"/>
      <c r="VGS102" s="522"/>
      <c r="VGT102" s="522"/>
      <c r="VGU102" s="522"/>
      <c r="VGV102" s="522"/>
      <c r="VGW102" s="522"/>
      <c r="VGX102" s="522"/>
      <c r="VGY102" s="522"/>
      <c r="VGZ102" s="522"/>
      <c r="VHA102" s="522"/>
      <c r="VHB102" s="522"/>
      <c r="VHC102" s="522"/>
      <c r="VHD102" s="522"/>
      <c r="VHE102" s="522"/>
      <c r="VHF102" s="522"/>
      <c r="VHG102" s="522"/>
      <c r="VHH102" s="522"/>
      <c r="VHI102" s="522"/>
      <c r="VHJ102" s="522"/>
      <c r="VHK102" s="522"/>
      <c r="VHL102" s="522"/>
      <c r="VHM102" s="522"/>
      <c r="VHN102" s="522"/>
      <c r="VHO102" s="522"/>
      <c r="VHP102" s="522"/>
      <c r="VHQ102" s="522"/>
      <c r="VHR102" s="522"/>
      <c r="VHS102" s="522"/>
      <c r="VHT102" s="522"/>
      <c r="VHU102" s="522"/>
      <c r="VHV102" s="522"/>
      <c r="VHW102" s="522"/>
      <c r="VHX102" s="522"/>
      <c r="VHY102" s="522"/>
      <c r="VHZ102" s="522"/>
      <c r="VIA102" s="522"/>
      <c r="VIB102" s="522"/>
      <c r="VIC102" s="522"/>
      <c r="VID102" s="522"/>
      <c r="VIE102" s="522"/>
      <c r="VIF102" s="522"/>
      <c r="VIG102" s="522"/>
      <c r="VIH102" s="522"/>
      <c r="VII102" s="522"/>
      <c r="VIJ102" s="522"/>
      <c r="VIK102" s="522"/>
      <c r="VIL102" s="522"/>
      <c r="VIM102" s="522"/>
      <c r="VIN102" s="522"/>
      <c r="VIO102" s="522"/>
      <c r="VIP102" s="522"/>
      <c r="VIQ102" s="522"/>
      <c r="VIR102" s="522"/>
      <c r="VIS102" s="522"/>
      <c r="VIT102" s="522"/>
      <c r="VIU102" s="522"/>
      <c r="VIV102" s="522"/>
      <c r="VIW102" s="522"/>
      <c r="VIX102" s="522"/>
      <c r="VIY102" s="522"/>
      <c r="VIZ102" s="522"/>
      <c r="VJA102" s="522"/>
      <c r="VJB102" s="522"/>
      <c r="VJC102" s="522"/>
      <c r="VJD102" s="522"/>
      <c r="VJE102" s="522"/>
      <c r="VJF102" s="522"/>
      <c r="VJG102" s="522"/>
      <c r="VJH102" s="522"/>
      <c r="VJI102" s="522"/>
      <c r="VJJ102" s="522"/>
      <c r="VJK102" s="522"/>
      <c r="VJL102" s="522"/>
      <c r="VJM102" s="522"/>
      <c r="VJN102" s="522"/>
      <c r="VJO102" s="522"/>
      <c r="VJP102" s="522"/>
      <c r="VJQ102" s="522"/>
      <c r="VJR102" s="522"/>
      <c r="VJS102" s="522"/>
      <c r="VJT102" s="522"/>
      <c r="VJU102" s="522"/>
      <c r="VJV102" s="522"/>
      <c r="VJW102" s="522"/>
      <c r="VJX102" s="522"/>
      <c r="VJY102" s="522"/>
      <c r="VJZ102" s="522"/>
      <c r="VKA102" s="522"/>
      <c r="VKB102" s="522"/>
      <c r="VKC102" s="522"/>
      <c r="VKD102" s="522"/>
      <c r="VKE102" s="522"/>
      <c r="VKF102" s="522"/>
      <c r="VKG102" s="522"/>
      <c r="VKH102" s="522"/>
      <c r="VKI102" s="522"/>
      <c r="VKJ102" s="522"/>
      <c r="VKK102" s="522"/>
      <c r="VKL102" s="522"/>
      <c r="VKM102" s="522"/>
      <c r="VKN102" s="522"/>
      <c r="VKO102" s="522"/>
      <c r="VKP102" s="522"/>
      <c r="VKQ102" s="522"/>
      <c r="VKR102" s="522"/>
      <c r="VKS102" s="522"/>
      <c r="VKT102" s="522"/>
      <c r="VKU102" s="522"/>
      <c r="VKV102" s="522"/>
      <c r="VKW102" s="522"/>
      <c r="VKX102" s="522"/>
      <c r="VKY102" s="522"/>
      <c r="VKZ102" s="522"/>
      <c r="VLA102" s="522"/>
      <c r="VLB102" s="522"/>
      <c r="VLC102" s="522"/>
      <c r="VLD102" s="522"/>
      <c r="VLE102" s="522"/>
      <c r="VLF102" s="522"/>
      <c r="VLG102" s="522"/>
      <c r="VLH102" s="522"/>
      <c r="VLI102" s="522"/>
      <c r="VLJ102" s="522"/>
      <c r="VLK102" s="522"/>
      <c r="VLL102" s="522"/>
      <c r="VLM102" s="522"/>
      <c r="VLN102" s="522"/>
      <c r="VLO102" s="522"/>
      <c r="VLP102" s="522"/>
      <c r="VLQ102" s="522"/>
      <c r="VLR102" s="522"/>
      <c r="VLS102" s="522"/>
      <c r="VLT102" s="522"/>
      <c r="VLU102" s="522"/>
      <c r="VLV102" s="522"/>
      <c r="VLW102" s="522"/>
      <c r="VLX102" s="522"/>
      <c r="VLY102" s="522"/>
      <c r="VLZ102" s="522"/>
      <c r="VMA102" s="522"/>
      <c r="VMB102" s="522"/>
      <c r="VMC102" s="522"/>
      <c r="VMD102" s="522"/>
      <c r="VME102" s="522"/>
      <c r="VMF102" s="522"/>
      <c r="VMG102" s="522"/>
      <c r="VMH102" s="522"/>
      <c r="VMI102" s="522"/>
      <c r="VMJ102" s="522"/>
      <c r="VMK102" s="522"/>
      <c r="VML102" s="522"/>
      <c r="VMM102" s="522"/>
      <c r="VMN102" s="522"/>
      <c r="VMO102" s="522"/>
      <c r="VMP102" s="522"/>
      <c r="VMQ102" s="522"/>
      <c r="VMR102" s="522"/>
      <c r="VMS102" s="522"/>
      <c r="VMT102" s="522"/>
      <c r="VMU102" s="522"/>
      <c r="VMV102" s="522"/>
      <c r="VMW102" s="522"/>
      <c r="VMX102" s="522"/>
      <c r="VMY102" s="522"/>
      <c r="VMZ102" s="522"/>
      <c r="VNA102" s="522"/>
      <c r="VNB102" s="522"/>
      <c r="VNC102" s="522"/>
      <c r="VND102" s="522"/>
      <c r="VNE102" s="522"/>
      <c r="VNF102" s="522"/>
      <c r="VNG102" s="522"/>
      <c r="VNH102" s="522"/>
      <c r="VNI102" s="522"/>
      <c r="VNJ102" s="522"/>
      <c r="VNK102" s="522"/>
      <c r="VNL102" s="522"/>
      <c r="VNM102" s="522"/>
      <c r="VNN102" s="522"/>
      <c r="VNO102" s="522"/>
      <c r="VNP102" s="522"/>
      <c r="VNQ102" s="522"/>
      <c r="VNR102" s="522"/>
      <c r="VNS102" s="522"/>
      <c r="VNT102" s="522"/>
      <c r="VNU102" s="522"/>
      <c r="VNV102" s="522"/>
      <c r="VNW102" s="522"/>
      <c r="VNX102" s="522"/>
      <c r="VNY102" s="522"/>
      <c r="VNZ102" s="522"/>
      <c r="VOA102" s="522"/>
      <c r="VOB102" s="522"/>
      <c r="VOC102" s="522"/>
      <c r="VOD102" s="522"/>
      <c r="VOE102" s="522"/>
      <c r="VOF102" s="522"/>
      <c r="VOG102" s="522"/>
      <c r="VOH102" s="522"/>
      <c r="VOI102" s="522"/>
      <c r="VOJ102" s="522"/>
      <c r="VOK102" s="522"/>
      <c r="VOL102" s="522"/>
      <c r="VOM102" s="522"/>
      <c r="VON102" s="522"/>
      <c r="VOO102" s="522"/>
      <c r="VOP102" s="522"/>
      <c r="VOQ102" s="522"/>
      <c r="VOR102" s="522"/>
      <c r="VOS102" s="522"/>
      <c r="VOT102" s="522"/>
      <c r="VOU102" s="522"/>
      <c r="VOV102" s="522"/>
      <c r="VOW102" s="522"/>
      <c r="VOX102" s="522"/>
      <c r="VOY102" s="522"/>
      <c r="VOZ102" s="522"/>
      <c r="VPA102" s="522"/>
      <c r="VPB102" s="522"/>
      <c r="VPC102" s="522"/>
      <c r="VPD102" s="522"/>
      <c r="VPE102" s="522"/>
      <c r="VPF102" s="522"/>
      <c r="VPG102" s="522"/>
      <c r="VPH102" s="522"/>
      <c r="VPI102" s="522"/>
      <c r="VPJ102" s="522"/>
      <c r="VPK102" s="522"/>
      <c r="VPL102" s="522"/>
      <c r="VPM102" s="522"/>
      <c r="VPN102" s="522"/>
      <c r="VPO102" s="522"/>
      <c r="VPP102" s="522"/>
      <c r="VPQ102" s="522"/>
      <c r="VPR102" s="522"/>
      <c r="VPS102" s="522"/>
      <c r="VPT102" s="522"/>
      <c r="VPU102" s="522"/>
      <c r="VPV102" s="522"/>
      <c r="VPW102" s="522"/>
      <c r="VPX102" s="522"/>
      <c r="VPY102" s="522"/>
      <c r="VPZ102" s="522"/>
      <c r="VQA102" s="522"/>
      <c r="VQB102" s="522"/>
      <c r="VQC102" s="522"/>
      <c r="VQD102" s="522"/>
      <c r="VQE102" s="522"/>
      <c r="VQF102" s="522"/>
      <c r="VQG102" s="522"/>
      <c r="VQH102" s="522"/>
      <c r="VQI102" s="522"/>
      <c r="VQJ102" s="522"/>
      <c r="VQK102" s="522"/>
      <c r="VQL102" s="522"/>
      <c r="VQM102" s="522"/>
      <c r="VQN102" s="522"/>
      <c r="VQO102" s="522"/>
      <c r="VQP102" s="522"/>
      <c r="VQQ102" s="522"/>
      <c r="VQR102" s="522"/>
      <c r="VQS102" s="522"/>
      <c r="VQT102" s="522"/>
      <c r="VQU102" s="522"/>
      <c r="VQV102" s="522"/>
      <c r="VQW102" s="522"/>
      <c r="VQX102" s="522"/>
      <c r="VQY102" s="522"/>
      <c r="VQZ102" s="522"/>
      <c r="VRA102" s="522"/>
      <c r="VRB102" s="522"/>
      <c r="VRC102" s="522"/>
      <c r="VRD102" s="522"/>
      <c r="VRE102" s="522"/>
      <c r="VRF102" s="522"/>
      <c r="VRG102" s="522"/>
      <c r="VRH102" s="522"/>
      <c r="VRI102" s="522"/>
      <c r="VRJ102" s="522"/>
      <c r="VRK102" s="522"/>
      <c r="VRL102" s="522"/>
      <c r="VRM102" s="522"/>
      <c r="VRN102" s="522"/>
      <c r="VRO102" s="522"/>
      <c r="VRP102" s="522"/>
      <c r="VRQ102" s="522"/>
      <c r="VRR102" s="522"/>
      <c r="VRS102" s="522"/>
      <c r="VRT102" s="522"/>
      <c r="VRU102" s="522"/>
      <c r="VRV102" s="522"/>
      <c r="VRW102" s="522"/>
      <c r="VRX102" s="522"/>
      <c r="VRY102" s="522"/>
      <c r="VRZ102" s="522"/>
      <c r="VSA102" s="522"/>
      <c r="VSB102" s="522"/>
      <c r="VSC102" s="522"/>
      <c r="VSD102" s="522"/>
      <c r="VSE102" s="522"/>
      <c r="VSF102" s="522"/>
      <c r="VSG102" s="522"/>
      <c r="VSH102" s="522"/>
      <c r="VSI102" s="522"/>
      <c r="VSJ102" s="522"/>
      <c r="VSK102" s="522"/>
      <c r="VSL102" s="522"/>
      <c r="VSM102" s="522"/>
      <c r="VSN102" s="522"/>
      <c r="VSO102" s="522"/>
      <c r="VSP102" s="522"/>
      <c r="VSQ102" s="522"/>
      <c r="VSR102" s="522"/>
      <c r="VSS102" s="522"/>
      <c r="VST102" s="522"/>
      <c r="VSU102" s="522"/>
      <c r="VSV102" s="522"/>
      <c r="VSW102" s="522"/>
      <c r="VSX102" s="522"/>
      <c r="VSY102" s="522"/>
      <c r="VSZ102" s="522"/>
      <c r="VTA102" s="522"/>
      <c r="VTB102" s="522"/>
      <c r="VTC102" s="522"/>
      <c r="VTD102" s="522"/>
      <c r="VTE102" s="522"/>
      <c r="VTF102" s="522"/>
      <c r="VTG102" s="522"/>
      <c r="VTH102" s="522"/>
      <c r="VTI102" s="522"/>
      <c r="VTJ102" s="522"/>
      <c r="VTK102" s="522"/>
      <c r="VTL102" s="522"/>
      <c r="VTM102" s="522"/>
      <c r="VTN102" s="522"/>
      <c r="VTO102" s="522"/>
      <c r="VTP102" s="522"/>
      <c r="VTQ102" s="522"/>
      <c r="VTR102" s="522"/>
      <c r="VTS102" s="522"/>
      <c r="VTT102" s="522"/>
      <c r="VTU102" s="522"/>
      <c r="VTV102" s="522"/>
      <c r="VTW102" s="522"/>
      <c r="VTX102" s="522"/>
      <c r="VTY102" s="522"/>
      <c r="VTZ102" s="522"/>
      <c r="VUA102" s="522"/>
      <c r="VUB102" s="522"/>
      <c r="VUC102" s="522"/>
      <c r="VUD102" s="522"/>
      <c r="VUE102" s="522"/>
      <c r="VUF102" s="522"/>
      <c r="VUG102" s="522"/>
      <c r="VUH102" s="522"/>
      <c r="VUI102" s="522"/>
      <c r="VUJ102" s="522"/>
      <c r="VUK102" s="522"/>
      <c r="VUL102" s="522"/>
      <c r="VUM102" s="522"/>
      <c r="VUN102" s="522"/>
      <c r="VUO102" s="522"/>
      <c r="VUP102" s="522"/>
      <c r="VUQ102" s="522"/>
      <c r="VUR102" s="522"/>
      <c r="VUS102" s="522"/>
      <c r="VUT102" s="522"/>
      <c r="VUU102" s="522"/>
      <c r="VUV102" s="522"/>
      <c r="VUW102" s="522"/>
      <c r="VUX102" s="522"/>
      <c r="VUY102" s="522"/>
      <c r="VUZ102" s="522"/>
      <c r="VVA102" s="522"/>
      <c r="VVB102" s="522"/>
      <c r="VVC102" s="522"/>
      <c r="VVD102" s="522"/>
      <c r="VVE102" s="522"/>
      <c r="VVF102" s="522"/>
      <c r="VVG102" s="522"/>
      <c r="VVH102" s="522"/>
      <c r="VVI102" s="522"/>
      <c r="VVJ102" s="522"/>
      <c r="VVK102" s="522"/>
      <c r="VVL102" s="522"/>
      <c r="VVM102" s="522"/>
      <c r="VVN102" s="522"/>
      <c r="VVO102" s="522"/>
      <c r="VVP102" s="522"/>
      <c r="VVQ102" s="522"/>
      <c r="VVR102" s="522"/>
      <c r="VVS102" s="522"/>
      <c r="VVT102" s="522"/>
      <c r="VVU102" s="522"/>
      <c r="VVV102" s="522"/>
      <c r="VVW102" s="522"/>
      <c r="VVX102" s="522"/>
      <c r="VVY102" s="522"/>
      <c r="VVZ102" s="522"/>
      <c r="VWA102" s="522"/>
      <c r="VWB102" s="522"/>
      <c r="VWC102" s="522"/>
      <c r="VWD102" s="522"/>
      <c r="VWE102" s="522"/>
      <c r="VWF102" s="522"/>
      <c r="VWG102" s="522"/>
      <c r="VWH102" s="522"/>
      <c r="VWI102" s="522"/>
      <c r="VWJ102" s="522"/>
      <c r="VWK102" s="522"/>
      <c r="VWL102" s="522"/>
      <c r="VWM102" s="522"/>
      <c r="VWN102" s="522"/>
      <c r="VWO102" s="522"/>
      <c r="VWP102" s="522"/>
      <c r="VWQ102" s="522"/>
      <c r="VWR102" s="522"/>
      <c r="VWS102" s="522"/>
      <c r="VWT102" s="522"/>
      <c r="VWU102" s="522"/>
      <c r="VWV102" s="522"/>
      <c r="VWW102" s="522"/>
      <c r="VWX102" s="522"/>
      <c r="VWY102" s="522"/>
      <c r="VWZ102" s="522"/>
      <c r="VXA102" s="522"/>
      <c r="VXB102" s="522"/>
      <c r="VXC102" s="522"/>
      <c r="VXD102" s="522"/>
      <c r="VXE102" s="522"/>
      <c r="VXF102" s="522"/>
      <c r="VXG102" s="522"/>
      <c r="VXH102" s="522"/>
      <c r="VXI102" s="522"/>
      <c r="VXJ102" s="522"/>
      <c r="VXK102" s="522"/>
      <c r="VXL102" s="522"/>
      <c r="VXM102" s="522"/>
      <c r="VXN102" s="522"/>
      <c r="VXO102" s="522"/>
      <c r="VXP102" s="522"/>
      <c r="VXQ102" s="522"/>
      <c r="VXR102" s="522"/>
      <c r="VXS102" s="522"/>
      <c r="VXT102" s="522"/>
      <c r="VXU102" s="522"/>
      <c r="VXV102" s="522"/>
      <c r="VXW102" s="522"/>
      <c r="VXX102" s="522"/>
      <c r="VXY102" s="522"/>
      <c r="VXZ102" s="522"/>
      <c r="VYA102" s="522"/>
      <c r="VYB102" s="522"/>
      <c r="VYC102" s="522"/>
      <c r="VYD102" s="522"/>
      <c r="VYE102" s="522"/>
      <c r="VYF102" s="522"/>
      <c r="VYG102" s="522"/>
      <c r="VYH102" s="522"/>
      <c r="VYI102" s="522"/>
      <c r="VYJ102" s="522"/>
      <c r="VYK102" s="522"/>
      <c r="VYL102" s="522"/>
      <c r="VYM102" s="522"/>
      <c r="VYN102" s="522"/>
      <c r="VYO102" s="522"/>
      <c r="VYP102" s="522"/>
      <c r="VYQ102" s="522"/>
      <c r="VYR102" s="522"/>
      <c r="VYS102" s="522"/>
      <c r="VYT102" s="522"/>
      <c r="VYU102" s="522"/>
      <c r="VYV102" s="522"/>
      <c r="VYW102" s="522"/>
      <c r="VYX102" s="522"/>
      <c r="VYY102" s="522"/>
      <c r="VYZ102" s="522"/>
      <c r="VZA102" s="522"/>
      <c r="VZB102" s="522"/>
      <c r="VZC102" s="522"/>
      <c r="VZD102" s="522"/>
      <c r="VZE102" s="522"/>
      <c r="VZF102" s="522"/>
      <c r="VZG102" s="522"/>
      <c r="VZH102" s="522"/>
      <c r="VZI102" s="522"/>
      <c r="VZJ102" s="522"/>
      <c r="VZK102" s="522"/>
      <c r="VZL102" s="522"/>
      <c r="VZM102" s="522"/>
      <c r="VZN102" s="522"/>
      <c r="VZO102" s="522"/>
      <c r="VZP102" s="522"/>
      <c r="VZQ102" s="522"/>
      <c r="VZR102" s="522"/>
      <c r="VZS102" s="522"/>
      <c r="VZT102" s="522"/>
      <c r="VZU102" s="522"/>
      <c r="VZV102" s="522"/>
      <c r="VZW102" s="522"/>
      <c r="VZX102" s="522"/>
      <c r="VZY102" s="522"/>
      <c r="VZZ102" s="522"/>
      <c r="WAA102" s="522"/>
      <c r="WAB102" s="522"/>
      <c r="WAC102" s="522"/>
      <c r="WAD102" s="522"/>
      <c r="WAE102" s="522"/>
      <c r="WAF102" s="522"/>
      <c r="WAG102" s="522"/>
      <c r="WAH102" s="522"/>
      <c r="WAI102" s="522"/>
      <c r="WAJ102" s="522"/>
      <c r="WAK102" s="522"/>
      <c r="WAL102" s="522"/>
      <c r="WAM102" s="522"/>
      <c r="WAN102" s="522"/>
      <c r="WAO102" s="522"/>
      <c r="WAP102" s="522"/>
      <c r="WAQ102" s="522"/>
      <c r="WAR102" s="522"/>
      <c r="WAS102" s="522"/>
      <c r="WAT102" s="522"/>
      <c r="WAU102" s="522"/>
      <c r="WAV102" s="522"/>
      <c r="WAW102" s="522"/>
      <c r="WAX102" s="522"/>
      <c r="WAY102" s="522"/>
      <c r="WAZ102" s="522"/>
      <c r="WBA102" s="522"/>
      <c r="WBB102" s="522"/>
      <c r="WBC102" s="522"/>
      <c r="WBD102" s="522"/>
      <c r="WBE102" s="522"/>
      <c r="WBF102" s="522"/>
      <c r="WBG102" s="522"/>
      <c r="WBH102" s="522"/>
      <c r="WBI102" s="522"/>
      <c r="WBJ102" s="522"/>
      <c r="WBK102" s="522"/>
      <c r="WBL102" s="522"/>
      <c r="WBM102" s="522"/>
      <c r="WBN102" s="522"/>
      <c r="WBO102" s="522"/>
      <c r="WBP102" s="522"/>
      <c r="WBQ102" s="522"/>
      <c r="WBR102" s="522"/>
      <c r="WBS102" s="522"/>
      <c r="WBT102" s="522"/>
      <c r="WBU102" s="522"/>
      <c r="WBV102" s="522"/>
      <c r="WBW102" s="522"/>
      <c r="WBX102" s="522"/>
      <c r="WBY102" s="522"/>
      <c r="WBZ102" s="522"/>
      <c r="WCA102" s="522"/>
      <c r="WCB102" s="522"/>
      <c r="WCC102" s="522"/>
      <c r="WCD102" s="522"/>
      <c r="WCE102" s="522"/>
      <c r="WCF102" s="522"/>
      <c r="WCG102" s="522"/>
      <c r="WCH102" s="522"/>
      <c r="WCI102" s="522"/>
      <c r="WCJ102" s="522"/>
      <c r="WCK102" s="522"/>
      <c r="WCL102" s="522"/>
      <c r="WCM102" s="522"/>
      <c r="WCN102" s="522"/>
      <c r="WCO102" s="522"/>
      <c r="WCP102" s="522"/>
      <c r="WCQ102" s="522"/>
      <c r="WCR102" s="522"/>
      <c r="WCS102" s="522"/>
      <c r="WCT102" s="522"/>
      <c r="WCU102" s="522"/>
      <c r="WCV102" s="522"/>
      <c r="WCW102" s="522"/>
      <c r="WCX102" s="522"/>
      <c r="WCY102" s="522"/>
      <c r="WCZ102" s="522"/>
      <c r="WDA102" s="522"/>
      <c r="WDB102" s="522"/>
      <c r="WDC102" s="522"/>
      <c r="WDD102" s="522"/>
      <c r="WDE102" s="522"/>
      <c r="WDF102" s="522"/>
      <c r="WDG102" s="522"/>
      <c r="WDH102" s="522"/>
      <c r="WDI102" s="522"/>
      <c r="WDJ102" s="522"/>
      <c r="WDK102" s="522"/>
      <c r="WDL102" s="522"/>
      <c r="WDM102" s="522"/>
      <c r="WDN102" s="522"/>
      <c r="WDO102" s="522"/>
      <c r="WDP102" s="522"/>
      <c r="WDQ102" s="522"/>
      <c r="WDR102" s="522"/>
      <c r="WDS102" s="522"/>
      <c r="WDT102" s="522"/>
      <c r="WDU102" s="522"/>
      <c r="WDV102" s="522"/>
      <c r="WDW102" s="522"/>
      <c r="WDX102" s="522"/>
      <c r="WDY102" s="522"/>
      <c r="WDZ102" s="522"/>
      <c r="WEA102" s="522"/>
      <c r="WEB102" s="522"/>
      <c r="WEC102" s="522"/>
      <c r="WED102" s="522"/>
      <c r="WEE102" s="522"/>
      <c r="WEF102" s="522"/>
      <c r="WEG102" s="522"/>
      <c r="WEH102" s="522"/>
      <c r="WEI102" s="522"/>
      <c r="WEJ102" s="522"/>
      <c r="WEK102" s="522"/>
      <c r="WEL102" s="522"/>
      <c r="WEM102" s="522"/>
      <c r="WEN102" s="522"/>
      <c r="WEO102" s="522"/>
      <c r="WEP102" s="522"/>
      <c r="WEQ102" s="522"/>
      <c r="WER102" s="522"/>
      <c r="WES102" s="522"/>
      <c r="WET102" s="522"/>
      <c r="WEU102" s="522"/>
      <c r="WEV102" s="522"/>
      <c r="WEW102" s="522"/>
      <c r="WEX102" s="522"/>
      <c r="WEY102" s="522"/>
      <c r="WEZ102" s="522"/>
      <c r="WFA102" s="522"/>
      <c r="WFB102" s="522"/>
      <c r="WFC102" s="522"/>
      <c r="WFD102" s="522"/>
      <c r="WFE102" s="522"/>
      <c r="WFF102" s="522"/>
      <c r="WFG102" s="522"/>
      <c r="WFH102" s="522"/>
      <c r="WFI102" s="522"/>
      <c r="WFJ102" s="522"/>
      <c r="WFK102" s="522"/>
      <c r="WFL102" s="522"/>
      <c r="WFM102" s="522"/>
      <c r="WFN102" s="522"/>
      <c r="WFO102" s="522"/>
      <c r="WFP102" s="522"/>
      <c r="WFQ102" s="522"/>
      <c r="WFR102" s="522"/>
      <c r="WFS102" s="522"/>
      <c r="WFT102" s="522"/>
      <c r="WFU102" s="522"/>
      <c r="WFV102" s="522"/>
      <c r="WFW102" s="522"/>
      <c r="WFX102" s="522"/>
      <c r="WFY102" s="522"/>
      <c r="WFZ102" s="522"/>
      <c r="WGA102" s="522"/>
      <c r="WGB102" s="522"/>
      <c r="WGC102" s="522"/>
      <c r="WGD102" s="522"/>
      <c r="WGE102" s="522"/>
      <c r="WGF102" s="522"/>
      <c r="WGG102" s="522"/>
      <c r="WGH102" s="522"/>
      <c r="WGI102" s="522"/>
      <c r="WGJ102" s="522"/>
      <c r="WGK102" s="522"/>
      <c r="WGL102" s="522"/>
      <c r="WGM102" s="522"/>
      <c r="WGN102" s="522"/>
      <c r="WGO102" s="522"/>
      <c r="WGP102" s="522"/>
      <c r="WGQ102" s="522"/>
      <c r="WGR102" s="522"/>
      <c r="WGS102" s="522"/>
      <c r="WGT102" s="522"/>
      <c r="WGU102" s="522"/>
      <c r="WGV102" s="522"/>
      <c r="WGW102" s="522"/>
      <c r="WGX102" s="522"/>
      <c r="WGY102" s="522"/>
      <c r="WGZ102" s="522"/>
      <c r="WHA102" s="522"/>
      <c r="WHB102" s="522"/>
      <c r="WHC102" s="522"/>
      <c r="WHD102" s="522"/>
      <c r="WHE102" s="522"/>
      <c r="WHF102" s="522"/>
      <c r="WHG102" s="522"/>
      <c r="WHH102" s="522"/>
      <c r="WHI102" s="522"/>
      <c r="WHJ102" s="522"/>
      <c r="WHK102" s="522"/>
      <c r="WHL102" s="522"/>
      <c r="WHM102" s="522"/>
      <c r="WHN102" s="522"/>
      <c r="WHO102" s="522"/>
      <c r="WHP102" s="522"/>
      <c r="WHQ102" s="522"/>
      <c r="WHR102" s="522"/>
      <c r="WHS102" s="522"/>
      <c r="WHT102" s="522"/>
      <c r="WHU102" s="522"/>
      <c r="WHV102" s="522"/>
      <c r="WHW102" s="522"/>
      <c r="WHX102" s="522"/>
      <c r="WHY102" s="522"/>
      <c r="WHZ102" s="522"/>
      <c r="WIA102" s="522"/>
      <c r="WIB102" s="522"/>
      <c r="WIC102" s="522"/>
      <c r="WID102" s="522"/>
      <c r="WIE102" s="522"/>
      <c r="WIF102" s="522"/>
      <c r="WIG102" s="522"/>
      <c r="WIH102" s="522"/>
      <c r="WII102" s="522"/>
      <c r="WIJ102" s="522"/>
      <c r="WIK102" s="522"/>
      <c r="WIL102" s="522"/>
      <c r="WIM102" s="522"/>
      <c r="WIN102" s="522"/>
      <c r="WIO102" s="522"/>
      <c r="WIP102" s="522"/>
      <c r="WIQ102" s="522"/>
      <c r="WIR102" s="522"/>
      <c r="WIS102" s="522"/>
      <c r="WIT102" s="522"/>
      <c r="WIU102" s="522"/>
      <c r="WIV102" s="522"/>
      <c r="WIW102" s="522"/>
      <c r="WIX102" s="522"/>
      <c r="WIY102" s="522"/>
      <c r="WIZ102" s="522"/>
      <c r="WJA102" s="522"/>
      <c r="WJB102" s="522"/>
      <c r="WJC102" s="522"/>
      <c r="WJD102" s="522"/>
      <c r="WJE102" s="522"/>
      <c r="WJF102" s="522"/>
      <c r="WJG102" s="522"/>
      <c r="WJH102" s="522"/>
      <c r="WJI102" s="522"/>
      <c r="WJJ102" s="522"/>
      <c r="WJK102" s="522"/>
      <c r="WJL102" s="522"/>
      <c r="WJM102" s="522"/>
      <c r="WJN102" s="522"/>
      <c r="WJO102" s="522"/>
      <c r="WJP102" s="522"/>
      <c r="WJQ102" s="522"/>
      <c r="WJR102" s="522"/>
      <c r="WJS102" s="522"/>
      <c r="WJT102" s="522"/>
      <c r="WJU102" s="522"/>
      <c r="WJV102" s="522"/>
      <c r="WJW102" s="522"/>
      <c r="WJX102" s="522"/>
      <c r="WJY102" s="522"/>
      <c r="WJZ102" s="522"/>
      <c r="WKA102" s="522"/>
      <c r="WKB102" s="522"/>
      <c r="WKC102" s="522"/>
      <c r="WKD102" s="522"/>
      <c r="WKE102" s="522"/>
      <c r="WKF102" s="522"/>
      <c r="WKG102" s="522"/>
      <c r="WKH102" s="522"/>
      <c r="WKI102" s="522"/>
      <c r="WKJ102" s="522"/>
      <c r="WKK102" s="522"/>
      <c r="WKL102" s="522"/>
      <c r="WKM102" s="522"/>
      <c r="WKN102" s="522"/>
      <c r="WKO102" s="522"/>
      <c r="WKP102" s="522"/>
      <c r="WKQ102" s="522"/>
      <c r="WKR102" s="522"/>
      <c r="WKS102" s="522"/>
      <c r="WKT102" s="522"/>
      <c r="WKU102" s="522"/>
      <c r="WKV102" s="522"/>
      <c r="WKW102" s="522"/>
      <c r="WKX102" s="522"/>
      <c r="WKY102" s="522"/>
      <c r="WKZ102" s="522"/>
      <c r="WLA102" s="522"/>
      <c r="WLB102" s="522"/>
      <c r="WLC102" s="522"/>
      <c r="WLD102" s="522"/>
      <c r="WLE102" s="522"/>
      <c r="WLF102" s="522"/>
      <c r="WLG102" s="522"/>
      <c r="WLH102" s="522"/>
      <c r="WLI102" s="522"/>
      <c r="WLJ102" s="522"/>
      <c r="WLK102" s="522"/>
      <c r="WLL102" s="522"/>
      <c r="WLM102" s="522"/>
      <c r="WLN102" s="522"/>
      <c r="WLO102" s="522"/>
      <c r="WLP102" s="522"/>
      <c r="WLQ102" s="522"/>
      <c r="WLR102" s="522"/>
      <c r="WLS102" s="522"/>
      <c r="WLT102" s="522"/>
      <c r="WLU102" s="522"/>
      <c r="WLV102" s="522"/>
      <c r="WLW102" s="522"/>
      <c r="WLX102" s="522"/>
      <c r="WLY102" s="522"/>
      <c r="WLZ102" s="522"/>
      <c r="WMA102" s="522"/>
      <c r="WMB102" s="522"/>
      <c r="WMC102" s="522"/>
      <c r="WMD102" s="522"/>
      <c r="WME102" s="522"/>
      <c r="WMF102" s="522"/>
      <c r="WMG102" s="522"/>
      <c r="WMH102" s="522"/>
      <c r="WMI102" s="522"/>
      <c r="WMJ102" s="522"/>
      <c r="WMK102" s="522"/>
      <c r="WML102" s="522"/>
      <c r="WMM102" s="522"/>
      <c r="WMN102" s="522"/>
      <c r="WMO102" s="522"/>
      <c r="WMP102" s="522"/>
      <c r="WMQ102" s="522"/>
      <c r="WMR102" s="522"/>
      <c r="WMS102" s="522"/>
      <c r="WMT102" s="522"/>
      <c r="WMU102" s="522"/>
      <c r="WMV102" s="522"/>
      <c r="WMW102" s="522"/>
      <c r="WMX102" s="522"/>
      <c r="WMY102" s="522"/>
      <c r="WMZ102" s="522"/>
      <c r="WNA102" s="522"/>
      <c r="WNB102" s="522"/>
      <c r="WNC102" s="522"/>
      <c r="WND102" s="522"/>
      <c r="WNE102" s="522"/>
      <c r="WNF102" s="522"/>
      <c r="WNG102" s="522"/>
      <c r="WNH102" s="522"/>
      <c r="WNI102" s="522"/>
      <c r="WNJ102" s="522"/>
      <c r="WNK102" s="522"/>
      <c r="WNL102" s="522"/>
      <c r="WNM102" s="522"/>
      <c r="WNN102" s="522"/>
      <c r="WNO102" s="522"/>
      <c r="WNP102" s="522"/>
      <c r="WNQ102" s="522"/>
      <c r="WNR102" s="522"/>
      <c r="WNS102" s="522"/>
      <c r="WNT102" s="522"/>
      <c r="WNU102" s="522"/>
      <c r="WNV102" s="522"/>
      <c r="WNW102" s="522"/>
      <c r="WNX102" s="522"/>
      <c r="WNY102" s="522"/>
      <c r="WNZ102" s="522"/>
      <c r="WOA102" s="522"/>
      <c r="WOB102" s="522"/>
      <c r="WOC102" s="522"/>
      <c r="WOD102" s="522"/>
      <c r="WOE102" s="522"/>
      <c r="WOF102" s="522"/>
      <c r="WOG102" s="522"/>
      <c r="WOH102" s="522"/>
      <c r="WOI102" s="522"/>
      <c r="WOJ102" s="522"/>
      <c r="WOK102" s="522"/>
      <c r="WOL102" s="522"/>
      <c r="WOM102" s="522"/>
      <c r="WON102" s="522"/>
      <c r="WOO102" s="522"/>
      <c r="WOP102" s="522"/>
      <c r="WOQ102" s="522"/>
      <c r="WOR102" s="522"/>
      <c r="WOS102" s="522"/>
      <c r="WOT102" s="522"/>
      <c r="WOU102" s="522"/>
      <c r="WOV102" s="522"/>
      <c r="WOW102" s="522"/>
      <c r="WOX102" s="522"/>
      <c r="WOY102" s="522"/>
      <c r="WOZ102" s="522"/>
      <c r="WPA102" s="522"/>
      <c r="WPB102" s="522"/>
      <c r="WPC102" s="522"/>
      <c r="WPD102" s="522"/>
      <c r="WPE102" s="522"/>
      <c r="WPF102" s="522"/>
      <c r="WPG102" s="522"/>
      <c r="WPH102" s="522"/>
      <c r="WPI102" s="522"/>
      <c r="WPJ102" s="522"/>
      <c r="WPK102" s="522"/>
      <c r="WPL102" s="522"/>
      <c r="WPM102" s="522"/>
      <c r="WPN102" s="522"/>
      <c r="WPO102" s="522"/>
      <c r="WPP102" s="522"/>
      <c r="WPQ102" s="522"/>
      <c r="WPR102" s="522"/>
      <c r="WPS102" s="522"/>
      <c r="WPT102" s="522"/>
      <c r="WPU102" s="522"/>
      <c r="WPV102" s="522"/>
      <c r="WPW102" s="522"/>
      <c r="WPX102" s="522"/>
      <c r="WPY102" s="522"/>
      <c r="WPZ102" s="522"/>
      <c r="WQA102" s="522"/>
      <c r="WQB102" s="522"/>
      <c r="WQC102" s="522"/>
      <c r="WQD102" s="522"/>
      <c r="WQE102" s="522"/>
      <c r="WQF102" s="522"/>
      <c r="WQG102" s="522"/>
      <c r="WQH102" s="522"/>
      <c r="WQI102" s="522"/>
      <c r="WQJ102" s="522"/>
      <c r="WQK102" s="522"/>
      <c r="WQL102" s="522"/>
      <c r="WQM102" s="522"/>
      <c r="WQN102" s="522"/>
      <c r="WQO102" s="522"/>
      <c r="WQP102" s="522"/>
      <c r="WQQ102" s="522"/>
      <c r="WQR102" s="522"/>
      <c r="WQS102" s="522"/>
      <c r="WQT102" s="522"/>
      <c r="WQU102" s="522"/>
      <c r="WQV102" s="522"/>
      <c r="WQW102" s="522"/>
      <c r="WQX102" s="522"/>
      <c r="WQY102" s="522"/>
      <c r="WQZ102" s="522"/>
      <c r="WRA102" s="522"/>
      <c r="WRB102" s="522"/>
      <c r="WRC102" s="522"/>
      <c r="WRD102" s="522"/>
      <c r="WRE102" s="522"/>
      <c r="WRF102" s="522"/>
      <c r="WRG102" s="522"/>
      <c r="WRH102" s="522"/>
      <c r="WRI102" s="522"/>
      <c r="WRJ102" s="522"/>
      <c r="WRK102" s="522"/>
      <c r="WRL102" s="522"/>
      <c r="WRM102" s="522"/>
      <c r="WRN102" s="522"/>
      <c r="WRO102" s="522"/>
      <c r="WRP102" s="522"/>
      <c r="WRQ102" s="522"/>
      <c r="WRR102" s="522"/>
      <c r="WRS102" s="522"/>
      <c r="WRT102" s="522"/>
      <c r="WRU102" s="522"/>
      <c r="WRV102" s="522"/>
      <c r="WRW102" s="522"/>
      <c r="WRX102" s="522"/>
      <c r="WRY102" s="522"/>
      <c r="WRZ102" s="522"/>
      <c r="WSA102" s="522"/>
      <c r="WSB102" s="522"/>
      <c r="WSC102" s="522"/>
      <c r="WSD102" s="522"/>
      <c r="WSE102" s="522"/>
      <c r="WSF102" s="522"/>
      <c r="WSG102" s="522"/>
      <c r="WSH102" s="522"/>
      <c r="WSI102" s="522"/>
      <c r="WSJ102" s="522"/>
      <c r="WSK102" s="522"/>
      <c r="WSL102" s="522"/>
      <c r="WSM102" s="522"/>
      <c r="WSN102" s="522"/>
      <c r="WSO102" s="522"/>
      <c r="WSP102" s="522"/>
      <c r="WSQ102" s="522"/>
      <c r="WSR102" s="522"/>
      <c r="WSS102" s="522"/>
      <c r="WST102" s="522"/>
      <c r="WSU102" s="522"/>
      <c r="WSV102" s="522"/>
      <c r="WSW102" s="522"/>
      <c r="WSX102" s="522"/>
      <c r="WSY102" s="522"/>
      <c r="WSZ102" s="522"/>
      <c r="WTA102" s="522"/>
      <c r="WTB102" s="522"/>
      <c r="WTC102" s="522"/>
      <c r="WTD102" s="522"/>
      <c r="WTE102" s="522"/>
      <c r="WTF102" s="522"/>
      <c r="WTG102" s="522"/>
      <c r="WTH102" s="522"/>
      <c r="WTI102" s="522"/>
      <c r="WTJ102" s="522"/>
      <c r="WTK102" s="522"/>
      <c r="WTL102" s="522"/>
      <c r="WTM102" s="522"/>
      <c r="WTN102" s="522"/>
      <c r="WTO102" s="522"/>
      <c r="WTP102" s="522"/>
      <c r="WTQ102" s="522"/>
      <c r="WTR102" s="522"/>
      <c r="WTS102" s="522"/>
      <c r="WTT102" s="522"/>
      <c r="WTU102" s="522"/>
      <c r="WTV102" s="522"/>
      <c r="WTW102" s="522"/>
      <c r="WTX102" s="522"/>
      <c r="WTY102" s="522"/>
      <c r="WTZ102" s="522"/>
      <c r="WUA102" s="522"/>
      <c r="WUB102" s="522"/>
      <c r="WUC102" s="522"/>
      <c r="WUD102" s="522"/>
      <c r="WUE102" s="522"/>
      <c r="WUF102" s="522"/>
      <c r="WUG102" s="522"/>
      <c r="WUH102" s="522"/>
      <c r="WUI102" s="522"/>
      <c r="WUJ102" s="522"/>
      <c r="WUK102" s="522"/>
      <c r="WUL102" s="522"/>
      <c r="WUM102" s="522"/>
      <c r="WUN102" s="522"/>
      <c r="WUO102" s="522"/>
      <c r="WUP102" s="522"/>
      <c r="WUQ102" s="522"/>
      <c r="WUR102" s="522"/>
      <c r="WUS102" s="522"/>
      <c r="WUT102" s="522"/>
      <c r="WUU102" s="522"/>
      <c r="WUV102" s="522"/>
      <c r="WUW102" s="522"/>
      <c r="WUX102" s="522"/>
      <c r="WUY102" s="522"/>
      <c r="WUZ102" s="522"/>
      <c r="WVA102" s="522"/>
      <c r="WVB102" s="522"/>
      <c r="WVC102" s="522"/>
      <c r="WVD102" s="522"/>
      <c r="WVE102" s="522"/>
      <c r="WVF102" s="522"/>
      <c r="WVG102" s="522"/>
      <c r="WVH102" s="522"/>
      <c r="WVI102" s="522"/>
      <c r="WVJ102" s="522"/>
      <c r="WVK102" s="522"/>
      <c r="WVL102" s="522"/>
      <c r="WVM102" s="522"/>
      <c r="WVN102" s="522"/>
      <c r="WVO102" s="522"/>
      <c r="WVP102" s="522"/>
      <c r="WVQ102" s="522"/>
      <c r="WVR102" s="522"/>
      <c r="WVS102" s="522"/>
      <c r="WVT102" s="522"/>
      <c r="WVU102" s="522"/>
      <c r="WVV102" s="522"/>
      <c r="WVW102" s="522"/>
      <c r="WVX102" s="522"/>
      <c r="WVY102" s="522"/>
      <c r="WVZ102" s="522"/>
      <c r="WWA102" s="522"/>
      <c r="WWB102" s="522"/>
      <c r="WWC102" s="522"/>
      <c r="WWD102" s="522"/>
      <c r="WWE102" s="522"/>
      <c r="WWF102" s="522"/>
      <c r="WWG102" s="522"/>
      <c r="WWH102" s="522"/>
      <c r="WWI102" s="522"/>
      <c r="WWJ102" s="522"/>
      <c r="WWK102" s="522"/>
      <c r="WWL102" s="522"/>
      <c r="WWM102" s="522"/>
      <c r="WWN102" s="522"/>
      <c r="WWO102" s="522"/>
      <c r="WWP102" s="522"/>
      <c r="WWQ102" s="522"/>
      <c r="WWR102" s="522"/>
      <c r="WWS102" s="522"/>
      <c r="WWT102" s="522"/>
      <c r="WWU102" s="522"/>
      <c r="WWV102" s="522"/>
      <c r="WWW102" s="522"/>
      <c r="WWX102" s="522"/>
      <c r="WWY102" s="522"/>
      <c r="WWZ102" s="522"/>
      <c r="WXA102" s="522"/>
      <c r="WXB102" s="522"/>
      <c r="WXC102" s="522"/>
      <c r="WXD102" s="522"/>
      <c r="WXE102" s="522"/>
      <c r="WXF102" s="522"/>
      <c r="WXG102" s="522"/>
      <c r="WXH102" s="522"/>
      <c r="WXI102" s="522"/>
      <c r="WXJ102" s="522"/>
      <c r="WXK102" s="522"/>
      <c r="WXL102" s="522"/>
      <c r="WXM102" s="522"/>
      <c r="WXN102" s="522"/>
      <c r="WXO102" s="522"/>
      <c r="WXP102" s="522"/>
      <c r="WXQ102" s="522"/>
      <c r="WXR102" s="522"/>
      <c r="WXS102" s="522"/>
      <c r="WXT102" s="522"/>
      <c r="WXU102" s="522"/>
      <c r="WXV102" s="522"/>
      <c r="WXW102" s="522"/>
      <c r="WXX102" s="522"/>
      <c r="WXY102" s="522"/>
      <c r="WXZ102" s="522"/>
      <c r="WYA102" s="522"/>
      <c r="WYB102" s="522"/>
      <c r="WYC102" s="522"/>
      <c r="WYD102" s="522"/>
      <c r="WYE102" s="522"/>
      <c r="WYF102" s="522"/>
      <c r="WYG102" s="522"/>
      <c r="WYH102" s="522"/>
      <c r="WYI102" s="522"/>
      <c r="WYJ102" s="522"/>
      <c r="WYK102" s="522"/>
      <c r="WYL102" s="522"/>
      <c r="WYM102" s="522"/>
      <c r="WYN102" s="522"/>
      <c r="WYO102" s="522"/>
      <c r="WYP102" s="522"/>
      <c r="WYQ102" s="522"/>
      <c r="WYR102" s="522"/>
      <c r="WYS102" s="522"/>
      <c r="WYT102" s="522"/>
      <c r="WYU102" s="522"/>
      <c r="WYV102" s="522"/>
      <c r="WYW102" s="522"/>
      <c r="WYX102" s="522"/>
      <c r="WYY102" s="522"/>
      <c r="WYZ102" s="522"/>
      <c r="WZA102" s="522"/>
      <c r="WZB102" s="522"/>
      <c r="WZC102" s="522"/>
      <c r="WZD102" s="522"/>
      <c r="WZE102" s="522"/>
      <c r="WZF102" s="522"/>
      <c r="WZG102" s="522"/>
      <c r="WZH102" s="522"/>
      <c r="WZI102" s="522"/>
      <c r="WZJ102" s="522"/>
      <c r="WZK102" s="522"/>
      <c r="WZL102" s="522"/>
      <c r="WZM102" s="522"/>
      <c r="WZN102" s="522"/>
      <c r="WZO102" s="522"/>
      <c r="WZP102" s="522"/>
      <c r="WZQ102" s="522"/>
      <c r="WZR102" s="522"/>
      <c r="WZS102" s="522"/>
      <c r="WZT102" s="522"/>
      <c r="WZU102" s="522"/>
      <c r="WZV102" s="522"/>
      <c r="WZW102" s="522"/>
      <c r="WZX102" s="522"/>
      <c r="WZY102" s="522"/>
      <c r="WZZ102" s="522"/>
      <c r="XAA102" s="522"/>
      <c r="XAB102" s="522"/>
      <c r="XAC102" s="522"/>
      <c r="XAD102" s="522"/>
      <c r="XAE102" s="522"/>
      <c r="XAF102" s="522"/>
      <c r="XAG102" s="522"/>
      <c r="XAH102" s="522"/>
      <c r="XAI102" s="522"/>
      <c r="XAJ102" s="522"/>
      <c r="XAK102" s="522"/>
      <c r="XAL102" s="522"/>
      <c r="XAM102" s="522"/>
      <c r="XAN102" s="522"/>
      <c r="XAO102" s="522"/>
      <c r="XAP102" s="522"/>
      <c r="XAQ102" s="522"/>
      <c r="XAR102" s="522"/>
      <c r="XAS102" s="522"/>
      <c r="XAT102" s="522"/>
      <c r="XAU102" s="522"/>
      <c r="XAV102" s="522"/>
      <c r="XAW102" s="522"/>
      <c r="XAX102" s="522"/>
      <c r="XAY102" s="522"/>
      <c r="XAZ102" s="522"/>
      <c r="XBA102" s="522"/>
      <c r="XBB102" s="522"/>
      <c r="XBC102" s="522"/>
      <c r="XBD102" s="522"/>
      <c r="XBE102" s="522"/>
      <c r="XBF102" s="522"/>
      <c r="XBG102" s="522"/>
      <c r="XBH102" s="522"/>
      <c r="XBI102" s="522"/>
      <c r="XBJ102" s="522"/>
      <c r="XBK102" s="522"/>
      <c r="XBL102" s="522"/>
      <c r="XBM102" s="522"/>
      <c r="XBN102" s="522"/>
      <c r="XBO102" s="522"/>
      <c r="XBP102" s="522"/>
      <c r="XBQ102" s="522"/>
      <c r="XBR102" s="522"/>
      <c r="XBS102" s="522"/>
      <c r="XBT102" s="522"/>
      <c r="XBU102" s="522"/>
      <c r="XBV102" s="522"/>
      <c r="XBW102" s="522"/>
      <c r="XBX102" s="522"/>
      <c r="XBY102" s="522"/>
      <c r="XBZ102" s="522"/>
      <c r="XCA102" s="522"/>
      <c r="XCB102" s="522"/>
      <c r="XCC102" s="522"/>
      <c r="XCD102" s="522"/>
      <c r="XCE102" s="522"/>
      <c r="XCF102" s="522"/>
      <c r="XCG102" s="522"/>
      <c r="XCH102" s="522"/>
      <c r="XCI102" s="522"/>
      <c r="XCJ102" s="522"/>
      <c r="XCK102" s="522"/>
      <c r="XCL102" s="522"/>
      <c r="XCM102" s="522"/>
      <c r="XCN102" s="522"/>
      <c r="XCO102" s="522"/>
      <c r="XCP102" s="522"/>
      <c r="XCQ102" s="522"/>
      <c r="XCR102" s="522"/>
      <c r="XCS102" s="522"/>
      <c r="XCT102" s="522"/>
      <c r="XCU102" s="522"/>
      <c r="XCV102" s="522"/>
      <c r="XCW102" s="522"/>
      <c r="XCX102" s="522"/>
      <c r="XCY102" s="522"/>
      <c r="XCZ102" s="522"/>
      <c r="XDA102" s="522"/>
      <c r="XDB102" s="522"/>
      <c r="XDC102" s="522"/>
      <c r="XDD102" s="522"/>
      <c r="XDE102" s="522"/>
      <c r="XDF102" s="522"/>
      <c r="XDG102" s="522"/>
      <c r="XDH102" s="522"/>
      <c r="XDI102" s="522"/>
      <c r="XDJ102" s="522"/>
      <c r="XDK102" s="522"/>
      <c r="XDL102" s="522"/>
      <c r="XDM102" s="522"/>
      <c r="XDN102" s="522"/>
      <c r="XDO102" s="522"/>
      <c r="XDP102" s="522"/>
      <c r="XDQ102" s="522"/>
      <c r="XDR102" s="522"/>
      <c r="XDS102" s="522"/>
      <c r="XDT102" s="522"/>
      <c r="XDU102" s="522"/>
      <c r="XDV102" s="522"/>
      <c r="XDW102" s="522"/>
      <c r="XDX102" s="522"/>
      <c r="XDY102" s="522"/>
      <c r="XDZ102" s="522"/>
      <c r="XEA102" s="522"/>
      <c r="XEB102" s="522"/>
      <c r="XEC102" s="522"/>
      <c r="XED102" s="522"/>
      <c r="XEE102" s="522"/>
      <c r="XEF102" s="522"/>
      <c r="XEG102" s="522"/>
      <c r="XEH102" s="522"/>
      <c r="XEI102" s="522"/>
      <c r="XEJ102" s="522"/>
      <c r="XEK102" s="522"/>
      <c r="XEL102" s="522"/>
      <c r="XEM102" s="522"/>
      <c r="XEN102" s="522"/>
      <c r="XEO102" s="522"/>
      <c r="XEP102" s="522"/>
      <c r="XEQ102" s="522"/>
      <c r="XER102" s="522"/>
      <c r="XES102" s="522"/>
      <c r="XET102" s="522"/>
      <c r="XEU102" s="522"/>
      <c r="XEV102" s="522"/>
      <c r="XEW102" s="522"/>
      <c r="XEX102" s="522"/>
      <c r="XEY102" s="522"/>
      <c r="XEZ102" s="522"/>
      <c r="XFA102" s="522"/>
      <c r="XFB102" s="522"/>
      <c r="XFC102" s="522"/>
      <c r="XFD102" s="522"/>
    </row>
    <row r="103" spans="1:16384" ht="17.149999999999999" customHeight="1" x14ac:dyDescent="0.35">
      <c r="A103" s="522" t="str">
        <f>+A4</f>
        <v>A  31 DE DICIEMBRE   DE 2021 Y 31 DE DICIEMBRE DE 2020</v>
      </c>
      <c r="B103" s="522"/>
      <c r="C103" s="522"/>
      <c r="D103" s="522"/>
      <c r="E103" s="522"/>
    </row>
    <row r="104" spans="1:16384" ht="17.149999999999999" customHeight="1" x14ac:dyDescent="0.35">
      <c r="A104" s="522" t="str">
        <f>A5</f>
        <v>(Cifras expresadas  en  pesos colombianos)</v>
      </c>
      <c r="B104" s="522"/>
      <c r="C104" s="522"/>
      <c r="D104" s="522"/>
      <c r="E104" s="522"/>
    </row>
    <row r="105" spans="1:16384" ht="17.149999999999999" customHeight="1" x14ac:dyDescent="0.3">
      <c r="A105" s="13" t="s">
        <v>154</v>
      </c>
      <c r="B105" s="209" t="s">
        <v>146</v>
      </c>
      <c r="C105" s="247">
        <f>+C7</f>
        <v>2021</v>
      </c>
      <c r="D105" s="248">
        <f>+D7</f>
        <v>2020</v>
      </c>
      <c r="E105" s="13" t="s">
        <v>102</v>
      </c>
    </row>
    <row r="106" spans="1:16384" ht="17.149999999999999" hidden="1" customHeight="1" x14ac:dyDescent="0.3">
      <c r="A106" s="23" t="s">
        <v>19</v>
      </c>
      <c r="B106" s="209"/>
      <c r="D106" s="248">
        <f>+D8</f>
        <v>0</v>
      </c>
      <c r="E106" s="252"/>
    </row>
    <row r="107" spans="1:16384" ht="21" hidden="1" customHeight="1" x14ac:dyDescent="0.3">
      <c r="A107" s="23" t="s">
        <v>45</v>
      </c>
      <c r="D107" s="248">
        <f>+D9</f>
        <v>0</v>
      </c>
      <c r="E107" s="252"/>
    </row>
    <row r="108" spans="1:16384" ht="17.149999999999999" hidden="1" customHeight="1" x14ac:dyDescent="0.3">
      <c r="A108" s="23" t="s">
        <v>20</v>
      </c>
      <c r="B108" s="209">
        <v>12</v>
      </c>
      <c r="D108" s="248">
        <f>+D10</f>
        <v>0</v>
      </c>
      <c r="E108" s="252"/>
    </row>
    <row r="109" spans="1:16384" ht="17.149999999999999" hidden="1" customHeight="1" x14ac:dyDescent="0.3">
      <c r="A109" s="26" t="s">
        <v>425</v>
      </c>
      <c r="C109" s="253"/>
      <c r="D109" s="248">
        <f>+D11</f>
        <v>20756820</v>
      </c>
      <c r="E109" s="254">
        <f t="shared" ref="E109:E116" si="2">+C109-D109</f>
        <v>-20756820</v>
      </c>
    </row>
    <row r="110" spans="1:16384" ht="17.149999999999999" hidden="1" customHeight="1" x14ac:dyDescent="0.3">
      <c r="A110" s="23" t="s">
        <v>22</v>
      </c>
      <c r="B110" s="209"/>
      <c r="C110" s="255">
        <f>SUM(C109:C109)</f>
        <v>0</v>
      </c>
      <c r="D110" s="248">
        <f>+D12</f>
        <v>0</v>
      </c>
      <c r="E110" s="255">
        <f t="shared" si="2"/>
        <v>0</v>
      </c>
    </row>
    <row r="111" spans="1:16384" ht="7.5" customHeight="1" x14ac:dyDescent="0.3">
      <c r="A111" s="23"/>
      <c r="B111" s="209"/>
      <c r="E111" s="252">
        <f t="shared" si="2"/>
        <v>0</v>
      </c>
    </row>
    <row r="112" spans="1:16384" ht="28.5" customHeight="1" x14ac:dyDescent="0.3">
      <c r="A112" s="267" t="s">
        <v>149</v>
      </c>
      <c r="B112" s="209">
        <v>11</v>
      </c>
      <c r="E112" s="252">
        <f t="shared" si="2"/>
        <v>0</v>
      </c>
    </row>
    <row r="113" spans="1:17" ht="17.149999999999999" customHeight="1" x14ac:dyDescent="0.25">
      <c r="A113" s="26" t="s">
        <v>291</v>
      </c>
      <c r="C113" s="253">
        <v>7184000</v>
      </c>
      <c r="D113" s="253">
        <v>10325000</v>
      </c>
      <c r="E113" s="254">
        <f t="shared" si="2"/>
        <v>-3141000</v>
      </c>
      <c r="H113" s="324"/>
      <c r="J113" s="342"/>
    </row>
    <row r="114" spans="1:17" ht="17.149999999999999" hidden="1" customHeight="1" x14ac:dyDescent="0.35">
      <c r="A114" s="26" t="s">
        <v>292</v>
      </c>
      <c r="C114" s="389"/>
      <c r="D114" s="253"/>
      <c r="E114" s="254">
        <f t="shared" si="2"/>
        <v>0</v>
      </c>
      <c r="H114" s="261"/>
      <c r="J114" s="341"/>
    </row>
    <row r="115" spans="1:17" ht="17.149999999999999" hidden="1" customHeight="1" x14ac:dyDescent="0.25">
      <c r="A115" s="26" t="s">
        <v>375</v>
      </c>
      <c r="D115" s="252">
        <v>11583977</v>
      </c>
      <c r="E115" s="252">
        <f t="shared" si="2"/>
        <v>-11583977</v>
      </c>
      <c r="J115" s="341"/>
    </row>
    <row r="116" spans="1:17" ht="17.149999999999999" hidden="1" customHeight="1" x14ac:dyDescent="0.25">
      <c r="A116" s="26" t="s">
        <v>307</v>
      </c>
      <c r="C116" s="253">
        <v>0</v>
      </c>
      <c r="D116" s="254">
        <f>680700+948300</f>
        <v>1629000</v>
      </c>
      <c r="E116" s="254">
        <f t="shared" si="2"/>
        <v>-1629000</v>
      </c>
    </row>
    <row r="117" spans="1:17" ht="30" customHeight="1" x14ac:dyDescent="0.3">
      <c r="A117" s="267" t="s">
        <v>147</v>
      </c>
      <c r="B117" s="209"/>
      <c r="C117" s="394">
        <f>SUM(C113:C116)</f>
        <v>7184000</v>
      </c>
      <c r="D117" s="255">
        <f>+D113+D114</f>
        <v>10325000</v>
      </c>
      <c r="E117" s="255">
        <f>+C117-D117</f>
        <v>-3141000</v>
      </c>
      <c r="H117" s="261"/>
    </row>
    <row r="118" spans="1:17" ht="17.149999999999999" customHeight="1" x14ac:dyDescent="0.25"/>
    <row r="119" spans="1:17" ht="17.149999999999999" customHeight="1" x14ac:dyDescent="0.3">
      <c r="A119" s="23" t="s">
        <v>46</v>
      </c>
      <c r="B119" s="18"/>
      <c r="C119" s="257"/>
      <c r="D119" s="255"/>
      <c r="E119" s="23"/>
    </row>
    <row r="120" spans="1:17" ht="17.149999999999999" customHeight="1" x14ac:dyDescent="0.3">
      <c r="A120" s="23" t="s">
        <v>47</v>
      </c>
      <c r="B120" s="209">
        <v>12</v>
      </c>
    </row>
    <row r="121" spans="1:17" ht="17.149999999999999" hidden="1" customHeight="1" x14ac:dyDescent="0.25">
      <c r="A121" s="26" t="s">
        <v>384</v>
      </c>
      <c r="E121" s="252">
        <f>+C121-D121</f>
        <v>0</v>
      </c>
    </row>
    <row r="122" spans="1:17" ht="17.149999999999999" customHeight="1" x14ac:dyDescent="0.25">
      <c r="A122" s="26" t="s">
        <v>293</v>
      </c>
      <c r="C122" s="251">
        <v>184000</v>
      </c>
      <c r="D122" s="251">
        <v>647000</v>
      </c>
      <c r="E122" s="252">
        <f>+C122-D122</f>
        <v>-463000</v>
      </c>
    </row>
    <row r="123" spans="1:17" ht="19.5" hidden="1" customHeight="1" x14ac:dyDescent="0.25">
      <c r="A123" s="26" t="s">
        <v>385</v>
      </c>
      <c r="D123" s="251"/>
      <c r="E123" s="252">
        <f>+C123-D123</f>
        <v>0</v>
      </c>
    </row>
    <row r="124" spans="1:17" ht="22.5" customHeight="1" x14ac:dyDescent="0.25">
      <c r="A124" s="26" t="s">
        <v>322</v>
      </c>
      <c r="C124" s="253">
        <v>18478000</v>
      </c>
      <c r="D124" s="253">
        <v>0</v>
      </c>
      <c r="E124" s="254">
        <f>+C124-D124</f>
        <v>18478000</v>
      </c>
    </row>
    <row r="125" spans="1:17" ht="18" customHeight="1" x14ac:dyDescent="0.3">
      <c r="A125" s="23" t="s">
        <v>48</v>
      </c>
      <c r="B125" s="209"/>
      <c r="C125" s="394">
        <f>SUM(C121:C124)</f>
        <v>18662000</v>
      </c>
      <c r="D125" s="255">
        <f>SUM(D121:D124)</f>
        <v>647000</v>
      </c>
      <c r="E125" s="255">
        <f>SUM(E121:E124)</f>
        <v>18015000</v>
      </c>
      <c r="H125" s="261"/>
      <c r="J125" s="341"/>
    </row>
    <row r="126" spans="1:17" ht="17.149999999999999" customHeight="1" x14ac:dyDescent="0.25"/>
    <row r="127" spans="1:17" s="23" customFormat="1" ht="17.149999999999999" hidden="1" customHeight="1" x14ac:dyDescent="0.3">
      <c r="A127" s="23" t="s">
        <v>96</v>
      </c>
      <c r="B127" s="209">
        <v>15</v>
      </c>
      <c r="C127" s="251"/>
      <c r="D127" s="252"/>
      <c r="E127" s="26"/>
      <c r="G127" s="264"/>
      <c r="H127" s="264"/>
      <c r="I127" s="347"/>
      <c r="J127" s="347"/>
      <c r="K127" s="347"/>
      <c r="L127" s="347"/>
      <c r="M127" s="263"/>
      <c r="N127" s="263"/>
      <c r="O127" s="264"/>
      <c r="P127" s="264"/>
      <c r="Q127" s="264"/>
    </row>
    <row r="128" spans="1:17" ht="17.149999999999999" hidden="1" customHeight="1" x14ac:dyDescent="0.25">
      <c r="A128" s="26" t="s">
        <v>310</v>
      </c>
      <c r="D128" s="252">
        <v>0</v>
      </c>
      <c r="E128" s="252">
        <f>+C128-D128</f>
        <v>0</v>
      </c>
    </row>
    <row r="129" spans="1:11" ht="17.149999999999999" hidden="1" customHeight="1" x14ac:dyDescent="0.25">
      <c r="A129" s="26" t="s">
        <v>311</v>
      </c>
      <c r="C129" s="253"/>
      <c r="D129" s="254">
        <v>0</v>
      </c>
      <c r="E129" s="254">
        <f>+C129-D129</f>
        <v>0</v>
      </c>
    </row>
    <row r="130" spans="1:11" ht="17.149999999999999" hidden="1" customHeight="1" x14ac:dyDescent="0.25">
      <c r="A130" s="26" t="s">
        <v>312</v>
      </c>
      <c r="C130" s="251">
        <v>0</v>
      </c>
      <c r="D130" s="252">
        <v>0</v>
      </c>
      <c r="E130" s="252">
        <f>+C130-D130</f>
        <v>0</v>
      </c>
    </row>
    <row r="131" spans="1:11" ht="17.149999999999999" hidden="1" customHeight="1" x14ac:dyDescent="0.25">
      <c r="A131" s="26" t="s">
        <v>313</v>
      </c>
      <c r="C131" s="251">
        <v>0</v>
      </c>
      <c r="D131" s="254">
        <v>0</v>
      </c>
      <c r="E131" s="254">
        <f>+C131-D131</f>
        <v>0</v>
      </c>
    </row>
    <row r="132" spans="1:11" ht="17.149999999999999" hidden="1" customHeight="1" x14ac:dyDescent="0.25">
      <c r="A132" s="26" t="s">
        <v>347</v>
      </c>
      <c r="C132" s="253">
        <v>0</v>
      </c>
      <c r="D132" s="254">
        <v>0</v>
      </c>
      <c r="E132" s="254">
        <f>+C132-D132</f>
        <v>0</v>
      </c>
    </row>
    <row r="133" spans="1:11" ht="17.149999999999999" hidden="1" customHeight="1" x14ac:dyDescent="0.3">
      <c r="A133" s="23" t="s">
        <v>49</v>
      </c>
      <c r="B133" s="209"/>
      <c r="C133" s="255">
        <f>SUM(C128:C132)</f>
        <v>0</v>
      </c>
      <c r="D133" s="255">
        <f>SUM(D128:D132)</f>
        <v>0</v>
      </c>
      <c r="E133" s="255">
        <f>SUM(E128:E132)</f>
        <v>0</v>
      </c>
      <c r="H133" s="261"/>
      <c r="I133" s="343">
        <f>988294+6534163</f>
        <v>7522457</v>
      </c>
      <c r="J133" s="341"/>
    </row>
    <row r="134" spans="1:11" ht="17.149999999999999" hidden="1" customHeight="1" x14ac:dyDescent="0.25"/>
    <row r="135" spans="1:11" ht="17.149999999999999" customHeight="1" x14ac:dyDescent="0.3">
      <c r="A135" s="23" t="s">
        <v>29</v>
      </c>
      <c r="B135" s="209"/>
      <c r="C135" s="255">
        <f>C125+C117+C110+C133</f>
        <v>25846000</v>
      </c>
      <c r="D135" s="255">
        <f>+D125+D117+D133</f>
        <v>10972000</v>
      </c>
      <c r="E135" s="255">
        <f>+E133+E125+E117+E110</f>
        <v>14874000</v>
      </c>
    </row>
    <row r="136" spans="1:11" ht="17.149999999999999" customHeight="1" x14ac:dyDescent="0.25"/>
    <row r="137" spans="1:11" ht="17.149999999999999" customHeight="1" x14ac:dyDescent="0.3">
      <c r="A137" s="23" t="s">
        <v>30</v>
      </c>
      <c r="B137" s="209"/>
    </row>
    <row r="138" spans="1:11" ht="17.149999999999999" customHeight="1" x14ac:dyDescent="0.3">
      <c r="A138" s="23"/>
      <c r="B138" s="209"/>
    </row>
    <row r="139" spans="1:11" ht="17.149999999999999" customHeight="1" x14ac:dyDescent="0.3">
      <c r="A139" s="23" t="s">
        <v>20</v>
      </c>
      <c r="B139" s="209">
        <v>13</v>
      </c>
    </row>
    <row r="140" spans="1:11" ht="17.149999999999999" customHeight="1" x14ac:dyDescent="0.25">
      <c r="A140" s="26" t="s">
        <v>425</v>
      </c>
      <c r="C140" s="254">
        <v>385624000</v>
      </c>
      <c r="D140" s="254">
        <v>458260978</v>
      </c>
      <c r="E140" s="254">
        <f>+C140-D140</f>
        <v>-72636978</v>
      </c>
      <c r="G140" s="261" t="e">
        <f>+C140+#REF!</f>
        <v>#REF!</v>
      </c>
      <c r="H140" s="239" t="s">
        <v>381</v>
      </c>
    </row>
    <row r="141" spans="1:11" ht="17.149999999999999" customHeight="1" x14ac:dyDescent="0.3">
      <c r="A141" s="23" t="s">
        <v>22</v>
      </c>
      <c r="B141" s="209"/>
      <c r="C141" s="255">
        <f>SUM(C140:C140)</f>
        <v>385624000</v>
      </c>
      <c r="D141" s="255">
        <f>SUM(D140:D140)</f>
        <v>458260978</v>
      </c>
      <c r="E141" s="255">
        <f>SUM(E140:E140)</f>
        <v>-72636978</v>
      </c>
    </row>
    <row r="142" spans="1:11" ht="39.75" hidden="1" customHeight="1" x14ac:dyDescent="0.3">
      <c r="A142" s="267" t="s">
        <v>149</v>
      </c>
      <c r="B142" s="209">
        <v>17</v>
      </c>
      <c r="C142" s="257"/>
      <c r="D142" s="255"/>
      <c r="E142" s="255"/>
    </row>
    <row r="143" spans="1:11" ht="17.149999999999999" hidden="1" customHeight="1" x14ac:dyDescent="0.25">
      <c r="A143" s="26" t="s">
        <v>323</v>
      </c>
      <c r="C143" s="253">
        <v>0</v>
      </c>
      <c r="D143" s="254"/>
      <c r="E143" s="254">
        <f>+C143-D143</f>
        <v>0</v>
      </c>
      <c r="G143" s="261">
        <f>+C143+C113</f>
        <v>7184000</v>
      </c>
      <c r="H143" s="261" t="s">
        <v>382</v>
      </c>
      <c r="J143" s="348"/>
      <c r="K143" s="341"/>
    </row>
    <row r="144" spans="1:11" ht="17.149999999999999" hidden="1" customHeight="1" x14ac:dyDescent="0.25">
      <c r="A144" s="26" t="s">
        <v>388</v>
      </c>
      <c r="C144" s="253">
        <v>0</v>
      </c>
      <c r="D144" s="254"/>
      <c r="E144" s="254"/>
      <c r="G144" s="261"/>
      <c r="H144" s="261"/>
      <c r="J144" s="341"/>
      <c r="K144" s="341"/>
    </row>
    <row r="145" spans="1:11" ht="27.75" hidden="1" customHeight="1" x14ac:dyDescent="0.3">
      <c r="A145" s="267" t="s">
        <v>147</v>
      </c>
      <c r="B145" s="209"/>
      <c r="C145" s="257">
        <f>SUM(C143:C144)</f>
        <v>0</v>
      </c>
      <c r="D145" s="257">
        <f>SUM(D143)</f>
        <v>0</v>
      </c>
      <c r="E145" s="257">
        <f>SUM(E143)</f>
        <v>0</v>
      </c>
    </row>
    <row r="146" spans="1:11" ht="17.149999999999999" hidden="1" customHeight="1" x14ac:dyDescent="0.25"/>
    <row r="147" spans="1:11" ht="17.149999999999999" hidden="1" customHeight="1" x14ac:dyDescent="0.3">
      <c r="A147" s="23" t="s">
        <v>46</v>
      </c>
      <c r="B147" s="209">
        <v>16</v>
      </c>
    </row>
    <row r="148" spans="1:11" ht="17.149999999999999" hidden="1" customHeight="1" x14ac:dyDescent="0.25">
      <c r="A148" s="26" t="s">
        <v>314</v>
      </c>
      <c r="C148" s="253"/>
      <c r="D148" s="254"/>
      <c r="E148" s="254">
        <f>+C148-D148</f>
        <v>0</v>
      </c>
    </row>
    <row r="149" spans="1:11" ht="16.5" hidden="1" customHeight="1" x14ac:dyDescent="0.3">
      <c r="A149" s="23" t="s">
        <v>100</v>
      </c>
      <c r="B149" s="209"/>
      <c r="C149" s="255">
        <f>SUM(C148)</f>
        <v>0</v>
      </c>
      <c r="D149" s="255">
        <f>SUM(D148)</f>
        <v>0</v>
      </c>
      <c r="E149" s="255">
        <f>SUM(E148)</f>
        <v>0</v>
      </c>
    </row>
    <row r="150" spans="1:11" ht="17.149999999999999" hidden="1" customHeight="1" x14ac:dyDescent="0.3">
      <c r="A150" s="23" t="s">
        <v>31</v>
      </c>
      <c r="B150" s="209">
        <v>18</v>
      </c>
    </row>
    <row r="151" spans="1:11" ht="17.149999999999999" hidden="1" customHeight="1" x14ac:dyDescent="0.3">
      <c r="A151" s="23"/>
      <c r="B151" s="209"/>
    </row>
    <row r="152" spans="1:11" ht="17.149999999999999" hidden="1" customHeight="1" x14ac:dyDescent="0.35">
      <c r="A152" s="26" t="s">
        <v>376</v>
      </c>
      <c r="C152" s="387"/>
      <c r="D152" s="251"/>
      <c r="E152" s="252">
        <f>+C152-D152</f>
        <v>0</v>
      </c>
    </row>
    <row r="153" spans="1:11" ht="17.149999999999999" hidden="1" customHeight="1" x14ac:dyDescent="0.25">
      <c r="A153" s="26" t="s">
        <v>386</v>
      </c>
      <c r="C153" s="253"/>
      <c r="D153" s="253"/>
      <c r="E153" s="254">
        <f>+C153-D153</f>
        <v>0</v>
      </c>
    </row>
    <row r="154" spans="1:11" ht="17.149999999999999" hidden="1" customHeight="1" x14ac:dyDescent="0.3">
      <c r="A154" s="23" t="s">
        <v>32</v>
      </c>
      <c r="B154" s="209"/>
      <c r="C154" s="257">
        <f>SUM(C152:C153)</f>
        <v>0</v>
      </c>
      <c r="D154" s="257">
        <f>+D152+D153</f>
        <v>0</v>
      </c>
      <c r="E154" s="257">
        <f>SUM(E152:E152)</f>
        <v>0</v>
      </c>
      <c r="H154" s="261"/>
    </row>
    <row r="155" spans="1:11" ht="17.149999999999999" customHeight="1" x14ac:dyDescent="0.25">
      <c r="H155" s="327"/>
    </row>
    <row r="156" spans="1:11" ht="17.149999999999999" customHeight="1" x14ac:dyDescent="0.3">
      <c r="A156" s="23" t="s">
        <v>33</v>
      </c>
      <c r="B156" s="209"/>
      <c r="C156" s="255">
        <f>+C154+C149+C145+C141</f>
        <v>385624000</v>
      </c>
      <c r="D156" s="255">
        <f>+D154+D149+D145+D141</f>
        <v>458260978</v>
      </c>
      <c r="E156" s="255">
        <f>+E154+E149+E145+E141</f>
        <v>-72636978</v>
      </c>
      <c r="G156" s="323"/>
      <c r="H156" s="261"/>
    </row>
    <row r="157" spans="1:11" ht="17.149999999999999" customHeight="1" x14ac:dyDescent="0.3">
      <c r="A157" s="23"/>
      <c r="B157" s="209"/>
      <c r="C157" s="255"/>
      <c r="D157" s="255"/>
      <c r="E157" s="255"/>
      <c r="G157" s="323"/>
      <c r="H157" s="261"/>
    </row>
    <row r="158" spans="1:11" ht="17.149999999999999" customHeight="1" x14ac:dyDescent="0.3">
      <c r="A158" s="23" t="s">
        <v>34</v>
      </c>
      <c r="B158" s="209"/>
      <c r="C158" s="257">
        <f>+C156+C135</f>
        <v>411470000</v>
      </c>
      <c r="D158" s="257">
        <f>+D156+D135</f>
        <v>469232978</v>
      </c>
      <c r="E158" s="257">
        <f>SUM(E135+E156)</f>
        <v>-57762978</v>
      </c>
      <c r="G158" s="323">
        <v>1818260930</v>
      </c>
      <c r="H158" s="261">
        <f>+G158-C158</f>
        <v>1406790930</v>
      </c>
      <c r="I158" s="349">
        <f>+C158+J158</f>
        <v>1150137138</v>
      </c>
      <c r="J158" s="350">
        <f>518153909+220513229</f>
        <v>738667138</v>
      </c>
      <c r="K158" s="351">
        <v>1876965300</v>
      </c>
    </row>
    <row r="159" spans="1:11" ht="17.149999999999999" customHeight="1" x14ac:dyDescent="0.3">
      <c r="A159" s="23"/>
      <c r="B159" s="209"/>
      <c r="C159" s="407">
        <v>990654090.84000003</v>
      </c>
      <c r="D159" s="257"/>
      <c r="E159" s="257"/>
      <c r="G159" s="323"/>
      <c r="H159" s="261"/>
      <c r="I159" s="341">
        <f>+K158-I158</f>
        <v>726828162</v>
      </c>
    </row>
    <row r="160" spans="1:11" ht="17.149999999999999" customHeight="1" x14ac:dyDescent="0.3">
      <c r="A160" s="23"/>
      <c r="B160" s="209"/>
      <c r="C160" s="407">
        <f>+C159-C158</f>
        <v>579184090.84000003</v>
      </c>
      <c r="D160" s="257"/>
      <c r="E160" s="257"/>
      <c r="G160" s="323"/>
      <c r="H160" s="261"/>
      <c r="I160" s="341"/>
    </row>
    <row r="161" spans="1:17" ht="17.149999999999999" customHeight="1" x14ac:dyDescent="0.3">
      <c r="A161" s="23"/>
      <c r="B161" s="209"/>
      <c r="C161" s="257"/>
      <c r="D161" s="257"/>
      <c r="E161" s="257"/>
      <c r="G161" s="323"/>
      <c r="H161" s="261"/>
      <c r="I161" s="341"/>
    </row>
    <row r="162" spans="1:17" ht="17.149999999999999" hidden="1" customHeight="1" x14ac:dyDescent="0.3">
      <c r="A162" s="524" t="str">
        <f>A1</f>
        <v xml:space="preserve"> CARLOS GIOVANNI GARCIA VIVAS</v>
      </c>
      <c r="B162" s="524"/>
      <c r="C162" s="524"/>
      <c r="D162" s="524"/>
      <c r="E162" s="524"/>
    </row>
    <row r="163" spans="1:17" ht="16.5" hidden="1" customHeight="1" x14ac:dyDescent="0.3">
      <c r="A163" s="524" t="str">
        <f>A2</f>
        <v>NIT: 13508779-8</v>
      </c>
      <c r="B163" s="524"/>
      <c r="C163" s="524"/>
      <c r="D163" s="524"/>
      <c r="E163" s="524"/>
    </row>
    <row r="164" spans="1:17" ht="17.149999999999999" hidden="1" customHeight="1" x14ac:dyDescent="0.3">
      <c r="A164" s="524" t="s">
        <v>92</v>
      </c>
      <c r="B164" s="524"/>
      <c r="C164" s="524"/>
      <c r="D164" s="524"/>
      <c r="E164" s="524"/>
    </row>
    <row r="165" spans="1:17" ht="17.149999999999999" hidden="1" customHeight="1" x14ac:dyDescent="0.3">
      <c r="A165" s="524" t="str">
        <f>+A4</f>
        <v>A  31 DE DICIEMBRE   DE 2021 Y 31 DE DICIEMBRE DE 2020</v>
      </c>
      <c r="B165" s="524"/>
      <c r="C165" s="524"/>
      <c r="D165" s="524"/>
      <c r="E165" s="524"/>
    </row>
    <row r="166" spans="1:17" ht="17.149999999999999" hidden="1" customHeight="1" x14ac:dyDescent="0.3">
      <c r="A166" s="524" t="s">
        <v>230</v>
      </c>
      <c r="B166" s="524"/>
      <c r="C166" s="524"/>
      <c r="D166" s="524"/>
      <c r="E166" s="524"/>
    </row>
    <row r="167" spans="1:17" ht="17.149999999999999" hidden="1" customHeight="1" x14ac:dyDescent="0.3">
      <c r="A167" s="13"/>
      <c r="B167" s="209"/>
      <c r="C167" s="13"/>
      <c r="D167" s="13"/>
      <c r="E167" s="13"/>
    </row>
    <row r="168" spans="1:17" ht="17.149999999999999" hidden="1" customHeight="1" x14ac:dyDescent="0.3">
      <c r="A168" s="13" t="s">
        <v>154</v>
      </c>
      <c r="B168" s="209" t="s">
        <v>146</v>
      </c>
      <c r="C168" s="247">
        <f>+C7</f>
        <v>2021</v>
      </c>
      <c r="D168" s="247">
        <f>+D7</f>
        <v>2020</v>
      </c>
      <c r="E168" s="13" t="s">
        <v>102</v>
      </c>
    </row>
    <row r="169" spans="1:17" ht="17.149999999999999" hidden="1" customHeight="1" x14ac:dyDescent="0.25"/>
    <row r="170" spans="1:17" ht="17.149999999999999" customHeight="1" x14ac:dyDescent="0.3">
      <c r="A170" s="23" t="s">
        <v>35</v>
      </c>
      <c r="B170" s="209">
        <v>14</v>
      </c>
      <c r="F170" s="23"/>
    </row>
    <row r="171" spans="1:17" ht="17.149999999999999" customHeight="1" x14ac:dyDescent="0.25">
      <c r="A171" s="26" t="s">
        <v>433</v>
      </c>
      <c r="C171" s="391">
        <v>230000000</v>
      </c>
      <c r="D171" s="391">
        <v>230000000</v>
      </c>
      <c r="E171" s="252">
        <f t="shared" ref="E171:E176" si="3">+C171-D171</f>
        <v>0</v>
      </c>
      <c r="J171" s="343">
        <v>4047302</v>
      </c>
      <c r="L171" s="341">
        <f>J171-C177</f>
        <v>-918350720</v>
      </c>
    </row>
    <row r="172" spans="1:17" ht="17.149999999999999" hidden="1" customHeight="1" x14ac:dyDescent="0.25">
      <c r="A172" s="26" t="s">
        <v>317</v>
      </c>
      <c r="C172" s="252"/>
      <c r="E172" s="252">
        <f t="shared" si="3"/>
        <v>0</v>
      </c>
      <c r="H172" s="239">
        <f>250000000/1000</f>
        <v>250000</v>
      </c>
    </row>
    <row r="173" spans="1:17" ht="17.149999999999999" customHeight="1" x14ac:dyDescent="0.25">
      <c r="A173" s="26" t="s">
        <v>318</v>
      </c>
      <c r="C173" s="252">
        <v>618638022</v>
      </c>
      <c r="D173" s="252">
        <f>546742000</f>
        <v>546742000</v>
      </c>
      <c r="E173" s="252">
        <f t="shared" si="3"/>
        <v>71896022</v>
      </c>
    </row>
    <row r="174" spans="1:17" ht="17.149999999999999" hidden="1" customHeight="1" x14ac:dyDescent="0.25">
      <c r="A174" s="26" t="s">
        <v>319</v>
      </c>
      <c r="C174" s="252"/>
      <c r="E174" s="252">
        <f t="shared" si="3"/>
        <v>0</v>
      </c>
    </row>
    <row r="175" spans="1:17" s="23" customFormat="1" ht="17.149999999999999" hidden="1" customHeight="1" x14ac:dyDescent="0.3">
      <c r="A175" s="26" t="s">
        <v>320</v>
      </c>
      <c r="B175" s="87"/>
      <c r="C175" s="252"/>
      <c r="D175" s="252"/>
      <c r="E175" s="252">
        <f t="shared" si="3"/>
        <v>0</v>
      </c>
      <c r="F175" s="26"/>
      <c r="G175" s="264"/>
      <c r="H175" s="264"/>
      <c r="I175" s="347"/>
      <c r="J175" s="347"/>
      <c r="K175" s="347"/>
      <c r="L175" s="347"/>
      <c r="M175" s="263"/>
      <c r="N175" s="263"/>
      <c r="O175" s="264"/>
      <c r="P175" s="264"/>
      <c r="Q175" s="264"/>
    </row>
    <row r="176" spans="1:17" ht="17.149999999999999" customHeight="1" x14ac:dyDescent="0.25">
      <c r="A176" s="26" t="s">
        <v>321</v>
      </c>
      <c r="C176" s="252">
        <f>+'PYG 2021-2020'!D99</f>
        <v>73760000</v>
      </c>
      <c r="D176" s="252">
        <f>+'PYG 2021-2020'!E99</f>
        <v>60304345</v>
      </c>
      <c r="E176" s="252">
        <f t="shared" si="3"/>
        <v>13455655</v>
      </c>
      <c r="G176" s="326">
        <f>C176/'PYG NIIF'!C9</f>
        <v>1.8061732445759569E-2</v>
      </c>
      <c r="H176" s="261">
        <f>C176</f>
        <v>73760000</v>
      </c>
    </row>
    <row r="177" spans="1:13" ht="17.149999999999999" customHeight="1" x14ac:dyDescent="0.3">
      <c r="A177" s="23" t="s">
        <v>36</v>
      </c>
      <c r="B177" s="209"/>
      <c r="C177" s="394">
        <f>SUM(C171:C176)</f>
        <v>922398022</v>
      </c>
      <c r="D177" s="255">
        <f>SUM(D171:D176)</f>
        <v>837046345</v>
      </c>
      <c r="E177" s="255">
        <f>SUM(E171:E176)</f>
        <v>85351677</v>
      </c>
      <c r="G177" s="327">
        <v>786639428</v>
      </c>
      <c r="H177" s="327">
        <f>+G177-C177</f>
        <v>-135758594</v>
      </c>
    </row>
    <row r="178" spans="1:13" ht="17.149999999999999" customHeight="1" thickBot="1" x14ac:dyDescent="0.35">
      <c r="A178" s="23" t="s">
        <v>37</v>
      </c>
      <c r="B178" s="209"/>
      <c r="C178" s="412">
        <f>SUM(C158+C177)</f>
        <v>1333868022</v>
      </c>
      <c r="D178" s="258">
        <f>SUM(D158+D177)</f>
        <v>1306279323</v>
      </c>
      <c r="E178" s="258">
        <f>SUM(E158+E177)</f>
        <v>27588699</v>
      </c>
      <c r="H178" s="261">
        <f>+C176+C173</f>
        <v>692398022</v>
      </c>
    </row>
    <row r="179" spans="1:13" s="239" customFormat="1" ht="17.149999999999999" customHeight="1" thickTop="1" x14ac:dyDescent="0.25">
      <c r="B179" s="260"/>
      <c r="C179" s="261"/>
      <c r="D179" s="261"/>
      <c r="I179" s="343"/>
      <c r="J179" s="343"/>
      <c r="K179" s="343"/>
      <c r="L179" s="343"/>
    </row>
    <row r="180" spans="1:13" s="238" customFormat="1" ht="17.149999999999999" customHeight="1" x14ac:dyDescent="0.25">
      <c r="A180" s="239"/>
      <c r="B180" s="340" t="s">
        <v>219</v>
      </c>
      <c r="C180" s="262">
        <f>+C82</f>
        <v>1333868022</v>
      </c>
      <c r="D180" s="262">
        <f>+D82</f>
        <v>1306279323</v>
      </c>
    </row>
    <row r="181" spans="1:13" s="238" customFormat="1" ht="17.149999999999999" customHeight="1" x14ac:dyDescent="0.25">
      <c r="A181" s="239"/>
      <c r="B181" s="340"/>
      <c r="C181" s="262"/>
      <c r="D181" s="262"/>
      <c r="E181" s="262"/>
      <c r="F181" s="239"/>
      <c r="I181" s="343"/>
      <c r="J181" s="343"/>
      <c r="K181" s="343"/>
      <c r="L181" s="343"/>
    </row>
    <row r="182" spans="1:13" s="238" customFormat="1" ht="17.149999999999999" customHeight="1" x14ac:dyDescent="0.25">
      <c r="A182" s="239"/>
      <c r="B182" s="340"/>
      <c r="C182" s="471">
        <f>C178-C180</f>
        <v>0</v>
      </c>
      <c r="D182" s="471">
        <f>D178-D180</f>
        <v>0</v>
      </c>
      <c r="F182" s="239"/>
      <c r="I182" s="343"/>
      <c r="J182" s="343"/>
      <c r="K182" s="343"/>
      <c r="L182" s="343"/>
    </row>
    <row r="183" spans="1:13" s="239" customFormat="1" ht="17.149999999999999" customHeight="1" x14ac:dyDescent="0.25">
      <c r="A183" s="293"/>
      <c r="B183" s="293"/>
      <c r="C183" s="293"/>
      <c r="D183" s="293"/>
      <c r="E183" s="293"/>
      <c r="I183" s="343"/>
      <c r="J183" s="343"/>
      <c r="K183" s="343"/>
      <c r="L183" s="343"/>
    </row>
    <row r="184" spans="1:13" s="239" customFormat="1" ht="17.149999999999999" customHeight="1" x14ac:dyDescent="0.3">
      <c r="A184" s="264"/>
      <c r="B184" s="278"/>
      <c r="C184" s="279"/>
      <c r="D184" s="280"/>
      <c r="I184" s="343"/>
      <c r="J184" s="343"/>
      <c r="K184" s="343"/>
      <c r="L184" s="343"/>
      <c r="M184" s="238"/>
    </row>
    <row r="185" spans="1:13" s="239" customFormat="1" ht="19" customHeight="1" x14ac:dyDescent="0.3">
      <c r="A185" s="44" t="s">
        <v>430</v>
      </c>
      <c r="B185" s="192">
        <f>+'ERI DIC 2023'!D107</f>
        <v>0</v>
      </c>
      <c r="D185" s="193"/>
      <c r="I185" s="343"/>
      <c r="J185" s="343"/>
      <c r="K185" s="343"/>
      <c r="L185" s="343"/>
      <c r="M185" s="238"/>
    </row>
    <row r="186" spans="1:13" s="239" customFormat="1" ht="16.5" customHeight="1" x14ac:dyDescent="0.3">
      <c r="A186" s="44" t="s">
        <v>431</v>
      </c>
      <c r="B186" s="192" t="s">
        <v>429</v>
      </c>
      <c r="D186" s="193"/>
      <c r="I186" s="343"/>
      <c r="J186" s="343"/>
      <c r="K186" s="343"/>
      <c r="L186" s="343"/>
      <c r="M186" s="238"/>
    </row>
    <row r="187" spans="1:13" s="239" customFormat="1" ht="15.75" customHeight="1" x14ac:dyDescent="0.25">
      <c r="A187" s="18"/>
      <c r="B187" s="18"/>
      <c r="C187" s="194"/>
      <c r="D187" s="194"/>
      <c r="I187" s="343"/>
      <c r="J187" s="343"/>
      <c r="K187" s="343"/>
      <c r="L187" s="343"/>
      <c r="M187" s="238"/>
    </row>
    <row r="188" spans="1:13" ht="15.75" customHeight="1" x14ac:dyDescent="0.25">
      <c r="A188" s="18"/>
      <c r="B188" s="18"/>
      <c r="C188" s="194"/>
      <c r="D188" s="194"/>
    </row>
    <row r="189" spans="1:13" ht="15.75" customHeight="1" x14ac:dyDescent="0.25">
      <c r="A189" s="18"/>
      <c r="B189" s="18"/>
      <c r="C189" s="194"/>
      <c r="D189" s="194"/>
    </row>
    <row r="190" spans="1:13" ht="15.75" customHeight="1" x14ac:dyDescent="0.25">
      <c r="A190" s="18"/>
      <c r="B190" s="18"/>
      <c r="C190" s="194"/>
      <c r="D190" s="194"/>
    </row>
    <row r="191" spans="1:13" ht="17.149999999999999" customHeight="1" x14ac:dyDescent="0.3">
      <c r="A191" s="523"/>
      <c r="B191" s="523"/>
      <c r="C191" s="523"/>
      <c r="D191" s="523"/>
    </row>
    <row r="192" spans="1:13" ht="17.149999999999999" customHeight="1" x14ac:dyDescent="0.3">
      <c r="A192" s="523"/>
      <c r="B192" s="523"/>
      <c r="C192" s="523"/>
      <c r="D192" s="523"/>
      <c r="F192" s="209"/>
    </row>
    <row r="193" spans="1:4" ht="13" x14ac:dyDescent="0.3">
      <c r="A193" s="523"/>
      <c r="B193" s="523"/>
      <c r="C193" s="523"/>
      <c r="D193" s="523"/>
    </row>
  </sheetData>
  <mergeCells count="3293">
    <mergeCell ref="AE102:AI102"/>
    <mergeCell ref="AJ102:AN102"/>
    <mergeCell ref="AO102:AS102"/>
    <mergeCell ref="AT102:AX102"/>
    <mergeCell ref="AY102:BC102"/>
    <mergeCell ref="BD102:BH102"/>
    <mergeCell ref="A101:E101"/>
    <mergeCell ref="A102:E102"/>
    <mergeCell ref="K102:O102"/>
    <mergeCell ref="P102:T102"/>
    <mergeCell ref="U102:Y102"/>
    <mergeCell ref="Z102:AD102"/>
    <mergeCell ref="A1:E1"/>
    <mergeCell ref="A2:E2"/>
    <mergeCell ref="A3:E3"/>
    <mergeCell ref="A4:E4"/>
    <mergeCell ref="A5:E5"/>
    <mergeCell ref="A100:E100"/>
    <mergeCell ref="DQ102:DU102"/>
    <mergeCell ref="DV102:DZ102"/>
    <mergeCell ref="EA102:EE102"/>
    <mergeCell ref="EF102:EJ102"/>
    <mergeCell ref="EK102:EO102"/>
    <mergeCell ref="EP102:ET102"/>
    <mergeCell ref="CM102:CQ102"/>
    <mergeCell ref="CR102:CV102"/>
    <mergeCell ref="CW102:DA102"/>
    <mergeCell ref="DB102:DF102"/>
    <mergeCell ref="DG102:DK102"/>
    <mergeCell ref="DL102:DP102"/>
    <mergeCell ref="BI102:BM102"/>
    <mergeCell ref="BN102:BR102"/>
    <mergeCell ref="BS102:BW102"/>
    <mergeCell ref="BX102:CB102"/>
    <mergeCell ref="CC102:CG102"/>
    <mergeCell ref="CH102:CL102"/>
    <mergeCell ref="HC102:HG102"/>
    <mergeCell ref="HH102:HL102"/>
    <mergeCell ref="HM102:HQ102"/>
    <mergeCell ref="HR102:HV102"/>
    <mergeCell ref="HW102:IA102"/>
    <mergeCell ref="IB102:IF102"/>
    <mergeCell ref="FY102:GC102"/>
    <mergeCell ref="GD102:GH102"/>
    <mergeCell ref="GI102:GM102"/>
    <mergeCell ref="GN102:GR102"/>
    <mergeCell ref="GS102:GW102"/>
    <mergeCell ref="GX102:HB102"/>
    <mergeCell ref="EU102:EY102"/>
    <mergeCell ref="EZ102:FD102"/>
    <mergeCell ref="FE102:FI102"/>
    <mergeCell ref="FJ102:FN102"/>
    <mergeCell ref="FO102:FS102"/>
    <mergeCell ref="FT102:FX102"/>
    <mergeCell ref="KO102:KS102"/>
    <mergeCell ref="KT102:KX102"/>
    <mergeCell ref="KY102:LC102"/>
    <mergeCell ref="LD102:LH102"/>
    <mergeCell ref="LI102:LM102"/>
    <mergeCell ref="LN102:LR102"/>
    <mergeCell ref="JK102:JO102"/>
    <mergeCell ref="JP102:JT102"/>
    <mergeCell ref="JU102:JY102"/>
    <mergeCell ref="JZ102:KD102"/>
    <mergeCell ref="KE102:KI102"/>
    <mergeCell ref="KJ102:KN102"/>
    <mergeCell ref="IG102:IK102"/>
    <mergeCell ref="IL102:IP102"/>
    <mergeCell ref="IQ102:IU102"/>
    <mergeCell ref="IV102:IZ102"/>
    <mergeCell ref="JA102:JE102"/>
    <mergeCell ref="JF102:JJ102"/>
    <mergeCell ref="OA102:OE102"/>
    <mergeCell ref="OF102:OJ102"/>
    <mergeCell ref="OK102:OO102"/>
    <mergeCell ref="OP102:OT102"/>
    <mergeCell ref="OU102:OY102"/>
    <mergeCell ref="OZ102:PD102"/>
    <mergeCell ref="MW102:NA102"/>
    <mergeCell ref="NB102:NF102"/>
    <mergeCell ref="NG102:NK102"/>
    <mergeCell ref="NL102:NP102"/>
    <mergeCell ref="NQ102:NU102"/>
    <mergeCell ref="NV102:NZ102"/>
    <mergeCell ref="LS102:LW102"/>
    <mergeCell ref="LX102:MB102"/>
    <mergeCell ref="MC102:MG102"/>
    <mergeCell ref="MH102:ML102"/>
    <mergeCell ref="MM102:MQ102"/>
    <mergeCell ref="MR102:MV102"/>
    <mergeCell ref="RM102:RQ102"/>
    <mergeCell ref="RR102:RV102"/>
    <mergeCell ref="RW102:SA102"/>
    <mergeCell ref="SB102:SF102"/>
    <mergeCell ref="SG102:SK102"/>
    <mergeCell ref="SL102:SP102"/>
    <mergeCell ref="QI102:QM102"/>
    <mergeCell ref="QN102:QR102"/>
    <mergeCell ref="QS102:QW102"/>
    <mergeCell ref="QX102:RB102"/>
    <mergeCell ref="RC102:RG102"/>
    <mergeCell ref="RH102:RL102"/>
    <mergeCell ref="PE102:PI102"/>
    <mergeCell ref="PJ102:PN102"/>
    <mergeCell ref="PO102:PS102"/>
    <mergeCell ref="PT102:PX102"/>
    <mergeCell ref="PY102:QC102"/>
    <mergeCell ref="QD102:QH102"/>
    <mergeCell ref="UY102:VC102"/>
    <mergeCell ref="VD102:VH102"/>
    <mergeCell ref="VI102:VM102"/>
    <mergeCell ref="VN102:VR102"/>
    <mergeCell ref="VS102:VW102"/>
    <mergeCell ref="VX102:WB102"/>
    <mergeCell ref="TU102:TY102"/>
    <mergeCell ref="TZ102:UD102"/>
    <mergeCell ref="UE102:UI102"/>
    <mergeCell ref="UJ102:UN102"/>
    <mergeCell ref="UO102:US102"/>
    <mergeCell ref="UT102:UX102"/>
    <mergeCell ref="SQ102:SU102"/>
    <mergeCell ref="SV102:SZ102"/>
    <mergeCell ref="TA102:TE102"/>
    <mergeCell ref="TF102:TJ102"/>
    <mergeCell ref="TK102:TO102"/>
    <mergeCell ref="TP102:TT102"/>
    <mergeCell ref="YK102:YO102"/>
    <mergeCell ref="YP102:YT102"/>
    <mergeCell ref="YU102:YY102"/>
    <mergeCell ref="YZ102:ZD102"/>
    <mergeCell ref="ZE102:ZI102"/>
    <mergeCell ref="ZJ102:ZN102"/>
    <mergeCell ref="XG102:XK102"/>
    <mergeCell ref="XL102:XP102"/>
    <mergeCell ref="XQ102:XU102"/>
    <mergeCell ref="XV102:XZ102"/>
    <mergeCell ref="YA102:YE102"/>
    <mergeCell ref="YF102:YJ102"/>
    <mergeCell ref="WC102:WG102"/>
    <mergeCell ref="WH102:WL102"/>
    <mergeCell ref="WM102:WQ102"/>
    <mergeCell ref="WR102:WV102"/>
    <mergeCell ref="WW102:XA102"/>
    <mergeCell ref="XB102:XF102"/>
    <mergeCell ref="ABW102:ACA102"/>
    <mergeCell ref="ACB102:ACF102"/>
    <mergeCell ref="ACG102:ACK102"/>
    <mergeCell ref="ACL102:ACP102"/>
    <mergeCell ref="ACQ102:ACU102"/>
    <mergeCell ref="ACV102:ACZ102"/>
    <mergeCell ref="AAS102:AAW102"/>
    <mergeCell ref="AAX102:ABB102"/>
    <mergeCell ref="ABC102:ABG102"/>
    <mergeCell ref="ABH102:ABL102"/>
    <mergeCell ref="ABM102:ABQ102"/>
    <mergeCell ref="ABR102:ABV102"/>
    <mergeCell ref="ZO102:ZS102"/>
    <mergeCell ref="ZT102:ZX102"/>
    <mergeCell ref="ZY102:AAC102"/>
    <mergeCell ref="AAD102:AAH102"/>
    <mergeCell ref="AAI102:AAM102"/>
    <mergeCell ref="AAN102:AAR102"/>
    <mergeCell ref="AFI102:AFM102"/>
    <mergeCell ref="AFN102:AFR102"/>
    <mergeCell ref="AFS102:AFW102"/>
    <mergeCell ref="AFX102:AGB102"/>
    <mergeCell ref="AGC102:AGG102"/>
    <mergeCell ref="AGH102:AGL102"/>
    <mergeCell ref="AEE102:AEI102"/>
    <mergeCell ref="AEJ102:AEN102"/>
    <mergeCell ref="AEO102:AES102"/>
    <mergeCell ref="AET102:AEX102"/>
    <mergeCell ref="AEY102:AFC102"/>
    <mergeCell ref="AFD102:AFH102"/>
    <mergeCell ref="ADA102:ADE102"/>
    <mergeCell ref="ADF102:ADJ102"/>
    <mergeCell ref="ADK102:ADO102"/>
    <mergeCell ref="ADP102:ADT102"/>
    <mergeCell ref="ADU102:ADY102"/>
    <mergeCell ref="ADZ102:AED102"/>
    <mergeCell ref="AIU102:AIY102"/>
    <mergeCell ref="AIZ102:AJD102"/>
    <mergeCell ref="AJE102:AJI102"/>
    <mergeCell ref="AJJ102:AJN102"/>
    <mergeCell ref="AJO102:AJS102"/>
    <mergeCell ref="AJT102:AJX102"/>
    <mergeCell ref="AHQ102:AHU102"/>
    <mergeCell ref="AHV102:AHZ102"/>
    <mergeCell ref="AIA102:AIE102"/>
    <mergeCell ref="AIF102:AIJ102"/>
    <mergeCell ref="AIK102:AIO102"/>
    <mergeCell ref="AIP102:AIT102"/>
    <mergeCell ref="AGM102:AGQ102"/>
    <mergeCell ref="AGR102:AGV102"/>
    <mergeCell ref="AGW102:AHA102"/>
    <mergeCell ref="AHB102:AHF102"/>
    <mergeCell ref="AHG102:AHK102"/>
    <mergeCell ref="AHL102:AHP102"/>
    <mergeCell ref="AMG102:AMK102"/>
    <mergeCell ref="AML102:AMP102"/>
    <mergeCell ref="AMQ102:AMU102"/>
    <mergeCell ref="AMV102:AMZ102"/>
    <mergeCell ref="ANA102:ANE102"/>
    <mergeCell ref="ANF102:ANJ102"/>
    <mergeCell ref="ALC102:ALG102"/>
    <mergeCell ref="ALH102:ALL102"/>
    <mergeCell ref="ALM102:ALQ102"/>
    <mergeCell ref="ALR102:ALV102"/>
    <mergeCell ref="ALW102:AMA102"/>
    <mergeCell ref="AMB102:AMF102"/>
    <mergeCell ref="AJY102:AKC102"/>
    <mergeCell ref="AKD102:AKH102"/>
    <mergeCell ref="AKI102:AKM102"/>
    <mergeCell ref="AKN102:AKR102"/>
    <mergeCell ref="AKS102:AKW102"/>
    <mergeCell ref="AKX102:ALB102"/>
    <mergeCell ref="APS102:APW102"/>
    <mergeCell ref="APX102:AQB102"/>
    <mergeCell ref="AQC102:AQG102"/>
    <mergeCell ref="AQH102:AQL102"/>
    <mergeCell ref="AQM102:AQQ102"/>
    <mergeCell ref="AQR102:AQV102"/>
    <mergeCell ref="AOO102:AOS102"/>
    <mergeCell ref="AOT102:AOX102"/>
    <mergeCell ref="AOY102:APC102"/>
    <mergeCell ref="APD102:APH102"/>
    <mergeCell ref="API102:APM102"/>
    <mergeCell ref="APN102:APR102"/>
    <mergeCell ref="ANK102:ANO102"/>
    <mergeCell ref="ANP102:ANT102"/>
    <mergeCell ref="ANU102:ANY102"/>
    <mergeCell ref="ANZ102:AOD102"/>
    <mergeCell ref="AOE102:AOI102"/>
    <mergeCell ref="AOJ102:AON102"/>
    <mergeCell ref="ATE102:ATI102"/>
    <mergeCell ref="ATJ102:ATN102"/>
    <mergeCell ref="ATO102:ATS102"/>
    <mergeCell ref="ATT102:ATX102"/>
    <mergeCell ref="ATY102:AUC102"/>
    <mergeCell ref="AUD102:AUH102"/>
    <mergeCell ref="ASA102:ASE102"/>
    <mergeCell ref="ASF102:ASJ102"/>
    <mergeCell ref="ASK102:ASO102"/>
    <mergeCell ref="ASP102:AST102"/>
    <mergeCell ref="ASU102:ASY102"/>
    <mergeCell ref="ASZ102:ATD102"/>
    <mergeCell ref="AQW102:ARA102"/>
    <mergeCell ref="ARB102:ARF102"/>
    <mergeCell ref="ARG102:ARK102"/>
    <mergeCell ref="ARL102:ARP102"/>
    <mergeCell ref="ARQ102:ARU102"/>
    <mergeCell ref="ARV102:ARZ102"/>
    <mergeCell ref="AWQ102:AWU102"/>
    <mergeCell ref="AWV102:AWZ102"/>
    <mergeCell ref="AXA102:AXE102"/>
    <mergeCell ref="AXF102:AXJ102"/>
    <mergeCell ref="AXK102:AXO102"/>
    <mergeCell ref="AXP102:AXT102"/>
    <mergeCell ref="AVM102:AVQ102"/>
    <mergeCell ref="AVR102:AVV102"/>
    <mergeCell ref="AVW102:AWA102"/>
    <mergeCell ref="AWB102:AWF102"/>
    <mergeCell ref="AWG102:AWK102"/>
    <mergeCell ref="AWL102:AWP102"/>
    <mergeCell ref="AUI102:AUM102"/>
    <mergeCell ref="AUN102:AUR102"/>
    <mergeCell ref="AUS102:AUW102"/>
    <mergeCell ref="AUX102:AVB102"/>
    <mergeCell ref="AVC102:AVG102"/>
    <mergeCell ref="AVH102:AVL102"/>
    <mergeCell ref="BAC102:BAG102"/>
    <mergeCell ref="BAH102:BAL102"/>
    <mergeCell ref="BAM102:BAQ102"/>
    <mergeCell ref="BAR102:BAV102"/>
    <mergeCell ref="BAW102:BBA102"/>
    <mergeCell ref="BBB102:BBF102"/>
    <mergeCell ref="AYY102:AZC102"/>
    <mergeCell ref="AZD102:AZH102"/>
    <mergeCell ref="AZI102:AZM102"/>
    <mergeCell ref="AZN102:AZR102"/>
    <mergeCell ref="AZS102:AZW102"/>
    <mergeCell ref="AZX102:BAB102"/>
    <mergeCell ref="AXU102:AXY102"/>
    <mergeCell ref="AXZ102:AYD102"/>
    <mergeCell ref="AYE102:AYI102"/>
    <mergeCell ref="AYJ102:AYN102"/>
    <mergeCell ref="AYO102:AYS102"/>
    <mergeCell ref="AYT102:AYX102"/>
    <mergeCell ref="BDO102:BDS102"/>
    <mergeCell ref="BDT102:BDX102"/>
    <mergeCell ref="BDY102:BEC102"/>
    <mergeCell ref="BED102:BEH102"/>
    <mergeCell ref="BEI102:BEM102"/>
    <mergeCell ref="BEN102:BER102"/>
    <mergeCell ref="BCK102:BCO102"/>
    <mergeCell ref="BCP102:BCT102"/>
    <mergeCell ref="BCU102:BCY102"/>
    <mergeCell ref="BCZ102:BDD102"/>
    <mergeCell ref="BDE102:BDI102"/>
    <mergeCell ref="BDJ102:BDN102"/>
    <mergeCell ref="BBG102:BBK102"/>
    <mergeCell ref="BBL102:BBP102"/>
    <mergeCell ref="BBQ102:BBU102"/>
    <mergeCell ref="BBV102:BBZ102"/>
    <mergeCell ref="BCA102:BCE102"/>
    <mergeCell ref="BCF102:BCJ102"/>
    <mergeCell ref="BHA102:BHE102"/>
    <mergeCell ref="BHF102:BHJ102"/>
    <mergeCell ref="BHK102:BHO102"/>
    <mergeCell ref="BHP102:BHT102"/>
    <mergeCell ref="BHU102:BHY102"/>
    <mergeCell ref="BHZ102:BID102"/>
    <mergeCell ref="BFW102:BGA102"/>
    <mergeCell ref="BGB102:BGF102"/>
    <mergeCell ref="BGG102:BGK102"/>
    <mergeCell ref="BGL102:BGP102"/>
    <mergeCell ref="BGQ102:BGU102"/>
    <mergeCell ref="BGV102:BGZ102"/>
    <mergeCell ref="BES102:BEW102"/>
    <mergeCell ref="BEX102:BFB102"/>
    <mergeCell ref="BFC102:BFG102"/>
    <mergeCell ref="BFH102:BFL102"/>
    <mergeCell ref="BFM102:BFQ102"/>
    <mergeCell ref="BFR102:BFV102"/>
    <mergeCell ref="BKM102:BKQ102"/>
    <mergeCell ref="BKR102:BKV102"/>
    <mergeCell ref="BKW102:BLA102"/>
    <mergeCell ref="BLB102:BLF102"/>
    <mergeCell ref="BLG102:BLK102"/>
    <mergeCell ref="BLL102:BLP102"/>
    <mergeCell ref="BJI102:BJM102"/>
    <mergeCell ref="BJN102:BJR102"/>
    <mergeCell ref="BJS102:BJW102"/>
    <mergeCell ref="BJX102:BKB102"/>
    <mergeCell ref="BKC102:BKG102"/>
    <mergeCell ref="BKH102:BKL102"/>
    <mergeCell ref="BIE102:BII102"/>
    <mergeCell ref="BIJ102:BIN102"/>
    <mergeCell ref="BIO102:BIS102"/>
    <mergeCell ref="BIT102:BIX102"/>
    <mergeCell ref="BIY102:BJC102"/>
    <mergeCell ref="BJD102:BJH102"/>
    <mergeCell ref="BNY102:BOC102"/>
    <mergeCell ref="BOD102:BOH102"/>
    <mergeCell ref="BOI102:BOM102"/>
    <mergeCell ref="BON102:BOR102"/>
    <mergeCell ref="BOS102:BOW102"/>
    <mergeCell ref="BOX102:BPB102"/>
    <mergeCell ref="BMU102:BMY102"/>
    <mergeCell ref="BMZ102:BND102"/>
    <mergeCell ref="BNE102:BNI102"/>
    <mergeCell ref="BNJ102:BNN102"/>
    <mergeCell ref="BNO102:BNS102"/>
    <mergeCell ref="BNT102:BNX102"/>
    <mergeCell ref="BLQ102:BLU102"/>
    <mergeCell ref="BLV102:BLZ102"/>
    <mergeCell ref="BMA102:BME102"/>
    <mergeCell ref="BMF102:BMJ102"/>
    <mergeCell ref="BMK102:BMO102"/>
    <mergeCell ref="BMP102:BMT102"/>
    <mergeCell ref="BRK102:BRO102"/>
    <mergeCell ref="BRP102:BRT102"/>
    <mergeCell ref="BRU102:BRY102"/>
    <mergeCell ref="BRZ102:BSD102"/>
    <mergeCell ref="BSE102:BSI102"/>
    <mergeCell ref="BSJ102:BSN102"/>
    <mergeCell ref="BQG102:BQK102"/>
    <mergeCell ref="BQL102:BQP102"/>
    <mergeCell ref="BQQ102:BQU102"/>
    <mergeCell ref="BQV102:BQZ102"/>
    <mergeCell ref="BRA102:BRE102"/>
    <mergeCell ref="BRF102:BRJ102"/>
    <mergeCell ref="BPC102:BPG102"/>
    <mergeCell ref="BPH102:BPL102"/>
    <mergeCell ref="BPM102:BPQ102"/>
    <mergeCell ref="BPR102:BPV102"/>
    <mergeCell ref="BPW102:BQA102"/>
    <mergeCell ref="BQB102:BQF102"/>
    <mergeCell ref="BUW102:BVA102"/>
    <mergeCell ref="BVB102:BVF102"/>
    <mergeCell ref="BVG102:BVK102"/>
    <mergeCell ref="BVL102:BVP102"/>
    <mergeCell ref="BVQ102:BVU102"/>
    <mergeCell ref="BVV102:BVZ102"/>
    <mergeCell ref="BTS102:BTW102"/>
    <mergeCell ref="BTX102:BUB102"/>
    <mergeCell ref="BUC102:BUG102"/>
    <mergeCell ref="BUH102:BUL102"/>
    <mergeCell ref="BUM102:BUQ102"/>
    <mergeCell ref="BUR102:BUV102"/>
    <mergeCell ref="BSO102:BSS102"/>
    <mergeCell ref="BST102:BSX102"/>
    <mergeCell ref="BSY102:BTC102"/>
    <mergeCell ref="BTD102:BTH102"/>
    <mergeCell ref="BTI102:BTM102"/>
    <mergeCell ref="BTN102:BTR102"/>
    <mergeCell ref="BYI102:BYM102"/>
    <mergeCell ref="BYN102:BYR102"/>
    <mergeCell ref="BYS102:BYW102"/>
    <mergeCell ref="BYX102:BZB102"/>
    <mergeCell ref="BZC102:BZG102"/>
    <mergeCell ref="BZH102:BZL102"/>
    <mergeCell ref="BXE102:BXI102"/>
    <mergeCell ref="BXJ102:BXN102"/>
    <mergeCell ref="BXO102:BXS102"/>
    <mergeCell ref="BXT102:BXX102"/>
    <mergeCell ref="BXY102:BYC102"/>
    <mergeCell ref="BYD102:BYH102"/>
    <mergeCell ref="BWA102:BWE102"/>
    <mergeCell ref="BWF102:BWJ102"/>
    <mergeCell ref="BWK102:BWO102"/>
    <mergeCell ref="BWP102:BWT102"/>
    <mergeCell ref="BWU102:BWY102"/>
    <mergeCell ref="BWZ102:BXD102"/>
    <mergeCell ref="CBU102:CBY102"/>
    <mergeCell ref="CBZ102:CCD102"/>
    <mergeCell ref="CCE102:CCI102"/>
    <mergeCell ref="CCJ102:CCN102"/>
    <mergeCell ref="CCO102:CCS102"/>
    <mergeCell ref="CCT102:CCX102"/>
    <mergeCell ref="CAQ102:CAU102"/>
    <mergeCell ref="CAV102:CAZ102"/>
    <mergeCell ref="CBA102:CBE102"/>
    <mergeCell ref="CBF102:CBJ102"/>
    <mergeCell ref="CBK102:CBO102"/>
    <mergeCell ref="CBP102:CBT102"/>
    <mergeCell ref="BZM102:BZQ102"/>
    <mergeCell ref="BZR102:BZV102"/>
    <mergeCell ref="BZW102:CAA102"/>
    <mergeCell ref="CAB102:CAF102"/>
    <mergeCell ref="CAG102:CAK102"/>
    <mergeCell ref="CAL102:CAP102"/>
    <mergeCell ref="CFG102:CFK102"/>
    <mergeCell ref="CFL102:CFP102"/>
    <mergeCell ref="CFQ102:CFU102"/>
    <mergeCell ref="CFV102:CFZ102"/>
    <mergeCell ref="CGA102:CGE102"/>
    <mergeCell ref="CGF102:CGJ102"/>
    <mergeCell ref="CEC102:CEG102"/>
    <mergeCell ref="CEH102:CEL102"/>
    <mergeCell ref="CEM102:CEQ102"/>
    <mergeCell ref="CER102:CEV102"/>
    <mergeCell ref="CEW102:CFA102"/>
    <mergeCell ref="CFB102:CFF102"/>
    <mergeCell ref="CCY102:CDC102"/>
    <mergeCell ref="CDD102:CDH102"/>
    <mergeCell ref="CDI102:CDM102"/>
    <mergeCell ref="CDN102:CDR102"/>
    <mergeCell ref="CDS102:CDW102"/>
    <mergeCell ref="CDX102:CEB102"/>
    <mergeCell ref="CIS102:CIW102"/>
    <mergeCell ref="CIX102:CJB102"/>
    <mergeCell ref="CJC102:CJG102"/>
    <mergeCell ref="CJH102:CJL102"/>
    <mergeCell ref="CJM102:CJQ102"/>
    <mergeCell ref="CJR102:CJV102"/>
    <mergeCell ref="CHO102:CHS102"/>
    <mergeCell ref="CHT102:CHX102"/>
    <mergeCell ref="CHY102:CIC102"/>
    <mergeCell ref="CID102:CIH102"/>
    <mergeCell ref="CII102:CIM102"/>
    <mergeCell ref="CIN102:CIR102"/>
    <mergeCell ref="CGK102:CGO102"/>
    <mergeCell ref="CGP102:CGT102"/>
    <mergeCell ref="CGU102:CGY102"/>
    <mergeCell ref="CGZ102:CHD102"/>
    <mergeCell ref="CHE102:CHI102"/>
    <mergeCell ref="CHJ102:CHN102"/>
    <mergeCell ref="CME102:CMI102"/>
    <mergeCell ref="CMJ102:CMN102"/>
    <mergeCell ref="CMO102:CMS102"/>
    <mergeCell ref="CMT102:CMX102"/>
    <mergeCell ref="CMY102:CNC102"/>
    <mergeCell ref="CND102:CNH102"/>
    <mergeCell ref="CLA102:CLE102"/>
    <mergeCell ref="CLF102:CLJ102"/>
    <mergeCell ref="CLK102:CLO102"/>
    <mergeCell ref="CLP102:CLT102"/>
    <mergeCell ref="CLU102:CLY102"/>
    <mergeCell ref="CLZ102:CMD102"/>
    <mergeCell ref="CJW102:CKA102"/>
    <mergeCell ref="CKB102:CKF102"/>
    <mergeCell ref="CKG102:CKK102"/>
    <mergeCell ref="CKL102:CKP102"/>
    <mergeCell ref="CKQ102:CKU102"/>
    <mergeCell ref="CKV102:CKZ102"/>
    <mergeCell ref="CPQ102:CPU102"/>
    <mergeCell ref="CPV102:CPZ102"/>
    <mergeCell ref="CQA102:CQE102"/>
    <mergeCell ref="CQF102:CQJ102"/>
    <mergeCell ref="CQK102:CQO102"/>
    <mergeCell ref="CQP102:CQT102"/>
    <mergeCell ref="COM102:COQ102"/>
    <mergeCell ref="COR102:COV102"/>
    <mergeCell ref="COW102:CPA102"/>
    <mergeCell ref="CPB102:CPF102"/>
    <mergeCell ref="CPG102:CPK102"/>
    <mergeCell ref="CPL102:CPP102"/>
    <mergeCell ref="CNI102:CNM102"/>
    <mergeCell ref="CNN102:CNR102"/>
    <mergeCell ref="CNS102:CNW102"/>
    <mergeCell ref="CNX102:COB102"/>
    <mergeCell ref="COC102:COG102"/>
    <mergeCell ref="COH102:COL102"/>
    <mergeCell ref="CTC102:CTG102"/>
    <mergeCell ref="CTH102:CTL102"/>
    <mergeCell ref="CTM102:CTQ102"/>
    <mergeCell ref="CTR102:CTV102"/>
    <mergeCell ref="CTW102:CUA102"/>
    <mergeCell ref="CUB102:CUF102"/>
    <mergeCell ref="CRY102:CSC102"/>
    <mergeCell ref="CSD102:CSH102"/>
    <mergeCell ref="CSI102:CSM102"/>
    <mergeCell ref="CSN102:CSR102"/>
    <mergeCell ref="CSS102:CSW102"/>
    <mergeCell ref="CSX102:CTB102"/>
    <mergeCell ref="CQU102:CQY102"/>
    <mergeCell ref="CQZ102:CRD102"/>
    <mergeCell ref="CRE102:CRI102"/>
    <mergeCell ref="CRJ102:CRN102"/>
    <mergeCell ref="CRO102:CRS102"/>
    <mergeCell ref="CRT102:CRX102"/>
    <mergeCell ref="CWO102:CWS102"/>
    <mergeCell ref="CWT102:CWX102"/>
    <mergeCell ref="CWY102:CXC102"/>
    <mergeCell ref="CXD102:CXH102"/>
    <mergeCell ref="CXI102:CXM102"/>
    <mergeCell ref="CXN102:CXR102"/>
    <mergeCell ref="CVK102:CVO102"/>
    <mergeCell ref="CVP102:CVT102"/>
    <mergeCell ref="CVU102:CVY102"/>
    <mergeCell ref="CVZ102:CWD102"/>
    <mergeCell ref="CWE102:CWI102"/>
    <mergeCell ref="CWJ102:CWN102"/>
    <mergeCell ref="CUG102:CUK102"/>
    <mergeCell ref="CUL102:CUP102"/>
    <mergeCell ref="CUQ102:CUU102"/>
    <mergeCell ref="CUV102:CUZ102"/>
    <mergeCell ref="CVA102:CVE102"/>
    <mergeCell ref="CVF102:CVJ102"/>
    <mergeCell ref="DAA102:DAE102"/>
    <mergeCell ref="DAF102:DAJ102"/>
    <mergeCell ref="DAK102:DAO102"/>
    <mergeCell ref="DAP102:DAT102"/>
    <mergeCell ref="DAU102:DAY102"/>
    <mergeCell ref="DAZ102:DBD102"/>
    <mergeCell ref="CYW102:CZA102"/>
    <mergeCell ref="CZB102:CZF102"/>
    <mergeCell ref="CZG102:CZK102"/>
    <mergeCell ref="CZL102:CZP102"/>
    <mergeCell ref="CZQ102:CZU102"/>
    <mergeCell ref="CZV102:CZZ102"/>
    <mergeCell ref="CXS102:CXW102"/>
    <mergeCell ref="CXX102:CYB102"/>
    <mergeCell ref="CYC102:CYG102"/>
    <mergeCell ref="CYH102:CYL102"/>
    <mergeCell ref="CYM102:CYQ102"/>
    <mergeCell ref="CYR102:CYV102"/>
    <mergeCell ref="DDM102:DDQ102"/>
    <mergeCell ref="DDR102:DDV102"/>
    <mergeCell ref="DDW102:DEA102"/>
    <mergeCell ref="DEB102:DEF102"/>
    <mergeCell ref="DEG102:DEK102"/>
    <mergeCell ref="DEL102:DEP102"/>
    <mergeCell ref="DCI102:DCM102"/>
    <mergeCell ref="DCN102:DCR102"/>
    <mergeCell ref="DCS102:DCW102"/>
    <mergeCell ref="DCX102:DDB102"/>
    <mergeCell ref="DDC102:DDG102"/>
    <mergeCell ref="DDH102:DDL102"/>
    <mergeCell ref="DBE102:DBI102"/>
    <mergeCell ref="DBJ102:DBN102"/>
    <mergeCell ref="DBO102:DBS102"/>
    <mergeCell ref="DBT102:DBX102"/>
    <mergeCell ref="DBY102:DCC102"/>
    <mergeCell ref="DCD102:DCH102"/>
    <mergeCell ref="DGY102:DHC102"/>
    <mergeCell ref="DHD102:DHH102"/>
    <mergeCell ref="DHI102:DHM102"/>
    <mergeCell ref="DHN102:DHR102"/>
    <mergeCell ref="DHS102:DHW102"/>
    <mergeCell ref="DHX102:DIB102"/>
    <mergeCell ref="DFU102:DFY102"/>
    <mergeCell ref="DFZ102:DGD102"/>
    <mergeCell ref="DGE102:DGI102"/>
    <mergeCell ref="DGJ102:DGN102"/>
    <mergeCell ref="DGO102:DGS102"/>
    <mergeCell ref="DGT102:DGX102"/>
    <mergeCell ref="DEQ102:DEU102"/>
    <mergeCell ref="DEV102:DEZ102"/>
    <mergeCell ref="DFA102:DFE102"/>
    <mergeCell ref="DFF102:DFJ102"/>
    <mergeCell ref="DFK102:DFO102"/>
    <mergeCell ref="DFP102:DFT102"/>
    <mergeCell ref="DKK102:DKO102"/>
    <mergeCell ref="DKP102:DKT102"/>
    <mergeCell ref="DKU102:DKY102"/>
    <mergeCell ref="DKZ102:DLD102"/>
    <mergeCell ref="DLE102:DLI102"/>
    <mergeCell ref="DLJ102:DLN102"/>
    <mergeCell ref="DJG102:DJK102"/>
    <mergeCell ref="DJL102:DJP102"/>
    <mergeCell ref="DJQ102:DJU102"/>
    <mergeCell ref="DJV102:DJZ102"/>
    <mergeCell ref="DKA102:DKE102"/>
    <mergeCell ref="DKF102:DKJ102"/>
    <mergeCell ref="DIC102:DIG102"/>
    <mergeCell ref="DIH102:DIL102"/>
    <mergeCell ref="DIM102:DIQ102"/>
    <mergeCell ref="DIR102:DIV102"/>
    <mergeCell ref="DIW102:DJA102"/>
    <mergeCell ref="DJB102:DJF102"/>
    <mergeCell ref="DNW102:DOA102"/>
    <mergeCell ref="DOB102:DOF102"/>
    <mergeCell ref="DOG102:DOK102"/>
    <mergeCell ref="DOL102:DOP102"/>
    <mergeCell ref="DOQ102:DOU102"/>
    <mergeCell ref="DOV102:DOZ102"/>
    <mergeCell ref="DMS102:DMW102"/>
    <mergeCell ref="DMX102:DNB102"/>
    <mergeCell ref="DNC102:DNG102"/>
    <mergeCell ref="DNH102:DNL102"/>
    <mergeCell ref="DNM102:DNQ102"/>
    <mergeCell ref="DNR102:DNV102"/>
    <mergeCell ref="DLO102:DLS102"/>
    <mergeCell ref="DLT102:DLX102"/>
    <mergeCell ref="DLY102:DMC102"/>
    <mergeCell ref="DMD102:DMH102"/>
    <mergeCell ref="DMI102:DMM102"/>
    <mergeCell ref="DMN102:DMR102"/>
    <mergeCell ref="DRI102:DRM102"/>
    <mergeCell ref="DRN102:DRR102"/>
    <mergeCell ref="DRS102:DRW102"/>
    <mergeCell ref="DRX102:DSB102"/>
    <mergeCell ref="DSC102:DSG102"/>
    <mergeCell ref="DSH102:DSL102"/>
    <mergeCell ref="DQE102:DQI102"/>
    <mergeCell ref="DQJ102:DQN102"/>
    <mergeCell ref="DQO102:DQS102"/>
    <mergeCell ref="DQT102:DQX102"/>
    <mergeCell ref="DQY102:DRC102"/>
    <mergeCell ref="DRD102:DRH102"/>
    <mergeCell ref="DPA102:DPE102"/>
    <mergeCell ref="DPF102:DPJ102"/>
    <mergeCell ref="DPK102:DPO102"/>
    <mergeCell ref="DPP102:DPT102"/>
    <mergeCell ref="DPU102:DPY102"/>
    <mergeCell ref="DPZ102:DQD102"/>
    <mergeCell ref="DUU102:DUY102"/>
    <mergeCell ref="DUZ102:DVD102"/>
    <mergeCell ref="DVE102:DVI102"/>
    <mergeCell ref="DVJ102:DVN102"/>
    <mergeCell ref="DVO102:DVS102"/>
    <mergeCell ref="DVT102:DVX102"/>
    <mergeCell ref="DTQ102:DTU102"/>
    <mergeCell ref="DTV102:DTZ102"/>
    <mergeCell ref="DUA102:DUE102"/>
    <mergeCell ref="DUF102:DUJ102"/>
    <mergeCell ref="DUK102:DUO102"/>
    <mergeCell ref="DUP102:DUT102"/>
    <mergeCell ref="DSM102:DSQ102"/>
    <mergeCell ref="DSR102:DSV102"/>
    <mergeCell ref="DSW102:DTA102"/>
    <mergeCell ref="DTB102:DTF102"/>
    <mergeCell ref="DTG102:DTK102"/>
    <mergeCell ref="DTL102:DTP102"/>
    <mergeCell ref="DYG102:DYK102"/>
    <mergeCell ref="DYL102:DYP102"/>
    <mergeCell ref="DYQ102:DYU102"/>
    <mergeCell ref="DYV102:DYZ102"/>
    <mergeCell ref="DZA102:DZE102"/>
    <mergeCell ref="DZF102:DZJ102"/>
    <mergeCell ref="DXC102:DXG102"/>
    <mergeCell ref="DXH102:DXL102"/>
    <mergeCell ref="DXM102:DXQ102"/>
    <mergeCell ref="DXR102:DXV102"/>
    <mergeCell ref="DXW102:DYA102"/>
    <mergeCell ref="DYB102:DYF102"/>
    <mergeCell ref="DVY102:DWC102"/>
    <mergeCell ref="DWD102:DWH102"/>
    <mergeCell ref="DWI102:DWM102"/>
    <mergeCell ref="DWN102:DWR102"/>
    <mergeCell ref="DWS102:DWW102"/>
    <mergeCell ref="DWX102:DXB102"/>
    <mergeCell ref="EBS102:EBW102"/>
    <mergeCell ref="EBX102:ECB102"/>
    <mergeCell ref="ECC102:ECG102"/>
    <mergeCell ref="ECH102:ECL102"/>
    <mergeCell ref="ECM102:ECQ102"/>
    <mergeCell ref="ECR102:ECV102"/>
    <mergeCell ref="EAO102:EAS102"/>
    <mergeCell ref="EAT102:EAX102"/>
    <mergeCell ref="EAY102:EBC102"/>
    <mergeCell ref="EBD102:EBH102"/>
    <mergeCell ref="EBI102:EBM102"/>
    <mergeCell ref="EBN102:EBR102"/>
    <mergeCell ref="DZK102:DZO102"/>
    <mergeCell ref="DZP102:DZT102"/>
    <mergeCell ref="DZU102:DZY102"/>
    <mergeCell ref="DZZ102:EAD102"/>
    <mergeCell ref="EAE102:EAI102"/>
    <mergeCell ref="EAJ102:EAN102"/>
    <mergeCell ref="EFE102:EFI102"/>
    <mergeCell ref="EFJ102:EFN102"/>
    <mergeCell ref="EFO102:EFS102"/>
    <mergeCell ref="EFT102:EFX102"/>
    <mergeCell ref="EFY102:EGC102"/>
    <mergeCell ref="EGD102:EGH102"/>
    <mergeCell ref="EEA102:EEE102"/>
    <mergeCell ref="EEF102:EEJ102"/>
    <mergeCell ref="EEK102:EEO102"/>
    <mergeCell ref="EEP102:EET102"/>
    <mergeCell ref="EEU102:EEY102"/>
    <mergeCell ref="EEZ102:EFD102"/>
    <mergeCell ref="ECW102:EDA102"/>
    <mergeCell ref="EDB102:EDF102"/>
    <mergeCell ref="EDG102:EDK102"/>
    <mergeCell ref="EDL102:EDP102"/>
    <mergeCell ref="EDQ102:EDU102"/>
    <mergeCell ref="EDV102:EDZ102"/>
    <mergeCell ref="EIQ102:EIU102"/>
    <mergeCell ref="EIV102:EIZ102"/>
    <mergeCell ref="EJA102:EJE102"/>
    <mergeCell ref="EJF102:EJJ102"/>
    <mergeCell ref="EJK102:EJO102"/>
    <mergeCell ref="EJP102:EJT102"/>
    <mergeCell ref="EHM102:EHQ102"/>
    <mergeCell ref="EHR102:EHV102"/>
    <mergeCell ref="EHW102:EIA102"/>
    <mergeCell ref="EIB102:EIF102"/>
    <mergeCell ref="EIG102:EIK102"/>
    <mergeCell ref="EIL102:EIP102"/>
    <mergeCell ref="EGI102:EGM102"/>
    <mergeCell ref="EGN102:EGR102"/>
    <mergeCell ref="EGS102:EGW102"/>
    <mergeCell ref="EGX102:EHB102"/>
    <mergeCell ref="EHC102:EHG102"/>
    <mergeCell ref="EHH102:EHL102"/>
    <mergeCell ref="EMC102:EMG102"/>
    <mergeCell ref="EMH102:EML102"/>
    <mergeCell ref="EMM102:EMQ102"/>
    <mergeCell ref="EMR102:EMV102"/>
    <mergeCell ref="EMW102:ENA102"/>
    <mergeCell ref="ENB102:ENF102"/>
    <mergeCell ref="EKY102:ELC102"/>
    <mergeCell ref="ELD102:ELH102"/>
    <mergeCell ref="ELI102:ELM102"/>
    <mergeCell ref="ELN102:ELR102"/>
    <mergeCell ref="ELS102:ELW102"/>
    <mergeCell ref="ELX102:EMB102"/>
    <mergeCell ref="EJU102:EJY102"/>
    <mergeCell ref="EJZ102:EKD102"/>
    <mergeCell ref="EKE102:EKI102"/>
    <mergeCell ref="EKJ102:EKN102"/>
    <mergeCell ref="EKO102:EKS102"/>
    <mergeCell ref="EKT102:EKX102"/>
    <mergeCell ref="EPO102:EPS102"/>
    <mergeCell ref="EPT102:EPX102"/>
    <mergeCell ref="EPY102:EQC102"/>
    <mergeCell ref="EQD102:EQH102"/>
    <mergeCell ref="EQI102:EQM102"/>
    <mergeCell ref="EQN102:EQR102"/>
    <mergeCell ref="EOK102:EOO102"/>
    <mergeCell ref="EOP102:EOT102"/>
    <mergeCell ref="EOU102:EOY102"/>
    <mergeCell ref="EOZ102:EPD102"/>
    <mergeCell ref="EPE102:EPI102"/>
    <mergeCell ref="EPJ102:EPN102"/>
    <mergeCell ref="ENG102:ENK102"/>
    <mergeCell ref="ENL102:ENP102"/>
    <mergeCell ref="ENQ102:ENU102"/>
    <mergeCell ref="ENV102:ENZ102"/>
    <mergeCell ref="EOA102:EOE102"/>
    <mergeCell ref="EOF102:EOJ102"/>
    <mergeCell ref="ETA102:ETE102"/>
    <mergeCell ref="ETF102:ETJ102"/>
    <mergeCell ref="ETK102:ETO102"/>
    <mergeCell ref="ETP102:ETT102"/>
    <mergeCell ref="ETU102:ETY102"/>
    <mergeCell ref="ETZ102:EUD102"/>
    <mergeCell ref="ERW102:ESA102"/>
    <mergeCell ref="ESB102:ESF102"/>
    <mergeCell ref="ESG102:ESK102"/>
    <mergeCell ref="ESL102:ESP102"/>
    <mergeCell ref="ESQ102:ESU102"/>
    <mergeCell ref="ESV102:ESZ102"/>
    <mergeCell ref="EQS102:EQW102"/>
    <mergeCell ref="EQX102:ERB102"/>
    <mergeCell ref="ERC102:ERG102"/>
    <mergeCell ref="ERH102:ERL102"/>
    <mergeCell ref="ERM102:ERQ102"/>
    <mergeCell ref="ERR102:ERV102"/>
    <mergeCell ref="EWM102:EWQ102"/>
    <mergeCell ref="EWR102:EWV102"/>
    <mergeCell ref="EWW102:EXA102"/>
    <mergeCell ref="EXB102:EXF102"/>
    <mergeCell ref="EXG102:EXK102"/>
    <mergeCell ref="EXL102:EXP102"/>
    <mergeCell ref="EVI102:EVM102"/>
    <mergeCell ref="EVN102:EVR102"/>
    <mergeCell ref="EVS102:EVW102"/>
    <mergeCell ref="EVX102:EWB102"/>
    <mergeCell ref="EWC102:EWG102"/>
    <mergeCell ref="EWH102:EWL102"/>
    <mergeCell ref="EUE102:EUI102"/>
    <mergeCell ref="EUJ102:EUN102"/>
    <mergeCell ref="EUO102:EUS102"/>
    <mergeCell ref="EUT102:EUX102"/>
    <mergeCell ref="EUY102:EVC102"/>
    <mergeCell ref="EVD102:EVH102"/>
    <mergeCell ref="EZY102:FAC102"/>
    <mergeCell ref="FAD102:FAH102"/>
    <mergeCell ref="FAI102:FAM102"/>
    <mergeCell ref="FAN102:FAR102"/>
    <mergeCell ref="FAS102:FAW102"/>
    <mergeCell ref="FAX102:FBB102"/>
    <mergeCell ref="EYU102:EYY102"/>
    <mergeCell ref="EYZ102:EZD102"/>
    <mergeCell ref="EZE102:EZI102"/>
    <mergeCell ref="EZJ102:EZN102"/>
    <mergeCell ref="EZO102:EZS102"/>
    <mergeCell ref="EZT102:EZX102"/>
    <mergeCell ref="EXQ102:EXU102"/>
    <mergeCell ref="EXV102:EXZ102"/>
    <mergeCell ref="EYA102:EYE102"/>
    <mergeCell ref="EYF102:EYJ102"/>
    <mergeCell ref="EYK102:EYO102"/>
    <mergeCell ref="EYP102:EYT102"/>
    <mergeCell ref="FDK102:FDO102"/>
    <mergeCell ref="FDP102:FDT102"/>
    <mergeCell ref="FDU102:FDY102"/>
    <mergeCell ref="FDZ102:FED102"/>
    <mergeCell ref="FEE102:FEI102"/>
    <mergeCell ref="FEJ102:FEN102"/>
    <mergeCell ref="FCG102:FCK102"/>
    <mergeCell ref="FCL102:FCP102"/>
    <mergeCell ref="FCQ102:FCU102"/>
    <mergeCell ref="FCV102:FCZ102"/>
    <mergeCell ref="FDA102:FDE102"/>
    <mergeCell ref="FDF102:FDJ102"/>
    <mergeCell ref="FBC102:FBG102"/>
    <mergeCell ref="FBH102:FBL102"/>
    <mergeCell ref="FBM102:FBQ102"/>
    <mergeCell ref="FBR102:FBV102"/>
    <mergeCell ref="FBW102:FCA102"/>
    <mergeCell ref="FCB102:FCF102"/>
    <mergeCell ref="FGW102:FHA102"/>
    <mergeCell ref="FHB102:FHF102"/>
    <mergeCell ref="FHG102:FHK102"/>
    <mergeCell ref="FHL102:FHP102"/>
    <mergeCell ref="FHQ102:FHU102"/>
    <mergeCell ref="FHV102:FHZ102"/>
    <mergeCell ref="FFS102:FFW102"/>
    <mergeCell ref="FFX102:FGB102"/>
    <mergeCell ref="FGC102:FGG102"/>
    <mergeCell ref="FGH102:FGL102"/>
    <mergeCell ref="FGM102:FGQ102"/>
    <mergeCell ref="FGR102:FGV102"/>
    <mergeCell ref="FEO102:FES102"/>
    <mergeCell ref="FET102:FEX102"/>
    <mergeCell ref="FEY102:FFC102"/>
    <mergeCell ref="FFD102:FFH102"/>
    <mergeCell ref="FFI102:FFM102"/>
    <mergeCell ref="FFN102:FFR102"/>
    <mergeCell ref="FKI102:FKM102"/>
    <mergeCell ref="FKN102:FKR102"/>
    <mergeCell ref="FKS102:FKW102"/>
    <mergeCell ref="FKX102:FLB102"/>
    <mergeCell ref="FLC102:FLG102"/>
    <mergeCell ref="FLH102:FLL102"/>
    <mergeCell ref="FJE102:FJI102"/>
    <mergeCell ref="FJJ102:FJN102"/>
    <mergeCell ref="FJO102:FJS102"/>
    <mergeCell ref="FJT102:FJX102"/>
    <mergeCell ref="FJY102:FKC102"/>
    <mergeCell ref="FKD102:FKH102"/>
    <mergeCell ref="FIA102:FIE102"/>
    <mergeCell ref="FIF102:FIJ102"/>
    <mergeCell ref="FIK102:FIO102"/>
    <mergeCell ref="FIP102:FIT102"/>
    <mergeCell ref="FIU102:FIY102"/>
    <mergeCell ref="FIZ102:FJD102"/>
    <mergeCell ref="FNU102:FNY102"/>
    <mergeCell ref="FNZ102:FOD102"/>
    <mergeCell ref="FOE102:FOI102"/>
    <mergeCell ref="FOJ102:FON102"/>
    <mergeCell ref="FOO102:FOS102"/>
    <mergeCell ref="FOT102:FOX102"/>
    <mergeCell ref="FMQ102:FMU102"/>
    <mergeCell ref="FMV102:FMZ102"/>
    <mergeCell ref="FNA102:FNE102"/>
    <mergeCell ref="FNF102:FNJ102"/>
    <mergeCell ref="FNK102:FNO102"/>
    <mergeCell ref="FNP102:FNT102"/>
    <mergeCell ref="FLM102:FLQ102"/>
    <mergeCell ref="FLR102:FLV102"/>
    <mergeCell ref="FLW102:FMA102"/>
    <mergeCell ref="FMB102:FMF102"/>
    <mergeCell ref="FMG102:FMK102"/>
    <mergeCell ref="FML102:FMP102"/>
    <mergeCell ref="FRG102:FRK102"/>
    <mergeCell ref="FRL102:FRP102"/>
    <mergeCell ref="FRQ102:FRU102"/>
    <mergeCell ref="FRV102:FRZ102"/>
    <mergeCell ref="FSA102:FSE102"/>
    <mergeCell ref="FSF102:FSJ102"/>
    <mergeCell ref="FQC102:FQG102"/>
    <mergeCell ref="FQH102:FQL102"/>
    <mergeCell ref="FQM102:FQQ102"/>
    <mergeCell ref="FQR102:FQV102"/>
    <mergeCell ref="FQW102:FRA102"/>
    <mergeCell ref="FRB102:FRF102"/>
    <mergeCell ref="FOY102:FPC102"/>
    <mergeCell ref="FPD102:FPH102"/>
    <mergeCell ref="FPI102:FPM102"/>
    <mergeCell ref="FPN102:FPR102"/>
    <mergeCell ref="FPS102:FPW102"/>
    <mergeCell ref="FPX102:FQB102"/>
    <mergeCell ref="FUS102:FUW102"/>
    <mergeCell ref="FUX102:FVB102"/>
    <mergeCell ref="FVC102:FVG102"/>
    <mergeCell ref="FVH102:FVL102"/>
    <mergeCell ref="FVM102:FVQ102"/>
    <mergeCell ref="FVR102:FVV102"/>
    <mergeCell ref="FTO102:FTS102"/>
    <mergeCell ref="FTT102:FTX102"/>
    <mergeCell ref="FTY102:FUC102"/>
    <mergeCell ref="FUD102:FUH102"/>
    <mergeCell ref="FUI102:FUM102"/>
    <mergeCell ref="FUN102:FUR102"/>
    <mergeCell ref="FSK102:FSO102"/>
    <mergeCell ref="FSP102:FST102"/>
    <mergeCell ref="FSU102:FSY102"/>
    <mergeCell ref="FSZ102:FTD102"/>
    <mergeCell ref="FTE102:FTI102"/>
    <mergeCell ref="FTJ102:FTN102"/>
    <mergeCell ref="FYE102:FYI102"/>
    <mergeCell ref="FYJ102:FYN102"/>
    <mergeCell ref="FYO102:FYS102"/>
    <mergeCell ref="FYT102:FYX102"/>
    <mergeCell ref="FYY102:FZC102"/>
    <mergeCell ref="FZD102:FZH102"/>
    <mergeCell ref="FXA102:FXE102"/>
    <mergeCell ref="FXF102:FXJ102"/>
    <mergeCell ref="FXK102:FXO102"/>
    <mergeCell ref="FXP102:FXT102"/>
    <mergeCell ref="FXU102:FXY102"/>
    <mergeCell ref="FXZ102:FYD102"/>
    <mergeCell ref="FVW102:FWA102"/>
    <mergeCell ref="FWB102:FWF102"/>
    <mergeCell ref="FWG102:FWK102"/>
    <mergeCell ref="FWL102:FWP102"/>
    <mergeCell ref="FWQ102:FWU102"/>
    <mergeCell ref="FWV102:FWZ102"/>
    <mergeCell ref="GBQ102:GBU102"/>
    <mergeCell ref="GBV102:GBZ102"/>
    <mergeCell ref="GCA102:GCE102"/>
    <mergeCell ref="GCF102:GCJ102"/>
    <mergeCell ref="GCK102:GCO102"/>
    <mergeCell ref="GCP102:GCT102"/>
    <mergeCell ref="GAM102:GAQ102"/>
    <mergeCell ref="GAR102:GAV102"/>
    <mergeCell ref="GAW102:GBA102"/>
    <mergeCell ref="GBB102:GBF102"/>
    <mergeCell ref="GBG102:GBK102"/>
    <mergeCell ref="GBL102:GBP102"/>
    <mergeCell ref="FZI102:FZM102"/>
    <mergeCell ref="FZN102:FZR102"/>
    <mergeCell ref="FZS102:FZW102"/>
    <mergeCell ref="FZX102:GAB102"/>
    <mergeCell ref="GAC102:GAG102"/>
    <mergeCell ref="GAH102:GAL102"/>
    <mergeCell ref="GFC102:GFG102"/>
    <mergeCell ref="GFH102:GFL102"/>
    <mergeCell ref="GFM102:GFQ102"/>
    <mergeCell ref="GFR102:GFV102"/>
    <mergeCell ref="GFW102:GGA102"/>
    <mergeCell ref="GGB102:GGF102"/>
    <mergeCell ref="GDY102:GEC102"/>
    <mergeCell ref="GED102:GEH102"/>
    <mergeCell ref="GEI102:GEM102"/>
    <mergeCell ref="GEN102:GER102"/>
    <mergeCell ref="GES102:GEW102"/>
    <mergeCell ref="GEX102:GFB102"/>
    <mergeCell ref="GCU102:GCY102"/>
    <mergeCell ref="GCZ102:GDD102"/>
    <mergeCell ref="GDE102:GDI102"/>
    <mergeCell ref="GDJ102:GDN102"/>
    <mergeCell ref="GDO102:GDS102"/>
    <mergeCell ref="GDT102:GDX102"/>
    <mergeCell ref="GIO102:GIS102"/>
    <mergeCell ref="GIT102:GIX102"/>
    <mergeCell ref="GIY102:GJC102"/>
    <mergeCell ref="GJD102:GJH102"/>
    <mergeCell ref="GJI102:GJM102"/>
    <mergeCell ref="GJN102:GJR102"/>
    <mergeCell ref="GHK102:GHO102"/>
    <mergeCell ref="GHP102:GHT102"/>
    <mergeCell ref="GHU102:GHY102"/>
    <mergeCell ref="GHZ102:GID102"/>
    <mergeCell ref="GIE102:GII102"/>
    <mergeCell ref="GIJ102:GIN102"/>
    <mergeCell ref="GGG102:GGK102"/>
    <mergeCell ref="GGL102:GGP102"/>
    <mergeCell ref="GGQ102:GGU102"/>
    <mergeCell ref="GGV102:GGZ102"/>
    <mergeCell ref="GHA102:GHE102"/>
    <mergeCell ref="GHF102:GHJ102"/>
    <mergeCell ref="GMA102:GME102"/>
    <mergeCell ref="GMF102:GMJ102"/>
    <mergeCell ref="GMK102:GMO102"/>
    <mergeCell ref="GMP102:GMT102"/>
    <mergeCell ref="GMU102:GMY102"/>
    <mergeCell ref="GMZ102:GND102"/>
    <mergeCell ref="GKW102:GLA102"/>
    <mergeCell ref="GLB102:GLF102"/>
    <mergeCell ref="GLG102:GLK102"/>
    <mergeCell ref="GLL102:GLP102"/>
    <mergeCell ref="GLQ102:GLU102"/>
    <mergeCell ref="GLV102:GLZ102"/>
    <mergeCell ref="GJS102:GJW102"/>
    <mergeCell ref="GJX102:GKB102"/>
    <mergeCell ref="GKC102:GKG102"/>
    <mergeCell ref="GKH102:GKL102"/>
    <mergeCell ref="GKM102:GKQ102"/>
    <mergeCell ref="GKR102:GKV102"/>
    <mergeCell ref="GPM102:GPQ102"/>
    <mergeCell ref="GPR102:GPV102"/>
    <mergeCell ref="GPW102:GQA102"/>
    <mergeCell ref="GQB102:GQF102"/>
    <mergeCell ref="GQG102:GQK102"/>
    <mergeCell ref="GQL102:GQP102"/>
    <mergeCell ref="GOI102:GOM102"/>
    <mergeCell ref="GON102:GOR102"/>
    <mergeCell ref="GOS102:GOW102"/>
    <mergeCell ref="GOX102:GPB102"/>
    <mergeCell ref="GPC102:GPG102"/>
    <mergeCell ref="GPH102:GPL102"/>
    <mergeCell ref="GNE102:GNI102"/>
    <mergeCell ref="GNJ102:GNN102"/>
    <mergeCell ref="GNO102:GNS102"/>
    <mergeCell ref="GNT102:GNX102"/>
    <mergeCell ref="GNY102:GOC102"/>
    <mergeCell ref="GOD102:GOH102"/>
    <mergeCell ref="GSY102:GTC102"/>
    <mergeCell ref="GTD102:GTH102"/>
    <mergeCell ref="GTI102:GTM102"/>
    <mergeCell ref="GTN102:GTR102"/>
    <mergeCell ref="GTS102:GTW102"/>
    <mergeCell ref="GTX102:GUB102"/>
    <mergeCell ref="GRU102:GRY102"/>
    <mergeCell ref="GRZ102:GSD102"/>
    <mergeCell ref="GSE102:GSI102"/>
    <mergeCell ref="GSJ102:GSN102"/>
    <mergeCell ref="GSO102:GSS102"/>
    <mergeCell ref="GST102:GSX102"/>
    <mergeCell ref="GQQ102:GQU102"/>
    <mergeCell ref="GQV102:GQZ102"/>
    <mergeCell ref="GRA102:GRE102"/>
    <mergeCell ref="GRF102:GRJ102"/>
    <mergeCell ref="GRK102:GRO102"/>
    <mergeCell ref="GRP102:GRT102"/>
    <mergeCell ref="GWK102:GWO102"/>
    <mergeCell ref="GWP102:GWT102"/>
    <mergeCell ref="GWU102:GWY102"/>
    <mergeCell ref="GWZ102:GXD102"/>
    <mergeCell ref="GXE102:GXI102"/>
    <mergeCell ref="GXJ102:GXN102"/>
    <mergeCell ref="GVG102:GVK102"/>
    <mergeCell ref="GVL102:GVP102"/>
    <mergeCell ref="GVQ102:GVU102"/>
    <mergeCell ref="GVV102:GVZ102"/>
    <mergeCell ref="GWA102:GWE102"/>
    <mergeCell ref="GWF102:GWJ102"/>
    <mergeCell ref="GUC102:GUG102"/>
    <mergeCell ref="GUH102:GUL102"/>
    <mergeCell ref="GUM102:GUQ102"/>
    <mergeCell ref="GUR102:GUV102"/>
    <mergeCell ref="GUW102:GVA102"/>
    <mergeCell ref="GVB102:GVF102"/>
    <mergeCell ref="GZW102:HAA102"/>
    <mergeCell ref="HAB102:HAF102"/>
    <mergeCell ref="HAG102:HAK102"/>
    <mergeCell ref="HAL102:HAP102"/>
    <mergeCell ref="HAQ102:HAU102"/>
    <mergeCell ref="HAV102:HAZ102"/>
    <mergeCell ref="GYS102:GYW102"/>
    <mergeCell ref="GYX102:GZB102"/>
    <mergeCell ref="GZC102:GZG102"/>
    <mergeCell ref="GZH102:GZL102"/>
    <mergeCell ref="GZM102:GZQ102"/>
    <mergeCell ref="GZR102:GZV102"/>
    <mergeCell ref="GXO102:GXS102"/>
    <mergeCell ref="GXT102:GXX102"/>
    <mergeCell ref="GXY102:GYC102"/>
    <mergeCell ref="GYD102:GYH102"/>
    <mergeCell ref="GYI102:GYM102"/>
    <mergeCell ref="GYN102:GYR102"/>
    <mergeCell ref="HDI102:HDM102"/>
    <mergeCell ref="HDN102:HDR102"/>
    <mergeCell ref="HDS102:HDW102"/>
    <mergeCell ref="HDX102:HEB102"/>
    <mergeCell ref="HEC102:HEG102"/>
    <mergeCell ref="HEH102:HEL102"/>
    <mergeCell ref="HCE102:HCI102"/>
    <mergeCell ref="HCJ102:HCN102"/>
    <mergeCell ref="HCO102:HCS102"/>
    <mergeCell ref="HCT102:HCX102"/>
    <mergeCell ref="HCY102:HDC102"/>
    <mergeCell ref="HDD102:HDH102"/>
    <mergeCell ref="HBA102:HBE102"/>
    <mergeCell ref="HBF102:HBJ102"/>
    <mergeCell ref="HBK102:HBO102"/>
    <mergeCell ref="HBP102:HBT102"/>
    <mergeCell ref="HBU102:HBY102"/>
    <mergeCell ref="HBZ102:HCD102"/>
    <mergeCell ref="HGU102:HGY102"/>
    <mergeCell ref="HGZ102:HHD102"/>
    <mergeCell ref="HHE102:HHI102"/>
    <mergeCell ref="HHJ102:HHN102"/>
    <mergeCell ref="HHO102:HHS102"/>
    <mergeCell ref="HHT102:HHX102"/>
    <mergeCell ref="HFQ102:HFU102"/>
    <mergeCell ref="HFV102:HFZ102"/>
    <mergeCell ref="HGA102:HGE102"/>
    <mergeCell ref="HGF102:HGJ102"/>
    <mergeCell ref="HGK102:HGO102"/>
    <mergeCell ref="HGP102:HGT102"/>
    <mergeCell ref="HEM102:HEQ102"/>
    <mergeCell ref="HER102:HEV102"/>
    <mergeCell ref="HEW102:HFA102"/>
    <mergeCell ref="HFB102:HFF102"/>
    <mergeCell ref="HFG102:HFK102"/>
    <mergeCell ref="HFL102:HFP102"/>
    <mergeCell ref="HKG102:HKK102"/>
    <mergeCell ref="HKL102:HKP102"/>
    <mergeCell ref="HKQ102:HKU102"/>
    <mergeCell ref="HKV102:HKZ102"/>
    <mergeCell ref="HLA102:HLE102"/>
    <mergeCell ref="HLF102:HLJ102"/>
    <mergeCell ref="HJC102:HJG102"/>
    <mergeCell ref="HJH102:HJL102"/>
    <mergeCell ref="HJM102:HJQ102"/>
    <mergeCell ref="HJR102:HJV102"/>
    <mergeCell ref="HJW102:HKA102"/>
    <mergeCell ref="HKB102:HKF102"/>
    <mergeCell ref="HHY102:HIC102"/>
    <mergeCell ref="HID102:HIH102"/>
    <mergeCell ref="HII102:HIM102"/>
    <mergeCell ref="HIN102:HIR102"/>
    <mergeCell ref="HIS102:HIW102"/>
    <mergeCell ref="HIX102:HJB102"/>
    <mergeCell ref="HNS102:HNW102"/>
    <mergeCell ref="HNX102:HOB102"/>
    <mergeCell ref="HOC102:HOG102"/>
    <mergeCell ref="HOH102:HOL102"/>
    <mergeCell ref="HOM102:HOQ102"/>
    <mergeCell ref="HOR102:HOV102"/>
    <mergeCell ref="HMO102:HMS102"/>
    <mergeCell ref="HMT102:HMX102"/>
    <mergeCell ref="HMY102:HNC102"/>
    <mergeCell ref="HND102:HNH102"/>
    <mergeCell ref="HNI102:HNM102"/>
    <mergeCell ref="HNN102:HNR102"/>
    <mergeCell ref="HLK102:HLO102"/>
    <mergeCell ref="HLP102:HLT102"/>
    <mergeCell ref="HLU102:HLY102"/>
    <mergeCell ref="HLZ102:HMD102"/>
    <mergeCell ref="HME102:HMI102"/>
    <mergeCell ref="HMJ102:HMN102"/>
    <mergeCell ref="HRE102:HRI102"/>
    <mergeCell ref="HRJ102:HRN102"/>
    <mergeCell ref="HRO102:HRS102"/>
    <mergeCell ref="HRT102:HRX102"/>
    <mergeCell ref="HRY102:HSC102"/>
    <mergeCell ref="HSD102:HSH102"/>
    <mergeCell ref="HQA102:HQE102"/>
    <mergeCell ref="HQF102:HQJ102"/>
    <mergeCell ref="HQK102:HQO102"/>
    <mergeCell ref="HQP102:HQT102"/>
    <mergeCell ref="HQU102:HQY102"/>
    <mergeCell ref="HQZ102:HRD102"/>
    <mergeCell ref="HOW102:HPA102"/>
    <mergeCell ref="HPB102:HPF102"/>
    <mergeCell ref="HPG102:HPK102"/>
    <mergeCell ref="HPL102:HPP102"/>
    <mergeCell ref="HPQ102:HPU102"/>
    <mergeCell ref="HPV102:HPZ102"/>
    <mergeCell ref="HUQ102:HUU102"/>
    <mergeCell ref="HUV102:HUZ102"/>
    <mergeCell ref="HVA102:HVE102"/>
    <mergeCell ref="HVF102:HVJ102"/>
    <mergeCell ref="HVK102:HVO102"/>
    <mergeCell ref="HVP102:HVT102"/>
    <mergeCell ref="HTM102:HTQ102"/>
    <mergeCell ref="HTR102:HTV102"/>
    <mergeCell ref="HTW102:HUA102"/>
    <mergeCell ref="HUB102:HUF102"/>
    <mergeCell ref="HUG102:HUK102"/>
    <mergeCell ref="HUL102:HUP102"/>
    <mergeCell ref="HSI102:HSM102"/>
    <mergeCell ref="HSN102:HSR102"/>
    <mergeCell ref="HSS102:HSW102"/>
    <mergeCell ref="HSX102:HTB102"/>
    <mergeCell ref="HTC102:HTG102"/>
    <mergeCell ref="HTH102:HTL102"/>
    <mergeCell ref="HYC102:HYG102"/>
    <mergeCell ref="HYH102:HYL102"/>
    <mergeCell ref="HYM102:HYQ102"/>
    <mergeCell ref="HYR102:HYV102"/>
    <mergeCell ref="HYW102:HZA102"/>
    <mergeCell ref="HZB102:HZF102"/>
    <mergeCell ref="HWY102:HXC102"/>
    <mergeCell ref="HXD102:HXH102"/>
    <mergeCell ref="HXI102:HXM102"/>
    <mergeCell ref="HXN102:HXR102"/>
    <mergeCell ref="HXS102:HXW102"/>
    <mergeCell ref="HXX102:HYB102"/>
    <mergeCell ref="HVU102:HVY102"/>
    <mergeCell ref="HVZ102:HWD102"/>
    <mergeCell ref="HWE102:HWI102"/>
    <mergeCell ref="HWJ102:HWN102"/>
    <mergeCell ref="HWO102:HWS102"/>
    <mergeCell ref="HWT102:HWX102"/>
    <mergeCell ref="IBO102:IBS102"/>
    <mergeCell ref="IBT102:IBX102"/>
    <mergeCell ref="IBY102:ICC102"/>
    <mergeCell ref="ICD102:ICH102"/>
    <mergeCell ref="ICI102:ICM102"/>
    <mergeCell ref="ICN102:ICR102"/>
    <mergeCell ref="IAK102:IAO102"/>
    <mergeCell ref="IAP102:IAT102"/>
    <mergeCell ref="IAU102:IAY102"/>
    <mergeCell ref="IAZ102:IBD102"/>
    <mergeCell ref="IBE102:IBI102"/>
    <mergeCell ref="IBJ102:IBN102"/>
    <mergeCell ref="HZG102:HZK102"/>
    <mergeCell ref="HZL102:HZP102"/>
    <mergeCell ref="HZQ102:HZU102"/>
    <mergeCell ref="HZV102:HZZ102"/>
    <mergeCell ref="IAA102:IAE102"/>
    <mergeCell ref="IAF102:IAJ102"/>
    <mergeCell ref="IFA102:IFE102"/>
    <mergeCell ref="IFF102:IFJ102"/>
    <mergeCell ref="IFK102:IFO102"/>
    <mergeCell ref="IFP102:IFT102"/>
    <mergeCell ref="IFU102:IFY102"/>
    <mergeCell ref="IFZ102:IGD102"/>
    <mergeCell ref="IDW102:IEA102"/>
    <mergeCell ref="IEB102:IEF102"/>
    <mergeCell ref="IEG102:IEK102"/>
    <mergeCell ref="IEL102:IEP102"/>
    <mergeCell ref="IEQ102:IEU102"/>
    <mergeCell ref="IEV102:IEZ102"/>
    <mergeCell ref="ICS102:ICW102"/>
    <mergeCell ref="ICX102:IDB102"/>
    <mergeCell ref="IDC102:IDG102"/>
    <mergeCell ref="IDH102:IDL102"/>
    <mergeCell ref="IDM102:IDQ102"/>
    <mergeCell ref="IDR102:IDV102"/>
    <mergeCell ref="IIM102:IIQ102"/>
    <mergeCell ref="IIR102:IIV102"/>
    <mergeCell ref="IIW102:IJA102"/>
    <mergeCell ref="IJB102:IJF102"/>
    <mergeCell ref="IJG102:IJK102"/>
    <mergeCell ref="IJL102:IJP102"/>
    <mergeCell ref="IHI102:IHM102"/>
    <mergeCell ref="IHN102:IHR102"/>
    <mergeCell ref="IHS102:IHW102"/>
    <mergeCell ref="IHX102:IIB102"/>
    <mergeCell ref="IIC102:IIG102"/>
    <mergeCell ref="IIH102:IIL102"/>
    <mergeCell ref="IGE102:IGI102"/>
    <mergeCell ref="IGJ102:IGN102"/>
    <mergeCell ref="IGO102:IGS102"/>
    <mergeCell ref="IGT102:IGX102"/>
    <mergeCell ref="IGY102:IHC102"/>
    <mergeCell ref="IHD102:IHH102"/>
    <mergeCell ref="ILY102:IMC102"/>
    <mergeCell ref="IMD102:IMH102"/>
    <mergeCell ref="IMI102:IMM102"/>
    <mergeCell ref="IMN102:IMR102"/>
    <mergeCell ref="IMS102:IMW102"/>
    <mergeCell ref="IMX102:INB102"/>
    <mergeCell ref="IKU102:IKY102"/>
    <mergeCell ref="IKZ102:ILD102"/>
    <mergeCell ref="ILE102:ILI102"/>
    <mergeCell ref="ILJ102:ILN102"/>
    <mergeCell ref="ILO102:ILS102"/>
    <mergeCell ref="ILT102:ILX102"/>
    <mergeCell ref="IJQ102:IJU102"/>
    <mergeCell ref="IJV102:IJZ102"/>
    <mergeCell ref="IKA102:IKE102"/>
    <mergeCell ref="IKF102:IKJ102"/>
    <mergeCell ref="IKK102:IKO102"/>
    <mergeCell ref="IKP102:IKT102"/>
    <mergeCell ref="IPK102:IPO102"/>
    <mergeCell ref="IPP102:IPT102"/>
    <mergeCell ref="IPU102:IPY102"/>
    <mergeCell ref="IPZ102:IQD102"/>
    <mergeCell ref="IQE102:IQI102"/>
    <mergeCell ref="IQJ102:IQN102"/>
    <mergeCell ref="IOG102:IOK102"/>
    <mergeCell ref="IOL102:IOP102"/>
    <mergeCell ref="IOQ102:IOU102"/>
    <mergeCell ref="IOV102:IOZ102"/>
    <mergeCell ref="IPA102:IPE102"/>
    <mergeCell ref="IPF102:IPJ102"/>
    <mergeCell ref="INC102:ING102"/>
    <mergeCell ref="INH102:INL102"/>
    <mergeCell ref="INM102:INQ102"/>
    <mergeCell ref="INR102:INV102"/>
    <mergeCell ref="INW102:IOA102"/>
    <mergeCell ref="IOB102:IOF102"/>
    <mergeCell ref="ISW102:ITA102"/>
    <mergeCell ref="ITB102:ITF102"/>
    <mergeCell ref="ITG102:ITK102"/>
    <mergeCell ref="ITL102:ITP102"/>
    <mergeCell ref="ITQ102:ITU102"/>
    <mergeCell ref="ITV102:ITZ102"/>
    <mergeCell ref="IRS102:IRW102"/>
    <mergeCell ref="IRX102:ISB102"/>
    <mergeCell ref="ISC102:ISG102"/>
    <mergeCell ref="ISH102:ISL102"/>
    <mergeCell ref="ISM102:ISQ102"/>
    <mergeCell ref="ISR102:ISV102"/>
    <mergeCell ref="IQO102:IQS102"/>
    <mergeCell ref="IQT102:IQX102"/>
    <mergeCell ref="IQY102:IRC102"/>
    <mergeCell ref="IRD102:IRH102"/>
    <mergeCell ref="IRI102:IRM102"/>
    <mergeCell ref="IRN102:IRR102"/>
    <mergeCell ref="IWI102:IWM102"/>
    <mergeCell ref="IWN102:IWR102"/>
    <mergeCell ref="IWS102:IWW102"/>
    <mergeCell ref="IWX102:IXB102"/>
    <mergeCell ref="IXC102:IXG102"/>
    <mergeCell ref="IXH102:IXL102"/>
    <mergeCell ref="IVE102:IVI102"/>
    <mergeCell ref="IVJ102:IVN102"/>
    <mergeCell ref="IVO102:IVS102"/>
    <mergeCell ref="IVT102:IVX102"/>
    <mergeCell ref="IVY102:IWC102"/>
    <mergeCell ref="IWD102:IWH102"/>
    <mergeCell ref="IUA102:IUE102"/>
    <mergeCell ref="IUF102:IUJ102"/>
    <mergeCell ref="IUK102:IUO102"/>
    <mergeCell ref="IUP102:IUT102"/>
    <mergeCell ref="IUU102:IUY102"/>
    <mergeCell ref="IUZ102:IVD102"/>
    <mergeCell ref="IZU102:IZY102"/>
    <mergeCell ref="IZZ102:JAD102"/>
    <mergeCell ref="JAE102:JAI102"/>
    <mergeCell ref="JAJ102:JAN102"/>
    <mergeCell ref="JAO102:JAS102"/>
    <mergeCell ref="JAT102:JAX102"/>
    <mergeCell ref="IYQ102:IYU102"/>
    <mergeCell ref="IYV102:IYZ102"/>
    <mergeCell ref="IZA102:IZE102"/>
    <mergeCell ref="IZF102:IZJ102"/>
    <mergeCell ref="IZK102:IZO102"/>
    <mergeCell ref="IZP102:IZT102"/>
    <mergeCell ref="IXM102:IXQ102"/>
    <mergeCell ref="IXR102:IXV102"/>
    <mergeCell ref="IXW102:IYA102"/>
    <mergeCell ref="IYB102:IYF102"/>
    <mergeCell ref="IYG102:IYK102"/>
    <mergeCell ref="IYL102:IYP102"/>
    <mergeCell ref="JDG102:JDK102"/>
    <mergeCell ref="JDL102:JDP102"/>
    <mergeCell ref="JDQ102:JDU102"/>
    <mergeCell ref="JDV102:JDZ102"/>
    <mergeCell ref="JEA102:JEE102"/>
    <mergeCell ref="JEF102:JEJ102"/>
    <mergeCell ref="JCC102:JCG102"/>
    <mergeCell ref="JCH102:JCL102"/>
    <mergeCell ref="JCM102:JCQ102"/>
    <mergeCell ref="JCR102:JCV102"/>
    <mergeCell ref="JCW102:JDA102"/>
    <mergeCell ref="JDB102:JDF102"/>
    <mergeCell ref="JAY102:JBC102"/>
    <mergeCell ref="JBD102:JBH102"/>
    <mergeCell ref="JBI102:JBM102"/>
    <mergeCell ref="JBN102:JBR102"/>
    <mergeCell ref="JBS102:JBW102"/>
    <mergeCell ref="JBX102:JCB102"/>
    <mergeCell ref="JGS102:JGW102"/>
    <mergeCell ref="JGX102:JHB102"/>
    <mergeCell ref="JHC102:JHG102"/>
    <mergeCell ref="JHH102:JHL102"/>
    <mergeCell ref="JHM102:JHQ102"/>
    <mergeCell ref="JHR102:JHV102"/>
    <mergeCell ref="JFO102:JFS102"/>
    <mergeCell ref="JFT102:JFX102"/>
    <mergeCell ref="JFY102:JGC102"/>
    <mergeCell ref="JGD102:JGH102"/>
    <mergeCell ref="JGI102:JGM102"/>
    <mergeCell ref="JGN102:JGR102"/>
    <mergeCell ref="JEK102:JEO102"/>
    <mergeCell ref="JEP102:JET102"/>
    <mergeCell ref="JEU102:JEY102"/>
    <mergeCell ref="JEZ102:JFD102"/>
    <mergeCell ref="JFE102:JFI102"/>
    <mergeCell ref="JFJ102:JFN102"/>
    <mergeCell ref="JKE102:JKI102"/>
    <mergeCell ref="JKJ102:JKN102"/>
    <mergeCell ref="JKO102:JKS102"/>
    <mergeCell ref="JKT102:JKX102"/>
    <mergeCell ref="JKY102:JLC102"/>
    <mergeCell ref="JLD102:JLH102"/>
    <mergeCell ref="JJA102:JJE102"/>
    <mergeCell ref="JJF102:JJJ102"/>
    <mergeCell ref="JJK102:JJO102"/>
    <mergeCell ref="JJP102:JJT102"/>
    <mergeCell ref="JJU102:JJY102"/>
    <mergeCell ref="JJZ102:JKD102"/>
    <mergeCell ref="JHW102:JIA102"/>
    <mergeCell ref="JIB102:JIF102"/>
    <mergeCell ref="JIG102:JIK102"/>
    <mergeCell ref="JIL102:JIP102"/>
    <mergeCell ref="JIQ102:JIU102"/>
    <mergeCell ref="JIV102:JIZ102"/>
    <mergeCell ref="JNQ102:JNU102"/>
    <mergeCell ref="JNV102:JNZ102"/>
    <mergeCell ref="JOA102:JOE102"/>
    <mergeCell ref="JOF102:JOJ102"/>
    <mergeCell ref="JOK102:JOO102"/>
    <mergeCell ref="JOP102:JOT102"/>
    <mergeCell ref="JMM102:JMQ102"/>
    <mergeCell ref="JMR102:JMV102"/>
    <mergeCell ref="JMW102:JNA102"/>
    <mergeCell ref="JNB102:JNF102"/>
    <mergeCell ref="JNG102:JNK102"/>
    <mergeCell ref="JNL102:JNP102"/>
    <mergeCell ref="JLI102:JLM102"/>
    <mergeCell ref="JLN102:JLR102"/>
    <mergeCell ref="JLS102:JLW102"/>
    <mergeCell ref="JLX102:JMB102"/>
    <mergeCell ref="JMC102:JMG102"/>
    <mergeCell ref="JMH102:JML102"/>
    <mergeCell ref="JRC102:JRG102"/>
    <mergeCell ref="JRH102:JRL102"/>
    <mergeCell ref="JRM102:JRQ102"/>
    <mergeCell ref="JRR102:JRV102"/>
    <mergeCell ref="JRW102:JSA102"/>
    <mergeCell ref="JSB102:JSF102"/>
    <mergeCell ref="JPY102:JQC102"/>
    <mergeCell ref="JQD102:JQH102"/>
    <mergeCell ref="JQI102:JQM102"/>
    <mergeCell ref="JQN102:JQR102"/>
    <mergeCell ref="JQS102:JQW102"/>
    <mergeCell ref="JQX102:JRB102"/>
    <mergeCell ref="JOU102:JOY102"/>
    <mergeCell ref="JOZ102:JPD102"/>
    <mergeCell ref="JPE102:JPI102"/>
    <mergeCell ref="JPJ102:JPN102"/>
    <mergeCell ref="JPO102:JPS102"/>
    <mergeCell ref="JPT102:JPX102"/>
    <mergeCell ref="JUO102:JUS102"/>
    <mergeCell ref="JUT102:JUX102"/>
    <mergeCell ref="JUY102:JVC102"/>
    <mergeCell ref="JVD102:JVH102"/>
    <mergeCell ref="JVI102:JVM102"/>
    <mergeCell ref="JVN102:JVR102"/>
    <mergeCell ref="JTK102:JTO102"/>
    <mergeCell ref="JTP102:JTT102"/>
    <mergeCell ref="JTU102:JTY102"/>
    <mergeCell ref="JTZ102:JUD102"/>
    <mergeCell ref="JUE102:JUI102"/>
    <mergeCell ref="JUJ102:JUN102"/>
    <mergeCell ref="JSG102:JSK102"/>
    <mergeCell ref="JSL102:JSP102"/>
    <mergeCell ref="JSQ102:JSU102"/>
    <mergeCell ref="JSV102:JSZ102"/>
    <mergeCell ref="JTA102:JTE102"/>
    <mergeCell ref="JTF102:JTJ102"/>
    <mergeCell ref="JYA102:JYE102"/>
    <mergeCell ref="JYF102:JYJ102"/>
    <mergeCell ref="JYK102:JYO102"/>
    <mergeCell ref="JYP102:JYT102"/>
    <mergeCell ref="JYU102:JYY102"/>
    <mergeCell ref="JYZ102:JZD102"/>
    <mergeCell ref="JWW102:JXA102"/>
    <mergeCell ref="JXB102:JXF102"/>
    <mergeCell ref="JXG102:JXK102"/>
    <mergeCell ref="JXL102:JXP102"/>
    <mergeCell ref="JXQ102:JXU102"/>
    <mergeCell ref="JXV102:JXZ102"/>
    <mergeCell ref="JVS102:JVW102"/>
    <mergeCell ref="JVX102:JWB102"/>
    <mergeCell ref="JWC102:JWG102"/>
    <mergeCell ref="JWH102:JWL102"/>
    <mergeCell ref="JWM102:JWQ102"/>
    <mergeCell ref="JWR102:JWV102"/>
    <mergeCell ref="KBM102:KBQ102"/>
    <mergeCell ref="KBR102:KBV102"/>
    <mergeCell ref="KBW102:KCA102"/>
    <mergeCell ref="KCB102:KCF102"/>
    <mergeCell ref="KCG102:KCK102"/>
    <mergeCell ref="KCL102:KCP102"/>
    <mergeCell ref="KAI102:KAM102"/>
    <mergeCell ref="KAN102:KAR102"/>
    <mergeCell ref="KAS102:KAW102"/>
    <mergeCell ref="KAX102:KBB102"/>
    <mergeCell ref="KBC102:KBG102"/>
    <mergeCell ref="KBH102:KBL102"/>
    <mergeCell ref="JZE102:JZI102"/>
    <mergeCell ref="JZJ102:JZN102"/>
    <mergeCell ref="JZO102:JZS102"/>
    <mergeCell ref="JZT102:JZX102"/>
    <mergeCell ref="JZY102:KAC102"/>
    <mergeCell ref="KAD102:KAH102"/>
    <mergeCell ref="KEY102:KFC102"/>
    <mergeCell ref="KFD102:KFH102"/>
    <mergeCell ref="KFI102:KFM102"/>
    <mergeCell ref="KFN102:KFR102"/>
    <mergeCell ref="KFS102:KFW102"/>
    <mergeCell ref="KFX102:KGB102"/>
    <mergeCell ref="KDU102:KDY102"/>
    <mergeCell ref="KDZ102:KED102"/>
    <mergeCell ref="KEE102:KEI102"/>
    <mergeCell ref="KEJ102:KEN102"/>
    <mergeCell ref="KEO102:KES102"/>
    <mergeCell ref="KET102:KEX102"/>
    <mergeCell ref="KCQ102:KCU102"/>
    <mergeCell ref="KCV102:KCZ102"/>
    <mergeCell ref="KDA102:KDE102"/>
    <mergeCell ref="KDF102:KDJ102"/>
    <mergeCell ref="KDK102:KDO102"/>
    <mergeCell ref="KDP102:KDT102"/>
    <mergeCell ref="KIK102:KIO102"/>
    <mergeCell ref="KIP102:KIT102"/>
    <mergeCell ref="KIU102:KIY102"/>
    <mergeCell ref="KIZ102:KJD102"/>
    <mergeCell ref="KJE102:KJI102"/>
    <mergeCell ref="KJJ102:KJN102"/>
    <mergeCell ref="KHG102:KHK102"/>
    <mergeCell ref="KHL102:KHP102"/>
    <mergeCell ref="KHQ102:KHU102"/>
    <mergeCell ref="KHV102:KHZ102"/>
    <mergeCell ref="KIA102:KIE102"/>
    <mergeCell ref="KIF102:KIJ102"/>
    <mergeCell ref="KGC102:KGG102"/>
    <mergeCell ref="KGH102:KGL102"/>
    <mergeCell ref="KGM102:KGQ102"/>
    <mergeCell ref="KGR102:KGV102"/>
    <mergeCell ref="KGW102:KHA102"/>
    <mergeCell ref="KHB102:KHF102"/>
    <mergeCell ref="KLW102:KMA102"/>
    <mergeCell ref="KMB102:KMF102"/>
    <mergeCell ref="KMG102:KMK102"/>
    <mergeCell ref="KML102:KMP102"/>
    <mergeCell ref="KMQ102:KMU102"/>
    <mergeCell ref="KMV102:KMZ102"/>
    <mergeCell ref="KKS102:KKW102"/>
    <mergeCell ref="KKX102:KLB102"/>
    <mergeCell ref="KLC102:KLG102"/>
    <mergeCell ref="KLH102:KLL102"/>
    <mergeCell ref="KLM102:KLQ102"/>
    <mergeCell ref="KLR102:KLV102"/>
    <mergeCell ref="KJO102:KJS102"/>
    <mergeCell ref="KJT102:KJX102"/>
    <mergeCell ref="KJY102:KKC102"/>
    <mergeCell ref="KKD102:KKH102"/>
    <mergeCell ref="KKI102:KKM102"/>
    <mergeCell ref="KKN102:KKR102"/>
    <mergeCell ref="KPI102:KPM102"/>
    <mergeCell ref="KPN102:KPR102"/>
    <mergeCell ref="KPS102:KPW102"/>
    <mergeCell ref="KPX102:KQB102"/>
    <mergeCell ref="KQC102:KQG102"/>
    <mergeCell ref="KQH102:KQL102"/>
    <mergeCell ref="KOE102:KOI102"/>
    <mergeCell ref="KOJ102:KON102"/>
    <mergeCell ref="KOO102:KOS102"/>
    <mergeCell ref="KOT102:KOX102"/>
    <mergeCell ref="KOY102:KPC102"/>
    <mergeCell ref="KPD102:KPH102"/>
    <mergeCell ref="KNA102:KNE102"/>
    <mergeCell ref="KNF102:KNJ102"/>
    <mergeCell ref="KNK102:KNO102"/>
    <mergeCell ref="KNP102:KNT102"/>
    <mergeCell ref="KNU102:KNY102"/>
    <mergeCell ref="KNZ102:KOD102"/>
    <mergeCell ref="KSU102:KSY102"/>
    <mergeCell ref="KSZ102:KTD102"/>
    <mergeCell ref="KTE102:KTI102"/>
    <mergeCell ref="KTJ102:KTN102"/>
    <mergeCell ref="KTO102:KTS102"/>
    <mergeCell ref="KTT102:KTX102"/>
    <mergeCell ref="KRQ102:KRU102"/>
    <mergeCell ref="KRV102:KRZ102"/>
    <mergeCell ref="KSA102:KSE102"/>
    <mergeCell ref="KSF102:KSJ102"/>
    <mergeCell ref="KSK102:KSO102"/>
    <mergeCell ref="KSP102:KST102"/>
    <mergeCell ref="KQM102:KQQ102"/>
    <mergeCell ref="KQR102:KQV102"/>
    <mergeCell ref="KQW102:KRA102"/>
    <mergeCell ref="KRB102:KRF102"/>
    <mergeCell ref="KRG102:KRK102"/>
    <mergeCell ref="KRL102:KRP102"/>
    <mergeCell ref="KWG102:KWK102"/>
    <mergeCell ref="KWL102:KWP102"/>
    <mergeCell ref="KWQ102:KWU102"/>
    <mergeCell ref="KWV102:KWZ102"/>
    <mergeCell ref="KXA102:KXE102"/>
    <mergeCell ref="KXF102:KXJ102"/>
    <mergeCell ref="KVC102:KVG102"/>
    <mergeCell ref="KVH102:KVL102"/>
    <mergeCell ref="KVM102:KVQ102"/>
    <mergeCell ref="KVR102:KVV102"/>
    <mergeCell ref="KVW102:KWA102"/>
    <mergeCell ref="KWB102:KWF102"/>
    <mergeCell ref="KTY102:KUC102"/>
    <mergeCell ref="KUD102:KUH102"/>
    <mergeCell ref="KUI102:KUM102"/>
    <mergeCell ref="KUN102:KUR102"/>
    <mergeCell ref="KUS102:KUW102"/>
    <mergeCell ref="KUX102:KVB102"/>
    <mergeCell ref="KZS102:KZW102"/>
    <mergeCell ref="KZX102:LAB102"/>
    <mergeCell ref="LAC102:LAG102"/>
    <mergeCell ref="LAH102:LAL102"/>
    <mergeCell ref="LAM102:LAQ102"/>
    <mergeCell ref="LAR102:LAV102"/>
    <mergeCell ref="KYO102:KYS102"/>
    <mergeCell ref="KYT102:KYX102"/>
    <mergeCell ref="KYY102:KZC102"/>
    <mergeCell ref="KZD102:KZH102"/>
    <mergeCell ref="KZI102:KZM102"/>
    <mergeCell ref="KZN102:KZR102"/>
    <mergeCell ref="KXK102:KXO102"/>
    <mergeCell ref="KXP102:KXT102"/>
    <mergeCell ref="KXU102:KXY102"/>
    <mergeCell ref="KXZ102:KYD102"/>
    <mergeCell ref="KYE102:KYI102"/>
    <mergeCell ref="KYJ102:KYN102"/>
    <mergeCell ref="LDE102:LDI102"/>
    <mergeCell ref="LDJ102:LDN102"/>
    <mergeCell ref="LDO102:LDS102"/>
    <mergeCell ref="LDT102:LDX102"/>
    <mergeCell ref="LDY102:LEC102"/>
    <mergeCell ref="LED102:LEH102"/>
    <mergeCell ref="LCA102:LCE102"/>
    <mergeCell ref="LCF102:LCJ102"/>
    <mergeCell ref="LCK102:LCO102"/>
    <mergeCell ref="LCP102:LCT102"/>
    <mergeCell ref="LCU102:LCY102"/>
    <mergeCell ref="LCZ102:LDD102"/>
    <mergeCell ref="LAW102:LBA102"/>
    <mergeCell ref="LBB102:LBF102"/>
    <mergeCell ref="LBG102:LBK102"/>
    <mergeCell ref="LBL102:LBP102"/>
    <mergeCell ref="LBQ102:LBU102"/>
    <mergeCell ref="LBV102:LBZ102"/>
    <mergeCell ref="LGQ102:LGU102"/>
    <mergeCell ref="LGV102:LGZ102"/>
    <mergeCell ref="LHA102:LHE102"/>
    <mergeCell ref="LHF102:LHJ102"/>
    <mergeCell ref="LHK102:LHO102"/>
    <mergeCell ref="LHP102:LHT102"/>
    <mergeCell ref="LFM102:LFQ102"/>
    <mergeCell ref="LFR102:LFV102"/>
    <mergeCell ref="LFW102:LGA102"/>
    <mergeCell ref="LGB102:LGF102"/>
    <mergeCell ref="LGG102:LGK102"/>
    <mergeCell ref="LGL102:LGP102"/>
    <mergeCell ref="LEI102:LEM102"/>
    <mergeCell ref="LEN102:LER102"/>
    <mergeCell ref="LES102:LEW102"/>
    <mergeCell ref="LEX102:LFB102"/>
    <mergeCell ref="LFC102:LFG102"/>
    <mergeCell ref="LFH102:LFL102"/>
    <mergeCell ref="LKC102:LKG102"/>
    <mergeCell ref="LKH102:LKL102"/>
    <mergeCell ref="LKM102:LKQ102"/>
    <mergeCell ref="LKR102:LKV102"/>
    <mergeCell ref="LKW102:LLA102"/>
    <mergeCell ref="LLB102:LLF102"/>
    <mergeCell ref="LIY102:LJC102"/>
    <mergeCell ref="LJD102:LJH102"/>
    <mergeCell ref="LJI102:LJM102"/>
    <mergeCell ref="LJN102:LJR102"/>
    <mergeCell ref="LJS102:LJW102"/>
    <mergeCell ref="LJX102:LKB102"/>
    <mergeCell ref="LHU102:LHY102"/>
    <mergeCell ref="LHZ102:LID102"/>
    <mergeCell ref="LIE102:LII102"/>
    <mergeCell ref="LIJ102:LIN102"/>
    <mergeCell ref="LIO102:LIS102"/>
    <mergeCell ref="LIT102:LIX102"/>
    <mergeCell ref="LNO102:LNS102"/>
    <mergeCell ref="LNT102:LNX102"/>
    <mergeCell ref="LNY102:LOC102"/>
    <mergeCell ref="LOD102:LOH102"/>
    <mergeCell ref="LOI102:LOM102"/>
    <mergeCell ref="LON102:LOR102"/>
    <mergeCell ref="LMK102:LMO102"/>
    <mergeCell ref="LMP102:LMT102"/>
    <mergeCell ref="LMU102:LMY102"/>
    <mergeCell ref="LMZ102:LND102"/>
    <mergeCell ref="LNE102:LNI102"/>
    <mergeCell ref="LNJ102:LNN102"/>
    <mergeCell ref="LLG102:LLK102"/>
    <mergeCell ref="LLL102:LLP102"/>
    <mergeCell ref="LLQ102:LLU102"/>
    <mergeCell ref="LLV102:LLZ102"/>
    <mergeCell ref="LMA102:LME102"/>
    <mergeCell ref="LMF102:LMJ102"/>
    <mergeCell ref="LRA102:LRE102"/>
    <mergeCell ref="LRF102:LRJ102"/>
    <mergeCell ref="LRK102:LRO102"/>
    <mergeCell ref="LRP102:LRT102"/>
    <mergeCell ref="LRU102:LRY102"/>
    <mergeCell ref="LRZ102:LSD102"/>
    <mergeCell ref="LPW102:LQA102"/>
    <mergeCell ref="LQB102:LQF102"/>
    <mergeCell ref="LQG102:LQK102"/>
    <mergeCell ref="LQL102:LQP102"/>
    <mergeCell ref="LQQ102:LQU102"/>
    <mergeCell ref="LQV102:LQZ102"/>
    <mergeCell ref="LOS102:LOW102"/>
    <mergeCell ref="LOX102:LPB102"/>
    <mergeCell ref="LPC102:LPG102"/>
    <mergeCell ref="LPH102:LPL102"/>
    <mergeCell ref="LPM102:LPQ102"/>
    <mergeCell ref="LPR102:LPV102"/>
    <mergeCell ref="LUM102:LUQ102"/>
    <mergeCell ref="LUR102:LUV102"/>
    <mergeCell ref="LUW102:LVA102"/>
    <mergeCell ref="LVB102:LVF102"/>
    <mergeCell ref="LVG102:LVK102"/>
    <mergeCell ref="LVL102:LVP102"/>
    <mergeCell ref="LTI102:LTM102"/>
    <mergeCell ref="LTN102:LTR102"/>
    <mergeCell ref="LTS102:LTW102"/>
    <mergeCell ref="LTX102:LUB102"/>
    <mergeCell ref="LUC102:LUG102"/>
    <mergeCell ref="LUH102:LUL102"/>
    <mergeCell ref="LSE102:LSI102"/>
    <mergeCell ref="LSJ102:LSN102"/>
    <mergeCell ref="LSO102:LSS102"/>
    <mergeCell ref="LST102:LSX102"/>
    <mergeCell ref="LSY102:LTC102"/>
    <mergeCell ref="LTD102:LTH102"/>
    <mergeCell ref="LXY102:LYC102"/>
    <mergeCell ref="LYD102:LYH102"/>
    <mergeCell ref="LYI102:LYM102"/>
    <mergeCell ref="LYN102:LYR102"/>
    <mergeCell ref="LYS102:LYW102"/>
    <mergeCell ref="LYX102:LZB102"/>
    <mergeCell ref="LWU102:LWY102"/>
    <mergeCell ref="LWZ102:LXD102"/>
    <mergeCell ref="LXE102:LXI102"/>
    <mergeCell ref="LXJ102:LXN102"/>
    <mergeCell ref="LXO102:LXS102"/>
    <mergeCell ref="LXT102:LXX102"/>
    <mergeCell ref="LVQ102:LVU102"/>
    <mergeCell ref="LVV102:LVZ102"/>
    <mergeCell ref="LWA102:LWE102"/>
    <mergeCell ref="LWF102:LWJ102"/>
    <mergeCell ref="LWK102:LWO102"/>
    <mergeCell ref="LWP102:LWT102"/>
    <mergeCell ref="MBK102:MBO102"/>
    <mergeCell ref="MBP102:MBT102"/>
    <mergeCell ref="MBU102:MBY102"/>
    <mergeCell ref="MBZ102:MCD102"/>
    <mergeCell ref="MCE102:MCI102"/>
    <mergeCell ref="MCJ102:MCN102"/>
    <mergeCell ref="MAG102:MAK102"/>
    <mergeCell ref="MAL102:MAP102"/>
    <mergeCell ref="MAQ102:MAU102"/>
    <mergeCell ref="MAV102:MAZ102"/>
    <mergeCell ref="MBA102:MBE102"/>
    <mergeCell ref="MBF102:MBJ102"/>
    <mergeCell ref="LZC102:LZG102"/>
    <mergeCell ref="LZH102:LZL102"/>
    <mergeCell ref="LZM102:LZQ102"/>
    <mergeCell ref="LZR102:LZV102"/>
    <mergeCell ref="LZW102:MAA102"/>
    <mergeCell ref="MAB102:MAF102"/>
    <mergeCell ref="MEW102:MFA102"/>
    <mergeCell ref="MFB102:MFF102"/>
    <mergeCell ref="MFG102:MFK102"/>
    <mergeCell ref="MFL102:MFP102"/>
    <mergeCell ref="MFQ102:MFU102"/>
    <mergeCell ref="MFV102:MFZ102"/>
    <mergeCell ref="MDS102:MDW102"/>
    <mergeCell ref="MDX102:MEB102"/>
    <mergeCell ref="MEC102:MEG102"/>
    <mergeCell ref="MEH102:MEL102"/>
    <mergeCell ref="MEM102:MEQ102"/>
    <mergeCell ref="MER102:MEV102"/>
    <mergeCell ref="MCO102:MCS102"/>
    <mergeCell ref="MCT102:MCX102"/>
    <mergeCell ref="MCY102:MDC102"/>
    <mergeCell ref="MDD102:MDH102"/>
    <mergeCell ref="MDI102:MDM102"/>
    <mergeCell ref="MDN102:MDR102"/>
    <mergeCell ref="MII102:MIM102"/>
    <mergeCell ref="MIN102:MIR102"/>
    <mergeCell ref="MIS102:MIW102"/>
    <mergeCell ref="MIX102:MJB102"/>
    <mergeCell ref="MJC102:MJG102"/>
    <mergeCell ref="MJH102:MJL102"/>
    <mergeCell ref="MHE102:MHI102"/>
    <mergeCell ref="MHJ102:MHN102"/>
    <mergeCell ref="MHO102:MHS102"/>
    <mergeCell ref="MHT102:MHX102"/>
    <mergeCell ref="MHY102:MIC102"/>
    <mergeCell ref="MID102:MIH102"/>
    <mergeCell ref="MGA102:MGE102"/>
    <mergeCell ref="MGF102:MGJ102"/>
    <mergeCell ref="MGK102:MGO102"/>
    <mergeCell ref="MGP102:MGT102"/>
    <mergeCell ref="MGU102:MGY102"/>
    <mergeCell ref="MGZ102:MHD102"/>
    <mergeCell ref="MLU102:MLY102"/>
    <mergeCell ref="MLZ102:MMD102"/>
    <mergeCell ref="MME102:MMI102"/>
    <mergeCell ref="MMJ102:MMN102"/>
    <mergeCell ref="MMO102:MMS102"/>
    <mergeCell ref="MMT102:MMX102"/>
    <mergeCell ref="MKQ102:MKU102"/>
    <mergeCell ref="MKV102:MKZ102"/>
    <mergeCell ref="MLA102:MLE102"/>
    <mergeCell ref="MLF102:MLJ102"/>
    <mergeCell ref="MLK102:MLO102"/>
    <mergeCell ref="MLP102:MLT102"/>
    <mergeCell ref="MJM102:MJQ102"/>
    <mergeCell ref="MJR102:MJV102"/>
    <mergeCell ref="MJW102:MKA102"/>
    <mergeCell ref="MKB102:MKF102"/>
    <mergeCell ref="MKG102:MKK102"/>
    <mergeCell ref="MKL102:MKP102"/>
    <mergeCell ref="MPG102:MPK102"/>
    <mergeCell ref="MPL102:MPP102"/>
    <mergeCell ref="MPQ102:MPU102"/>
    <mergeCell ref="MPV102:MPZ102"/>
    <mergeCell ref="MQA102:MQE102"/>
    <mergeCell ref="MQF102:MQJ102"/>
    <mergeCell ref="MOC102:MOG102"/>
    <mergeCell ref="MOH102:MOL102"/>
    <mergeCell ref="MOM102:MOQ102"/>
    <mergeCell ref="MOR102:MOV102"/>
    <mergeCell ref="MOW102:MPA102"/>
    <mergeCell ref="MPB102:MPF102"/>
    <mergeCell ref="MMY102:MNC102"/>
    <mergeCell ref="MND102:MNH102"/>
    <mergeCell ref="MNI102:MNM102"/>
    <mergeCell ref="MNN102:MNR102"/>
    <mergeCell ref="MNS102:MNW102"/>
    <mergeCell ref="MNX102:MOB102"/>
    <mergeCell ref="MSS102:MSW102"/>
    <mergeCell ref="MSX102:MTB102"/>
    <mergeCell ref="MTC102:MTG102"/>
    <mergeCell ref="MTH102:MTL102"/>
    <mergeCell ref="MTM102:MTQ102"/>
    <mergeCell ref="MTR102:MTV102"/>
    <mergeCell ref="MRO102:MRS102"/>
    <mergeCell ref="MRT102:MRX102"/>
    <mergeCell ref="MRY102:MSC102"/>
    <mergeCell ref="MSD102:MSH102"/>
    <mergeCell ref="MSI102:MSM102"/>
    <mergeCell ref="MSN102:MSR102"/>
    <mergeCell ref="MQK102:MQO102"/>
    <mergeCell ref="MQP102:MQT102"/>
    <mergeCell ref="MQU102:MQY102"/>
    <mergeCell ref="MQZ102:MRD102"/>
    <mergeCell ref="MRE102:MRI102"/>
    <mergeCell ref="MRJ102:MRN102"/>
    <mergeCell ref="MWE102:MWI102"/>
    <mergeCell ref="MWJ102:MWN102"/>
    <mergeCell ref="MWO102:MWS102"/>
    <mergeCell ref="MWT102:MWX102"/>
    <mergeCell ref="MWY102:MXC102"/>
    <mergeCell ref="MXD102:MXH102"/>
    <mergeCell ref="MVA102:MVE102"/>
    <mergeCell ref="MVF102:MVJ102"/>
    <mergeCell ref="MVK102:MVO102"/>
    <mergeCell ref="MVP102:MVT102"/>
    <mergeCell ref="MVU102:MVY102"/>
    <mergeCell ref="MVZ102:MWD102"/>
    <mergeCell ref="MTW102:MUA102"/>
    <mergeCell ref="MUB102:MUF102"/>
    <mergeCell ref="MUG102:MUK102"/>
    <mergeCell ref="MUL102:MUP102"/>
    <mergeCell ref="MUQ102:MUU102"/>
    <mergeCell ref="MUV102:MUZ102"/>
    <mergeCell ref="MZQ102:MZU102"/>
    <mergeCell ref="MZV102:MZZ102"/>
    <mergeCell ref="NAA102:NAE102"/>
    <mergeCell ref="NAF102:NAJ102"/>
    <mergeCell ref="NAK102:NAO102"/>
    <mergeCell ref="NAP102:NAT102"/>
    <mergeCell ref="MYM102:MYQ102"/>
    <mergeCell ref="MYR102:MYV102"/>
    <mergeCell ref="MYW102:MZA102"/>
    <mergeCell ref="MZB102:MZF102"/>
    <mergeCell ref="MZG102:MZK102"/>
    <mergeCell ref="MZL102:MZP102"/>
    <mergeCell ref="MXI102:MXM102"/>
    <mergeCell ref="MXN102:MXR102"/>
    <mergeCell ref="MXS102:MXW102"/>
    <mergeCell ref="MXX102:MYB102"/>
    <mergeCell ref="MYC102:MYG102"/>
    <mergeCell ref="MYH102:MYL102"/>
    <mergeCell ref="NDC102:NDG102"/>
    <mergeCell ref="NDH102:NDL102"/>
    <mergeCell ref="NDM102:NDQ102"/>
    <mergeCell ref="NDR102:NDV102"/>
    <mergeCell ref="NDW102:NEA102"/>
    <mergeCell ref="NEB102:NEF102"/>
    <mergeCell ref="NBY102:NCC102"/>
    <mergeCell ref="NCD102:NCH102"/>
    <mergeCell ref="NCI102:NCM102"/>
    <mergeCell ref="NCN102:NCR102"/>
    <mergeCell ref="NCS102:NCW102"/>
    <mergeCell ref="NCX102:NDB102"/>
    <mergeCell ref="NAU102:NAY102"/>
    <mergeCell ref="NAZ102:NBD102"/>
    <mergeCell ref="NBE102:NBI102"/>
    <mergeCell ref="NBJ102:NBN102"/>
    <mergeCell ref="NBO102:NBS102"/>
    <mergeCell ref="NBT102:NBX102"/>
    <mergeCell ref="NGO102:NGS102"/>
    <mergeCell ref="NGT102:NGX102"/>
    <mergeCell ref="NGY102:NHC102"/>
    <mergeCell ref="NHD102:NHH102"/>
    <mergeCell ref="NHI102:NHM102"/>
    <mergeCell ref="NHN102:NHR102"/>
    <mergeCell ref="NFK102:NFO102"/>
    <mergeCell ref="NFP102:NFT102"/>
    <mergeCell ref="NFU102:NFY102"/>
    <mergeCell ref="NFZ102:NGD102"/>
    <mergeCell ref="NGE102:NGI102"/>
    <mergeCell ref="NGJ102:NGN102"/>
    <mergeCell ref="NEG102:NEK102"/>
    <mergeCell ref="NEL102:NEP102"/>
    <mergeCell ref="NEQ102:NEU102"/>
    <mergeCell ref="NEV102:NEZ102"/>
    <mergeCell ref="NFA102:NFE102"/>
    <mergeCell ref="NFF102:NFJ102"/>
    <mergeCell ref="NKA102:NKE102"/>
    <mergeCell ref="NKF102:NKJ102"/>
    <mergeCell ref="NKK102:NKO102"/>
    <mergeCell ref="NKP102:NKT102"/>
    <mergeCell ref="NKU102:NKY102"/>
    <mergeCell ref="NKZ102:NLD102"/>
    <mergeCell ref="NIW102:NJA102"/>
    <mergeCell ref="NJB102:NJF102"/>
    <mergeCell ref="NJG102:NJK102"/>
    <mergeCell ref="NJL102:NJP102"/>
    <mergeCell ref="NJQ102:NJU102"/>
    <mergeCell ref="NJV102:NJZ102"/>
    <mergeCell ref="NHS102:NHW102"/>
    <mergeCell ref="NHX102:NIB102"/>
    <mergeCell ref="NIC102:NIG102"/>
    <mergeCell ref="NIH102:NIL102"/>
    <mergeCell ref="NIM102:NIQ102"/>
    <mergeCell ref="NIR102:NIV102"/>
    <mergeCell ref="NNM102:NNQ102"/>
    <mergeCell ref="NNR102:NNV102"/>
    <mergeCell ref="NNW102:NOA102"/>
    <mergeCell ref="NOB102:NOF102"/>
    <mergeCell ref="NOG102:NOK102"/>
    <mergeCell ref="NOL102:NOP102"/>
    <mergeCell ref="NMI102:NMM102"/>
    <mergeCell ref="NMN102:NMR102"/>
    <mergeCell ref="NMS102:NMW102"/>
    <mergeCell ref="NMX102:NNB102"/>
    <mergeCell ref="NNC102:NNG102"/>
    <mergeCell ref="NNH102:NNL102"/>
    <mergeCell ref="NLE102:NLI102"/>
    <mergeCell ref="NLJ102:NLN102"/>
    <mergeCell ref="NLO102:NLS102"/>
    <mergeCell ref="NLT102:NLX102"/>
    <mergeCell ref="NLY102:NMC102"/>
    <mergeCell ref="NMD102:NMH102"/>
    <mergeCell ref="NQY102:NRC102"/>
    <mergeCell ref="NRD102:NRH102"/>
    <mergeCell ref="NRI102:NRM102"/>
    <mergeCell ref="NRN102:NRR102"/>
    <mergeCell ref="NRS102:NRW102"/>
    <mergeCell ref="NRX102:NSB102"/>
    <mergeCell ref="NPU102:NPY102"/>
    <mergeCell ref="NPZ102:NQD102"/>
    <mergeCell ref="NQE102:NQI102"/>
    <mergeCell ref="NQJ102:NQN102"/>
    <mergeCell ref="NQO102:NQS102"/>
    <mergeCell ref="NQT102:NQX102"/>
    <mergeCell ref="NOQ102:NOU102"/>
    <mergeCell ref="NOV102:NOZ102"/>
    <mergeCell ref="NPA102:NPE102"/>
    <mergeCell ref="NPF102:NPJ102"/>
    <mergeCell ref="NPK102:NPO102"/>
    <mergeCell ref="NPP102:NPT102"/>
    <mergeCell ref="NUK102:NUO102"/>
    <mergeCell ref="NUP102:NUT102"/>
    <mergeCell ref="NUU102:NUY102"/>
    <mergeCell ref="NUZ102:NVD102"/>
    <mergeCell ref="NVE102:NVI102"/>
    <mergeCell ref="NVJ102:NVN102"/>
    <mergeCell ref="NTG102:NTK102"/>
    <mergeCell ref="NTL102:NTP102"/>
    <mergeCell ref="NTQ102:NTU102"/>
    <mergeCell ref="NTV102:NTZ102"/>
    <mergeCell ref="NUA102:NUE102"/>
    <mergeCell ref="NUF102:NUJ102"/>
    <mergeCell ref="NSC102:NSG102"/>
    <mergeCell ref="NSH102:NSL102"/>
    <mergeCell ref="NSM102:NSQ102"/>
    <mergeCell ref="NSR102:NSV102"/>
    <mergeCell ref="NSW102:NTA102"/>
    <mergeCell ref="NTB102:NTF102"/>
    <mergeCell ref="NXW102:NYA102"/>
    <mergeCell ref="NYB102:NYF102"/>
    <mergeCell ref="NYG102:NYK102"/>
    <mergeCell ref="NYL102:NYP102"/>
    <mergeCell ref="NYQ102:NYU102"/>
    <mergeCell ref="NYV102:NYZ102"/>
    <mergeCell ref="NWS102:NWW102"/>
    <mergeCell ref="NWX102:NXB102"/>
    <mergeCell ref="NXC102:NXG102"/>
    <mergeCell ref="NXH102:NXL102"/>
    <mergeCell ref="NXM102:NXQ102"/>
    <mergeCell ref="NXR102:NXV102"/>
    <mergeCell ref="NVO102:NVS102"/>
    <mergeCell ref="NVT102:NVX102"/>
    <mergeCell ref="NVY102:NWC102"/>
    <mergeCell ref="NWD102:NWH102"/>
    <mergeCell ref="NWI102:NWM102"/>
    <mergeCell ref="NWN102:NWR102"/>
    <mergeCell ref="OBI102:OBM102"/>
    <mergeCell ref="OBN102:OBR102"/>
    <mergeCell ref="OBS102:OBW102"/>
    <mergeCell ref="OBX102:OCB102"/>
    <mergeCell ref="OCC102:OCG102"/>
    <mergeCell ref="OCH102:OCL102"/>
    <mergeCell ref="OAE102:OAI102"/>
    <mergeCell ref="OAJ102:OAN102"/>
    <mergeCell ref="OAO102:OAS102"/>
    <mergeCell ref="OAT102:OAX102"/>
    <mergeCell ref="OAY102:OBC102"/>
    <mergeCell ref="OBD102:OBH102"/>
    <mergeCell ref="NZA102:NZE102"/>
    <mergeCell ref="NZF102:NZJ102"/>
    <mergeCell ref="NZK102:NZO102"/>
    <mergeCell ref="NZP102:NZT102"/>
    <mergeCell ref="NZU102:NZY102"/>
    <mergeCell ref="NZZ102:OAD102"/>
    <mergeCell ref="OEU102:OEY102"/>
    <mergeCell ref="OEZ102:OFD102"/>
    <mergeCell ref="OFE102:OFI102"/>
    <mergeCell ref="OFJ102:OFN102"/>
    <mergeCell ref="OFO102:OFS102"/>
    <mergeCell ref="OFT102:OFX102"/>
    <mergeCell ref="ODQ102:ODU102"/>
    <mergeCell ref="ODV102:ODZ102"/>
    <mergeCell ref="OEA102:OEE102"/>
    <mergeCell ref="OEF102:OEJ102"/>
    <mergeCell ref="OEK102:OEO102"/>
    <mergeCell ref="OEP102:OET102"/>
    <mergeCell ref="OCM102:OCQ102"/>
    <mergeCell ref="OCR102:OCV102"/>
    <mergeCell ref="OCW102:ODA102"/>
    <mergeCell ref="ODB102:ODF102"/>
    <mergeCell ref="ODG102:ODK102"/>
    <mergeCell ref="ODL102:ODP102"/>
    <mergeCell ref="OIG102:OIK102"/>
    <mergeCell ref="OIL102:OIP102"/>
    <mergeCell ref="OIQ102:OIU102"/>
    <mergeCell ref="OIV102:OIZ102"/>
    <mergeCell ref="OJA102:OJE102"/>
    <mergeCell ref="OJF102:OJJ102"/>
    <mergeCell ref="OHC102:OHG102"/>
    <mergeCell ref="OHH102:OHL102"/>
    <mergeCell ref="OHM102:OHQ102"/>
    <mergeCell ref="OHR102:OHV102"/>
    <mergeCell ref="OHW102:OIA102"/>
    <mergeCell ref="OIB102:OIF102"/>
    <mergeCell ref="OFY102:OGC102"/>
    <mergeCell ref="OGD102:OGH102"/>
    <mergeCell ref="OGI102:OGM102"/>
    <mergeCell ref="OGN102:OGR102"/>
    <mergeCell ref="OGS102:OGW102"/>
    <mergeCell ref="OGX102:OHB102"/>
    <mergeCell ref="OLS102:OLW102"/>
    <mergeCell ref="OLX102:OMB102"/>
    <mergeCell ref="OMC102:OMG102"/>
    <mergeCell ref="OMH102:OML102"/>
    <mergeCell ref="OMM102:OMQ102"/>
    <mergeCell ref="OMR102:OMV102"/>
    <mergeCell ref="OKO102:OKS102"/>
    <mergeCell ref="OKT102:OKX102"/>
    <mergeCell ref="OKY102:OLC102"/>
    <mergeCell ref="OLD102:OLH102"/>
    <mergeCell ref="OLI102:OLM102"/>
    <mergeCell ref="OLN102:OLR102"/>
    <mergeCell ref="OJK102:OJO102"/>
    <mergeCell ref="OJP102:OJT102"/>
    <mergeCell ref="OJU102:OJY102"/>
    <mergeCell ref="OJZ102:OKD102"/>
    <mergeCell ref="OKE102:OKI102"/>
    <mergeCell ref="OKJ102:OKN102"/>
    <mergeCell ref="OPE102:OPI102"/>
    <mergeCell ref="OPJ102:OPN102"/>
    <mergeCell ref="OPO102:OPS102"/>
    <mergeCell ref="OPT102:OPX102"/>
    <mergeCell ref="OPY102:OQC102"/>
    <mergeCell ref="OQD102:OQH102"/>
    <mergeCell ref="OOA102:OOE102"/>
    <mergeCell ref="OOF102:OOJ102"/>
    <mergeCell ref="OOK102:OOO102"/>
    <mergeCell ref="OOP102:OOT102"/>
    <mergeCell ref="OOU102:OOY102"/>
    <mergeCell ref="OOZ102:OPD102"/>
    <mergeCell ref="OMW102:ONA102"/>
    <mergeCell ref="ONB102:ONF102"/>
    <mergeCell ref="ONG102:ONK102"/>
    <mergeCell ref="ONL102:ONP102"/>
    <mergeCell ref="ONQ102:ONU102"/>
    <mergeCell ref="ONV102:ONZ102"/>
    <mergeCell ref="OSQ102:OSU102"/>
    <mergeCell ref="OSV102:OSZ102"/>
    <mergeCell ref="OTA102:OTE102"/>
    <mergeCell ref="OTF102:OTJ102"/>
    <mergeCell ref="OTK102:OTO102"/>
    <mergeCell ref="OTP102:OTT102"/>
    <mergeCell ref="ORM102:ORQ102"/>
    <mergeCell ref="ORR102:ORV102"/>
    <mergeCell ref="ORW102:OSA102"/>
    <mergeCell ref="OSB102:OSF102"/>
    <mergeCell ref="OSG102:OSK102"/>
    <mergeCell ref="OSL102:OSP102"/>
    <mergeCell ref="OQI102:OQM102"/>
    <mergeCell ref="OQN102:OQR102"/>
    <mergeCell ref="OQS102:OQW102"/>
    <mergeCell ref="OQX102:ORB102"/>
    <mergeCell ref="ORC102:ORG102"/>
    <mergeCell ref="ORH102:ORL102"/>
    <mergeCell ref="OWC102:OWG102"/>
    <mergeCell ref="OWH102:OWL102"/>
    <mergeCell ref="OWM102:OWQ102"/>
    <mergeCell ref="OWR102:OWV102"/>
    <mergeCell ref="OWW102:OXA102"/>
    <mergeCell ref="OXB102:OXF102"/>
    <mergeCell ref="OUY102:OVC102"/>
    <mergeCell ref="OVD102:OVH102"/>
    <mergeCell ref="OVI102:OVM102"/>
    <mergeCell ref="OVN102:OVR102"/>
    <mergeCell ref="OVS102:OVW102"/>
    <mergeCell ref="OVX102:OWB102"/>
    <mergeCell ref="OTU102:OTY102"/>
    <mergeCell ref="OTZ102:OUD102"/>
    <mergeCell ref="OUE102:OUI102"/>
    <mergeCell ref="OUJ102:OUN102"/>
    <mergeCell ref="OUO102:OUS102"/>
    <mergeCell ref="OUT102:OUX102"/>
    <mergeCell ref="OZO102:OZS102"/>
    <mergeCell ref="OZT102:OZX102"/>
    <mergeCell ref="OZY102:PAC102"/>
    <mergeCell ref="PAD102:PAH102"/>
    <mergeCell ref="PAI102:PAM102"/>
    <mergeCell ref="PAN102:PAR102"/>
    <mergeCell ref="OYK102:OYO102"/>
    <mergeCell ref="OYP102:OYT102"/>
    <mergeCell ref="OYU102:OYY102"/>
    <mergeCell ref="OYZ102:OZD102"/>
    <mergeCell ref="OZE102:OZI102"/>
    <mergeCell ref="OZJ102:OZN102"/>
    <mergeCell ref="OXG102:OXK102"/>
    <mergeCell ref="OXL102:OXP102"/>
    <mergeCell ref="OXQ102:OXU102"/>
    <mergeCell ref="OXV102:OXZ102"/>
    <mergeCell ref="OYA102:OYE102"/>
    <mergeCell ref="OYF102:OYJ102"/>
    <mergeCell ref="PDA102:PDE102"/>
    <mergeCell ref="PDF102:PDJ102"/>
    <mergeCell ref="PDK102:PDO102"/>
    <mergeCell ref="PDP102:PDT102"/>
    <mergeCell ref="PDU102:PDY102"/>
    <mergeCell ref="PDZ102:PED102"/>
    <mergeCell ref="PBW102:PCA102"/>
    <mergeCell ref="PCB102:PCF102"/>
    <mergeCell ref="PCG102:PCK102"/>
    <mergeCell ref="PCL102:PCP102"/>
    <mergeCell ref="PCQ102:PCU102"/>
    <mergeCell ref="PCV102:PCZ102"/>
    <mergeCell ref="PAS102:PAW102"/>
    <mergeCell ref="PAX102:PBB102"/>
    <mergeCell ref="PBC102:PBG102"/>
    <mergeCell ref="PBH102:PBL102"/>
    <mergeCell ref="PBM102:PBQ102"/>
    <mergeCell ref="PBR102:PBV102"/>
    <mergeCell ref="PGM102:PGQ102"/>
    <mergeCell ref="PGR102:PGV102"/>
    <mergeCell ref="PGW102:PHA102"/>
    <mergeCell ref="PHB102:PHF102"/>
    <mergeCell ref="PHG102:PHK102"/>
    <mergeCell ref="PHL102:PHP102"/>
    <mergeCell ref="PFI102:PFM102"/>
    <mergeCell ref="PFN102:PFR102"/>
    <mergeCell ref="PFS102:PFW102"/>
    <mergeCell ref="PFX102:PGB102"/>
    <mergeCell ref="PGC102:PGG102"/>
    <mergeCell ref="PGH102:PGL102"/>
    <mergeCell ref="PEE102:PEI102"/>
    <mergeCell ref="PEJ102:PEN102"/>
    <mergeCell ref="PEO102:PES102"/>
    <mergeCell ref="PET102:PEX102"/>
    <mergeCell ref="PEY102:PFC102"/>
    <mergeCell ref="PFD102:PFH102"/>
    <mergeCell ref="PJY102:PKC102"/>
    <mergeCell ref="PKD102:PKH102"/>
    <mergeCell ref="PKI102:PKM102"/>
    <mergeCell ref="PKN102:PKR102"/>
    <mergeCell ref="PKS102:PKW102"/>
    <mergeCell ref="PKX102:PLB102"/>
    <mergeCell ref="PIU102:PIY102"/>
    <mergeCell ref="PIZ102:PJD102"/>
    <mergeCell ref="PJE102:PJI102"/>
    <mergeCell ref="PJJ102:PJN102"/>
    <mergeCell ref="PJO102:PJS102"/>
    <mergeCell ref="PJT102:PJX102"/>
    <mergeCell ref="PHQ102:PHU102"/>
    <mergeCell ref="PHV102:PHZ102"/>
    <mergeCell ref="PIA102:PIE102"/>
    <mergeCell ref="PIF102:PIJ102"/>
    <mergeCell ref="PIK102:PIO102"/>
    <mergeCell ref="PIP102:PIT102"/>
    <mergeCell ref="PNK102:PNO102"/>
    <mergeCell ref="PNP102:PNT102"/>
    <mergeCell ref="PNU102:PNY102"/>
    <mergeCell ref="PNZ102:POD102"/>
    <mergeCell ref="POE102:POI102"/>
    <mergeCell ref="POJ102:PON102"/>
    <mergeCell ref="PMG102:PMK102"/>
    <mergeCell ref="PML102:PMP102"/>
    <mergeCell ref="PMQ102:PMU102"/>
    <mergeCell ref="PMV102:PMZ102"/>
    <mergeCell ref="PNA102:PNE102"/>
    <mergeCell ref="PNF102:PNJ102"/>
    <mergeCell ref="PLC102:PLG102"/>
    <mergeCell ref="PLH102:PLL102"/>
    <mergeCell ref="PLM102:PLQ102"/>
    <mergeCell ref="PLR102:PLV102"/>
    <mergeCell ref="PLW102:PMA102"/>
    <mergeCell ref="PMB102:PMF102"/>
    <mergeCell ref="PQW102:PRA102"/>
    <mergeCell ref="PRB102:PRF102"/>
    <mergeCell ref="PRG102:PRK102"/>
    <mergeCell ref="PRL102:PRP102"/>
    <mergeCell ref="PRQ102:PRU102"/>
    <mergeCell ref="PRV102:PRZ102"/>
    <mergeCell ref="PPS102:PPW102"/>
    <mergeCell ref="PPX102:PQB102"/>
    <mergeCell ref="PQC102:PQG102"/>
    <mergeCell ref="PQH102:PQL102"/>
    <mergeCell ref="PQM102:PQQ102"/>
    <mergeCell ref="PQR102:PQV102"/>
    <mergeCell ref="POO102:POS102"/>
    <mergeCell ref="POT102:POX102"/>
    <mergeCell ref="POY102:PPC102"/>
    <mergeCell ref="PPD102:PPH102"/>
    <mergeCell ref="PPI102:PPM102"/>
    <mergeCell ref="PPN102:PPR102"/>
    <mergeCell ref="PUI102:PUM102"/>
    <mergeCell ref="PUN102:PUR102"/>
    <mergeCell ref="PUS102:PUW102"/>
    <mergeCell ref="PUX102:PVB102"/>
    <mergeCell ref="PVC102:PVG102"/>
    <mergeCell ref="PVH102:PVL102"/>
    <mergeCell ref="PTE102:PTI102"/>
    <mergeCell ref="PTJ102:PTN102"/>
    <mergeCell ref="PTO102:PTS102"/>
    <mergeCell ref="PTT102:PTX102"/>
    <mergeCell ref="PTY102:PUC102"/>
    <mergeCell ref="PUD102:PUH102"/>
    <mergeCell ref="PSA102:PSE102"/>
    <mergeCell ref="PSF102:PSJ102"/>
    <mergeCell ref="PSK102:PSO102"/>
    <mergeCell ref="PSP102:PST102"/>
    <mergeCell ref="PSU102:PSY102"/>
    <mergeCell ref="PSZ102:PTD102"/>
    <mergeCell ref="PXU102:PXY102"/>
    <mergeCell ref="PXZ102:PYD102"/>
    <mergeCell ref="PYE102:PYI102"/>
    <mergeCell ref="PYJ102:PYN102"/>
    <mergeCell ref="PYO102:PYS102"/>
    <mergeCell ref="PYT102:PYX102"/>
    <mergeCell ref="PWQ102:PWU102"/>
    <mergeCell ref="PWV102:PWZ102"/>
    <mergeCell ref="PXA102:PXE102"/>
    <mergeCell ref="PXF102:PXJ102"/>
    <mergeCell ref="PXK102:PXO102"/>
    <mergeCell ref="PXP102:PXT102"/>
    <mergeCell ref="PVM102:PVQ102"/>
    <mergeCell ref="PVR102:PVV102"/>
    <mergeCell ref="PVW102:PWA102"/>
    <mergeCell ref="PWB102:PWF102"/>
    <mergeCell ref="PWG102:PWK102"/>
    <mergeCell ref="PWL102:PWP102"/>
    <mergeCell ref="QBG102:QBK102"/>
    <mergeCell ref="QBL102:QBP102"/>
    <mergeCell ref="QBQ102:QBU102"/>
    <mergeCell ref="QBV102:QBZ102"/>
    <mergeCell ref="QCA102:QCE102"/>
    <mergeCell ref="QCF102:QCJ102"/>
    <mergeCell ref="QAC102:QAG102"/>
    <mergeCell ref="QAH102:QAL102"/>
    <mergeCell ref="QAM102:QAQ102"/>
    <mergeCell ref="QAR102:QAV102"/>
    <mergeCell ref="QAW102:QBA102"/>
    <mergeCell ref="QBB102:QBF102"/>
    <mergeCell ref="PYY102:PZC102"/>
    <mergeCell ref="PZD102:PZH102"/>
    <mergeCell ref="PZI102:PZM102"/>
    <mergeCell ref="PZN102:PZR102"/>
    <mergeCell ref="PZS102:PZW102"/>
    <mergeCell ref="PZX102:QAB102"/>
    <mergeCell ref="QES102:QEW102"/>
    <mergeCell ref="QEX102:QFB102"/>
    <mergeCell ref="QFC102:QFG102"/>
    <mergeCell ref="QFH102:QFL102"/>
    <mergeCell ref="QFM102:QFQ102"/>
    <mergeCell ref="QFR102:QFV102"/>
    <mergeCell ref="QDO102:QDS102"/>
    <mergeCell ref="QDT102:QDX102"/>
    <mergeCell ref="QDY102:QEC102"/>
    <mergeCell ref="QED102:QEH102"/>
    <mergeCell ref="QEI102:QEM102"/>
    <mergeCell ref="QEN102:QER102"/>
    <mergeCell ref="QCK102:QCO102"/>
    <mergeCell ref="QCP102:QCT102"/>
    <mergeCell ref="QCU102:QCY102"/>
    <mergeCell ref="QCZ102:QDD102"/>
    <mergeCell ref="QDE102:QDI102"/>
    <mergeCell ref="QDJ102:QDN102"/>
    <mergeCell ref="QIE102:QII102"/>
    <mergeCell ref="QIJ102:QIN102"/>
    <mergeCell ref="QIO102:QIS102"/>
    <mergeCell ref="QIT102:QIX102"/>
    <mergeCell ref="QIY102:QJC102"/>
    <mergeCell ref="QJD102:QJH102"/>
    <mergeCell ref="QHA102:QHE102"/>
    <mergeCell ref="QHF102:QHJ102"/>
    <mergeCell ref="QHK102:QHO102"/>
    <mergeCell ref="QHP102:QHT102"/>
    <mergeCell ref="QHU102:QHY102"/>
    <mergeCell ref="QHZ102:QID102"/>
    <mergeCell ref="QFW102:QGA102"/>
    <mergeCell ref="QGB102:QGF102"/>
    <mergeCell ref="QGG102:QGK102"/>
    <mergeCell ref="QGL102:QGP102"/>
    <mergeCell ref="QGQ102:QGU102"/>
    <mergeCell ref="QGV102:QGZ102"/>
    <mergeCell ref="QLQ102:QLU102"/>
    <mergeCell ref="QLV102:QLZ102"/>
    <mergeCell ref="QMA102:QME102"/>
    <mergeCell ref="QMF102:QMJ102"/>
    <mergeCell ref="QMK102:QMO102"/>
    <mergeCell ref="QMP102:QMT102"/>
    <mergeCell ref="QKM102:QKQ102"/>
    <mergeCell ref="QKR102:QKV102"/>
    <mergeCell ref="QKW102:QLA102"/>
    <mergeCell ref="QLB102:QLF102"/>
    <mergeCell ref="QLG102:QLK102"/>
    <mergeCell ref="QLL102:QLP102"/>
    <mergeCell ref="QJI102:QJM102"/>
    <mergeCell ref="QJN102:QJR102"/>
    <mergeCell ref="QJS102:QJW102"/>
    <mergeCell ref="QJX102:QKB102"/>
    <mergeCell ref="QKC102:QKG102"/>
    <mergeCell ref="QKH102:QKL102"/>
    <mergeCell ref="QPC102:QPG102"/>
    <mergeCell ref="QPH102:QPL102"/>
    <mergeCell ref="QPM102:QPQ102"/>
    <mergeCell ref="QPR102:QPV102"/>
    <mergeCell ref="QPW102:QQA102"/>
    <mergeCell ref="QQB102:QQF102"/>
    <mergeCell ref="QNY102:QOC102"/>
    <mergeCell ref="QOD102:QOH102"/>
    <mergeCell ref="QOI102:QOM102"/>
    <mergeCell ref="QON102:QOR102"/>
    <mergeCell ref="QOS102:QOW102"/>
    <mergeCell ref="QOX102:QPB102"/>
    <mergeCell ref="QMU102:QMY102"/>
    <mergeCell ref="QMZ102:QND102"/>
    <mergeCell ref="QNE102:QNI102"/>
    <mergeCell ref="QNJ102:QNN102"/>
    <mergeCell ref="QNO102:QNS102"/>
    <mergeCell ref="QNT102:QNX102"/>
    <mergeCell ref="QSO102:QSS102"/>
    <mergeCell ref="QST102:QSX102"/>
    <mergeCell ref="QSY102:QTC102"/>
    <mergeCell ref="QTD102:QTH102"/>
    <mergeCell ref="QTI102:QTM102"/>
    <mergeCell ref="QTN102:QTR102"/>
    <mergeCell ref="QRK102:QRO102"/>
    <mergeCell ref="QRP102:QRT102"/>
    <mergeCell ref="QRU102:QRY102"/>
    <mergeCell ref="QRZ102:QSD102"/>
    <mergeCell ref="QSE102:QSI102"/>
    <mergeCell ref="QSJ102:QSN102"/>
    <mergeCell ref="QQG102:QQK102"/>
    <mergeCell ref="QQL102:QQP102"/>
    <mergeCell ref="QQQ102:QQU102"/>
    <mergeCell ref="QQV102:QQZ102"/>
    <mergeCell ref="QRA102:QRE102"/>
    <mergeCell ref="QRF102:QRJ102"/>
    <mergeCell ref="QWA102:QWE102"/>
    <mergeCell ref="QWF102:QWJ102"/>
    <mergeCell ref="QWK102:QWO102"/>
    <mergeCell ref="QWP102:QWT102"/>
    <mergeCell ref="QWU102:QWY102"/>
    <mergeCell ref="QWZ102:QXD102"/>
    <mergeCell ref="QUW102:QVA102"/>
    <mergeCell ref="QVB102:QVF102"/>
    <mergeCell ref="QVG102:QVK102"/>
    <mergeCell ref="QVL102:QVP102"/>
    <mergeCell ref="QVQ102:QVU102"/>
    <mergeCell ref="QVV102:QVZ102"/>
    <mergeCell ref="QTS102:QTW102"/>
    <mergeCell ref="QTX102:QUB102"/>
    <mergeCell ref="QUC102:QUG102"/>
    <mergeCell ref="QUH102:QUL102"/>
    <mergeCell ref="QUM102:QUQ102"/>
    <mergeCell ref="QUR102:QUV102"/>
    <mergeCell ref="QZM102:QZQ102"/>
    <mergeCell ref="QZR102:QZV102"/>
    <mergeCell ref="QZW102:RAA102"/>
    <mergeCell ref="RAB102:RAF102"/>
    <mergeCell ref="RAG102:RAK102"/>
    <mergeCell ref="RAL102:RAP102"/>
    <mergeCell ref="QYI102:QYM102"/>
    <mergeCell ref="QYN102:QYR102"/>
    <mergeCell ref="QYS102:QYW102"/>
    <mergeCell ref="QYX102:QZB102"/>
    <mergeCell ref="QZC102:QZG102"/>
    <mergeCell ref="QZH102:QZL102"/>
    <mergeCell ref="QXE102:QXI102"/>
    <mergeCell ref="QXJ102:QXN102"/>
    <mergeCell ref="QXO102:QXS102"/>
    <mergeCell ref="QXT102:QXX102"/>
    <mergeCell ref="QXY102:QYC102"/>
    <mergeCell ref="QYD102:QYH102"/>
    <mergeCell ref="RCY102:RDC102"/>
    <mergeCell ref="RDD102:RDH102"/>
    <mergeCell ref="RDI102:RDM102"/>
    <mergeCell ref="RDN102:RDR102"/>
    <mergeCell ref="RDS102:RDW102"/>
    <mergeCell ref="RDX102:REB102"/>
    <mergeCell ref="RBU102:RBY102"/>
    <mergeCell ref="RBZ102:RCD102"/>
    <mergeCell ref="RCE102:RCI102"/>
    <mergeCell ref="RCJ102:RCN102"/>
    <mergeCell ref="RCO102:RCS102"/>
    <mergeCell ref="RCT102:RCX102"/>
    <mergeCell ref="RAQ102:RAU102"/>
    <mergeCell ref="RAV102:RAZ102"/>
    <mergeCell ref="RBA102:RBE102"/>
    <mergeCell ref="RBF102:RBJ102"/>
    <mergeCell ref="RBK102:RBO102"/>
    <mergeCell ref="RBP102:RBT102"/>
    <mergeCell ref="RGK102:RGO102"/>
    <mergeCell ref="RGP102:RGT102"/>
    <mergeCell ref="RGU102:RGY102"/>
    <mergeCell ref="RGZ102:RHD102"/>
    <mergeCell ref="RHE102:RHI102"/>
    <mergeCell ref="RHJ102:RHN102"/>
    <mergeCell ref="RFG102:RFK102"/>
    <mergeCell ref="RFL102:RFP102"/>
    <mergeCell ref="RFQ102:RFU102"/>
    <mergeCell ref="RFV102:RFZ102"/>
    <mergeCell ref="RGA102:RGE102"/>
    <mergeCell ref="RGF102:RGJ102"/>
    <mergeCell ref="REC102:REG102"/>
    <mergeCell ref="REH102:REL102"/>
    <mergeCell ref="REM102:REQ102"/>
    <mergeCell ref="RER102:REV102"/>
    <mergeCell ref="REW102:RFA102"/>
    <mergeCell ref="RFB102:RFF102"/>
    <mergeCell ref="RJW102:RKA102"/>
    <mergeCell ref="RKB102:RKF102"/>
    <mergeCell ref="RKG102:RKK102"/>
    <mergeCell ref="RKL102:RKP102"/>
    <mergeCell ref="RKQ102:RKU102"/>
    <mergeCell ref="RKV102:RKZ102"/>
    <mergeCell ref="RIS102:RIW102"/>
    <mergeCell ref="RIX102:RJB102"/>
    <mergeCell ref="RJC102:RJG102"/>
    <mergeCell ref="RJH102:RJL102"/>
    <mergeCell ref="RJM102:RJQ102"/>
    <mergeCell ref="RJR102:RJV102"/>
    <mergeCell ref="RHO102:RHS102"/>
    <mergeCell ref="RHT102:RHX102"/>
    <mergeCell ref="RHY102:RIC102"/>
    <mergeCell ref="RID102:RIH102"/>
    <mergeCell ref="RII102:RIM102"/>
    <mergeCell ref="RIN102:RIR102"/>
    <mergeCell ref="RNI102:RNM102"/>
    <mergeCell ref="RNN102:RNR102"/>
    <mergeCell ref="RNS102:RNW102"/>
    <mergeCell ref="RNX102:ROB102"/>
    <mergeCell ref="ROC102:ROG102"/>
    <mergeCell ref="ROH102:ROL102"/>
    <mergeCell ref="RME102:RMI102"/>
    <mergeCell ref="RMJ102:RMN102"/>
    <mergeCell ref="RMO102:RMS102"/>
    <mergeCell ref="RMT102:RMX102"/>
    <mergeCell ref="RMY102:RNC102"/>
    <mergeCell ref="RND102:RNH102"/>
    <mergeCell ref="RLA102:RLE102"/>
    <mergeCell ref="RLF102:RLJ102"/>
    <mergeCell ref="RLK102:RLO102"/>
    <mergeCell ref="RLP102:RLT102"/>
    <mergeCell ref="RLU102:RLY102"/>
    <mergeCell ref="RLZ102:RMD102"/>
    <mergeCell ref="RQU102:RQY102"/>
    <mergeCell ref="RQZ102:RRD102"/>
    <mergeCell ref="RRE102:RRI102"/>
    <mergeCell ref="RRJ102:RRN102"/>
    <mergeCell ref="RRO102:RRS102"/>
    <mergeCell ref="RRT102:RRX102"/>
    <mergeCell ref="RPQ102:RPU102"/>
    <mergeCell ref="RPV102:RPZ102"/>
    <mergeCell ref="RQA102:RQE102"/>
    <mergeCell ref="RQF102:RQJ102"/>
    <mergeCell ref="RQK102:RQO102"/>
    <mergeCell ref="RQP102:RQT102"/>
    <mergeCell ref="ROM102:ROQ102"/>
    <mergeCell ref="ROR102:ROV102"/>
    <mergeCell ref="ROW102:RPA102"/>
    <mergeCell ref="RPB102:RPF102"/>
    <mergeCell ref="RPG102:RPK102"/>
    <mergeCell ref="RPL102:RPP102"/>
    <mergeCell ref="RUG102:RUK102"/>
    <mergeCell ref="RUL102:RUP102"/>
    <mergeCell ref="RUQ102:RUU102"/>
    <mergeCell ref="RUV102:RUZ102"/>
    <mergeCell ref="RVA102:RVE102"/>
    <mergeCell ref="RVF102:RVJ102"/>
    <mergeCell ref="RTC102:RTG102"/>
    <mergeCell ref="RTH102:RTL102"/>
    <mergeCell ref="RTM102:RTQ102"/>
    <mergeCell ref="RTR102:RTV102"/>
    <mergeCell ref="RTW102:RUA102"/>
    <mergeCell ref="RUB102:RUF102"/>
    <mergeCell ref="RRY102:RSC102"/>
    <mergeCell ref="RSD102:RSH102"/>
    <mergeCell ref="RSI102:RSM102"/>
    <mergeCell ref="RSN102:RSR102"/>
    <mergeCell ref="RSS102:RSW102"/>
    <mergeCell ref="RSX102:RTB102"/>
    <mergeCell ref="RXS102:RXW102"/>
    <mergeCell ref="RXX102:RYB102"/>
    <mergeCell ref="RYC102:RYG102"/>
    <mergeCell ref="RYH102:RYL102"/>
    <mergeCell ref="RYM102:RYQ102"/>
    <mergeCell ref="RYR102:RYV102"/>
    <mergeCell ref="RWO102:RWS102"/>
    <mergeCell ref="RWT102:RWX102"/>
    <mergeCell ref="RWY102:RXC102"/>
    <mergeCell ref="RXD102:RXH102"/>
    <mergeCell ref="RXI102:RXM102"/>
    <mergeCell ref="RXN102:RXR102"/>
    <mergeCell ref="RVK102:RVO102"/>
    <mergeCell ref="RVP102:RVT102"/>
    <mergeCell ref="RVU102:RVY102"/>
    <mergeCell ref="RVZ102:RWD102"/>
    <mergeCell ref="RWE102:RWI102"/>
    <mergeCell ref="RWJ102:RWN102"/>
    <mergeCell ref="SBE102:SBI102"/>
    <mergeCell ref="SBJ102:SBN102"/>
    <mergeCell ref="SBO102:SBS102"/>
    <mergeCell ref="SBT102:SBX102"/>
    <mergeCell ref="SBY102:SCC102"/>
    <mergeCell ref="SCD102:SCH102"/>
    <mergeCell ref="SAA102:SAE102"/>
    <mergeCell ref="SAF102:SAJ102"/>
    <mergeCell ref="SAK102:SAO102"/>
    <mergeCell ref="SAP102:SAT102"/>
    <mergeCell ref="SAU102:SAY102"/>
    <mergeCell ref="SAZ102:SBD102"/>
    <mergeCell ref="RYW102:RZA102"/>
    <mergeCell ref="RZB102:RZF102"/>
    <mergeCell ref="RZG102:RZK102"/>
    <mergeCell ref="RZL102:RZP102"/>
    <mergeCell ref="RZQ102:RZU102"/>
    <mergeCell ref="RZV102:RZZ102"/>
    <mergeCell ref="SEQ102:SEU102"/>
    <mergeCell ref="SEV102:SEZ102"/>
    <mergeCell ref="SFA102:SFE102"/>
    <mergeCell ref="SFF102:SFJ102"/>
    <mergeCell ref="SFK102:SFO102"/>
    <mergeCell ref="SFP102:SFT102"/>
    <mergeCell ref="SDM102:SDQ102"/>
    <mergeCell ref="SDR102:SDV102"/>
    <mergeCell ref="SDW102:SEA102"/>
    <mergeCell ref="SEB102:SEF102"/>
    <mergeCell ref="SEG102:SEK102"/>
    <mergeCell ref="SEL102:SEP102"/>
    <mergeCell ref="SCI102:SCM102"/>
    <mergeCell ref="SCN102:SCR102"/>
    <mergeCell ref="SCS102:SCW102"/>
    <mergeCell ref="SCX102:SDB102"/>
    <mergeCell ref="SDC102:SDG102"/>
    <mergeCell ref="SDH102:SDL102"/>
    <mergeCell ref="SIC102:SIG102"/>
    <mergeCell ref="SIH102:SIL102"/>
    <mergeCell ref="SIM102:SIQ102"/>
    <mergeCell ref="SIR102:SIV102"/>
    <mergeCell ref="SIW102:SJA102"/>
    <mergeCell ref="SJB102:SJF102"/>
    <mergeCell ref="SGY102:SHC102"/>
    <mergeCell ref="SHD102:SHH102"/>
    <mergeCell ref="SHI102:SHM102"/>
    <mergeCell ref="SHN102:SHR102"/>
    <mergeCell ref="SHS102:SHW102"/>
    <mergeCell ref="SHX102:SIB102"/>
    <mergeCell ref="SFU102:SFY102"/>
    <mergeCell ref="SFZ102:SGD102"/>
    <mergeCell ref="SGE102:SGI102"/>
    <mergeCell ref="SGJ102:SGN102"/>
    <mergeCell ref="SGO102:SGS102"/>
    <mergeCell ref="SGT102:SGX102"/>
    <mergeCell ref="SLO102:SLS102"/>
    <mergeCell ref="SLT102:SLX102"/>
    <mergeCell ref="SLY102:SMC102"/>
    <mergeCell ref="SMD102:SMH102"/>
    <mergeCell ref="SMI102:SMM102"/>
    <mergeCell ref="SMN102:SMR102"/>
    <mergeCell ref="SKK102:SKO102"/>
    <mergeCell ref="SKP102:SKT102"/>
    <mergeCell ref="SKU102:SKY102"/>
    <mergeCell ref="SKZ102:SLD102"/>
    <mergeCell ref="SLE102:SLI102"/>
    <mergeCell ref="SLJ102:SLN102"/>
    <mergeCell ref="SJG102:SJK102"/>
    <mergeCell ref="SJL102:SJP102"/>
    <mergeCell ref="SJQ102:SJU102"/>
    <mergeCell ref="SJV102:SJZ102"/>
    <mergeCell ref="SKA102:SKE102"/>
    <mergeCell ref="SKF102:SKJ102"/>
    <mergeCell ref="SPA102:SPE102"/>
    <mergeCell ref="SPF102:SPJ102"/>
    <mergeCell ref="SPK102:SPO102"/>
    <mergeCell ref="SPP102:SPT102"/>
    <mergeCell ref="SPU102:SPY102"/>
    <mergeCell ref="SPZ102:SQD102"/>
    <mergeCell ref="SNW102:SOA102"/>
    <mergeCell ref="SOB102:SOF102"/>
    <mergeCell ref="SOG102:SOK102"/>
    <mergeCell ref="SOL102:SOP102"/>
    <mergeCell ref="SOQ102:SOU102"/>
    <mergeCell ref="SOV102:SOZ102"/>
    <mergeCell ref="SMS102:SMW102"/>
    <mergeCell ref="SMX102:SNB102"/>
    <mergeCell ref="SNC102:SNG102"/>
    <mergeCell ref="SNH102:SNL102"/>
    <mergeCell ref="SNM102:SNQ102"/>
    <mergeCell ref="SNR102:SNV102"/>
    <mergeCell ref="SSM102:SSQ102"/>
    <mergeCell ref="SSR102:SSV102"/>
    <mergeCell ref="SSW102:STA102"/>
    <mergeCell ref="STB102:STF102"/>
    <mergeCell ref="STG102:STK102"/>
    <mergeCell ref="STL102:STP102"/>
    <mergeCell ref="SRI102:SRM102"/>
    <mergeCell ref="SRN102:SRR102"/>
    <mergeCell ref="SRS102:SRW102"/>
    <mergeCell ref="SRX102:SSB102"/>
    <mergeCell ref="SSC102:SSG102"/>
    <mergeCell ref="SSH102:SSL102"/>
    <mergeCell ref="SQE102:SQI102"/>
    <mergeCell ref="SQJ102:SQN102"/>
    <mergeCell ref="SQO102:SQS102"/>
    <mergeCell ref="SQT102:SQX102"/>
    <mergeCell ref="SQY102:SRC102"/>
    <mergeCell ref="SRD102:SRH102"/>
    <mergeCell ref="SVY102:SWC102"/>
    <mergeCell ref="SWD102:SWH102"/>
    <mergeCell ref="SWI102:SWM102"/>
    <mergeCell ref="SWN102:SWR102"/>
    <mergeCell ref="SWS102:SWW102"/>
    <mergeCell ref="SWX102:SXB102"/>
    <mergeCell ref="SUU102:SUY102"/>
    <mergeCell ref="SUZ102:SVD102"/>
    <mergeCell ref="SVE102:SVI102"/>
    <mergeCell ref="SVJ102:SVN102"/>
    <mergeCell ref="SVO102:SVS102"/>
    <mergeCell ref="SVT102:SVX102"/>
    <mergeCell ref="STQ102:STU102"/>
    <mergeCell ref="STV102:STZ102"/>
    <mergeCell ref="SUA102:SUE102"/>
    <mergeCell ref="SUF102:SUJ102"/>
    <mergeCell ref="SUK102:SUO102"/>
    <mergeCell ref="SUP102:SUT102"/>
    <mergeCell ref="SZK102:SZO102"/>
    <mergeCell ref="SZP102:SZT102"/>
    <mergeCell ref="SZU102:SZY102"/>
    <mergeCell ref="SZZ102:TAD102"/>
    <mergeCell ref="TAE102:TAI102"/>
    <mergeCell ref="TAJ102:TAN102"/>
    <mergeCell ref="SYG102:SYK102"/>
    <mergeCell ref="SYL102:SYP102"/>
    <mergeCell ref="SYQ102:SYU102"/>
    <mergeCell ref="SYV102:SYZ102"/>
    <mergeCell ref="SZA102:SZE102"/>
    <mergeCell ref="SZF102:SZJ102"/>
    <mergeCell ref="SXC102:SXG102"/>
    <mergeCell ref="SXH102:SXL102"/>
    <mergeCell ref="SXM102:SXQ102"/>
    <mergeCell ref="SXR102:SXV102"/>
    <mergeCell ref="SXW102:SYA102"/>
    <mergeCell ref="SYB102:SYF102"/>
    <mergeCell ref="TCW102:TDA102"/>
    <mergeCell ref="TDB102:TDF102"/>
    <mergeCell ref="TDG102:TDK102"/>
    <mergeCell ref="TDL102:TDP102"/>
    <mergeCell ref="TDQ102:TDU102"/>
    <mergeCell ref="TDV102:TDZ102"/>
    <mergeCell ref="TBS102:TBW102"/>
    <mergeCell ref="TBX102:TCB102"/>
    <mergeCell ref="TCC102:TCG102"/>
    <mergeCell ref="TCH102:TCL102"/>
    <mergeCell ref="TCM102:TCQ102"/>
    <mergeCell ref="TCR102:TCV102"/>
    <mergeCell ref="TAO102:TAS102"/>
    <mergeCell ref="TAT102:TAX102"/>
    <mergeCell ref="TAY102:TBC102"/>
    <mergeCell ref="TBD102:TBH102"/>
    <mergeCell ref="TBI102:TBM102"/>
    <mergeCell ref="TBN102:TBR102"/>
    <mergeCell ref="TGI102:TGM102"/>
    <mergeCell ref="TGN102:TGR102"/>
    <mergeCell ref="TGS102:TGW102"/>
    <mergeCell ref="TGX102:THB102"/>
    <mergeCell ref="THC102:THG102"/>
    <mergeCell ref="THH102:THL102"/>
    <mergeCell ref="TFE102:TFI102"/>
    <mergeCell ref="TFJ102:TFN102"/>
    <mergeCell ref="TFO102:TFS102"/>
    <mergeCell ref="TFT102:TFX102"/>
    <mergeCell ref="TFY102:TGC102"/>
    <mergeCell ref="TGD102:TGH102"/>
    <mergeCell ref="TEA102:TEE102"/>
    <mergeCell ref="TEF102:TEJ102"/>
    <mergeCell ref="TEK102:TEO102"/>
    <mergeCell ref="TEP102:TET102"/>
    <mergeCell ref="TEU102:TEY102"/>
    <mergeCell ref="TEZ102:TFD102"/>
    <mergeCell ref="TJU102:TJY102"/>
    <mergeCell ref="TJZ102:TKD102"/>
    <mergeCell ref="TKE102:TKI102"/>
    <mergeCell ref="TKJ102:TKN102"/>
    <mergeCell ref="TKO102:TKS102"/>
    <mergeCell ref="TKT102:TKX102"/>
    <mergeCell ref="TIQ102:TIU102"/>
    <mergeCell ref="TIV102:TIZ102"/>
    <mergeCell ref="TJA102:TJE102"/>
    <mergeCell ref="TJF102:TJJ102"/>
    <mergeCell ref="TJK102:TJO102"/>
    <mergeCell ref="TJP102:TJT102"/>
    <mergeCell ref="THM102:THQ102"/>
    <mergeCell ref="THR102:THV102"/>
    <mergeCell ref="THW102:TIA102"/>
    <mergeCell ref="TIB102:TIF102"/>
    <mergeCell ref="TIG102:TIK102"/>
    <mergeCell ref="TIL102:TIP102"/>
    <mergeCell ref="TNG102:TNK102"/>
    <mergeCell ref="TNL102:TNP102"/>
    <mergeCell ref="TNQ102:TNU102"/>
    <mergeCell ref="TNV102:TNZ102"/>
    <mergeCell ref="TOA102:TOE102"/>
    <mergeCell ref="TOF102:TOJ102"/>
    <mergeCell ref="TMC102:TMG102"/>
    <mergeCell ref="TMH102:TML102"/>
    <mergeCell ref="TMM102:TMQ102"/>
    <mergeCell ref="TMR102:TMV102"/>
    <mergeCell ref="TMW102:TNA102"/>
    <mergeCell ref="TNB102:TNF102"/>
    <mergeCell ref="TKY102:TLC102"/>
    <mergeCell ref="TLD102:TLH102"/>
    <mergeCell ref="TLI102:TLM102"/>
    <mergeCell ref="TLN102:TLR102"/>
    <mergeCell ref="TLS102:TLW102"/>
    <mergeCell ref="TLX102:TMB102"/>
    <mergeCell ref="TQS102:TQW102"/>
    <mergeCell ref="TQX102:TRB102"/>
    <mergeCell ref="TRC102:TRG102"/>
    <mergeCell ref="TRH102:TRL102"/>
    <mergeCell ref="TRM102:TRQ102"/>
    <mergeCell ref="TRR102:TRV102"/>
    <mergeCell ref="TPO102:TPS102"/>
    <mergeCell ref="TPT102:TPX102"/>
    <mergeCell ref="TPY102:TQC102"/>
    <mergeCell ref="TQD102:TQH102"/>
    <mergeCell ref="TQI102:TQM102"/>
    <mergeCell ref="TQN102:TQR102"/>
    <mergeCell ref="TOK102:TOO102"/>
    <mergeCell ref="TOP102:TOT102"/>
    <mergeCell ref="TOU102:TOY102"/>
    <mergeCell ref="TOZ102:TPD102"/>
    <mergeCell ref="TPE102:TPI102"/>
    <mergeCell ref="TPJ102:TPN102"/>
    <mergeCell ref="TUE102:TUI102"/>
    <mergeCell ref="TUJ102:TUN102"/>
    <mergeCell ref="TUO102:TUS102"/>
    <mergeCell ref="TUT102:TUX102"/>
    <mergeCell ref="TUY102:TVC102"/>
    <mergeCell ref="TVD102:TVH102"/>
    <mergeCell ref="TTA102:TTE102"/>
    <mergeCell ref="TTF102:TTJ102"/>
    <mergeCell ref="TTK102:TTO102"/>
    <mergeCell ref="TTP102:TTT102"/>
    <mergeCell ref="TTU102:TTY102"/>
    <mergeCell ref="TTZ102:TUD102"/>
    <mergeCell ref="TRW102:TSA102"/>
    <mergeCell ref="TSB102:TSF102"/>
    <mergeCell ref="TSG102:TSK102"/>
    <mergeCell ref="TSL102:TSP102"/>
    <mergeCell ref="TSQ102:TSU102"/>
    <mergeCell ref="TSV102:TSZ102"/>
    <mergeCell ref="TXQ102:TXU102"/>
    <mergeCell ref="TXV102:TXZ102"/>
    <mergeCell ref="TYA102:TYE102"/>
    <mergeCell ref="TYF102:TYJ102"/>
    <mergeCell ref="TYK102:TYO102"/>
    <mergeCell ref="TYP102:TYT102"/>
    <mergeCell ref="TWM102:TWQ102"/>
    <mergeCell ref="TWR102:TWV102"/>
    <mergeCell ref="TWW102:TXA102"/>
    <mergeCell ref="TXB102:TXF102"/>
    <mergeCell ref="TXG102:TXK102"/>
    <mergeCell ref="TXL102:TXP102"/>
    <mergeCell ref="TVI102:TVM102"/>
    <mergeCell ref="TVN102:TVR102"/>
    <mergeCell ref="TVS102:TVW102"/>
    <mergeCell ref="TVX102:TWB102"/>
    <mergeCell ref="TWC102:TWG102"/>
    <mergeCell ref="TWH102:TWL102"/>
    <mergeCell ref="UBC102:UBG102"/>
    <mergeCell ref="UBH102:UBL102"/>
    <mergeCell ref="UBM102:UBQ102"/>
    <mergeCell ref="UBR102:UBV102"/>
    <mergeCell ref="UBW102:UCA102"/>
    <mergeCell ref="UCB102:UCF102"/>
    <mergeCell ref="TZY102:UAC102"/>
    <mergeCell ref="UAD102:UAH102"/>
    <mergeCell ref="UAI102:UAM102"/>
    <mergeCell ref="UAN102:UAR102"/>
    <mergeCell ref="UAS102:UAW102"/>
    <mergeCell ref="UAX102:UBB102"/>
    <mergeCell ref="TYU102:TYY102"/>
    <mergeCell ref="TYZ102:TZD102"/>
    <mergeCell ref="TZE102:TZI102"/>
    <mergeCell ref="TZJ102:TZN102"/>
    <mergeCell ref="TZO102:TZS102"/>
    <mergeCell ref="TZT102:TZX102"/>
    <mergeCell ref="UEO102:UES102"/>
    <mergeCell ref="UET102:UEX102"/>
    <mergeCell ref="UEY102:UFC102"/>
    <mergeCell ref="UFD102:UFH102"/>
    <mergeCell ref="UFI102:UFM102"/>
    <mergeCell ref="UFN102:UFR102"/>
    <mergeCell ref="UDK102:UDO102"/>
    <mergeCell ref="UDP102:UDT102"/>
    <mergeCell ref="UDU102:UDY102"/>
    <mergeCell ref="UDZ102:UED102"/>
    <mergeCell ref="UEE102:UEI102"/>
    <mergeCell ref="UEJ102:UEN102"/>
    <mergeCell ref="UCG102:UCK102"/>
    <mergeCell ref="UCL102:UCP102"/>
    <mergeCell ref="UCQ102:UCU102"/>
    <mergeCell ref="UCV102:UCZ102"/>
    <mergeCell ref="UDA102:UDE102"/>
    <mergeCell ref="UDF102:UDJ102"/>
    <mergeCell ref="UIA102:UIE102"/>
    <mergeCell ref="UIF102:UIJ102"/>
    <mergeCell ref="UIK102:UIO102"/>
    <mergeCell ref="UIP102:UIT102"/>
    <mergeCell ref="UIU102:UIY102"/>
    <mergeCell ref="UIZ102:UJD102"/>
    <mergeCell ref="UGW102:UHA102"/>
    <mergeCell ref="UHB102:UHF102"/>
    <mergeCell ref="UHG102:UHK102"/>
    <mergeCell ref="UHL102:UHP102"/>
    <mergeCell ref="UHQ102:UHU102"/>
    <mergeCell ref="UHV102:UHZ102"/>
    <mergeCell ref="UFS102:UFW102"/>
    <mergeCell ref="UFX102:UGB102"/>
    <mergeCell ref="UGC102:UGG102"/>
    <mergeCell ref="UGH102:UGL102"/>
    <mergeCell ref="UGM102:UGQ102"/>
    <mergeCell ref="UGR102:UGV102"/>
    <mergeCell ref="ULM102:ULQ102"/>
    <mergeCell ref="ULR102:ULV102"/>
    <mergeCell ref="ULW102:UMA102"/>
    <mergeCell ref="UMB102:UMF102"/>
    <mergeCell ref="UMG102:UMK102"/>
    <mergeCell ref="UML102:UMP102"/>
    <mergeCell ref="UKI102:UKM102"/>
    <mergeCell ref="UKN102:UKR102"/>
    <mergeCell ref="UKS102:UKW102"/>
    <mergeCell ref="UKX102:ULB102"/>
    <mergeCell ref="ULC102:ULG102"/>
    <mergeCell ref="ULH102:ULL102"/>
    <mergeCell ref="UJE102:UJI102"/>
    <mergeCell ref="UJJ102:UJN102"/>
    <mergeCell ref="UJO102:UJS102"/>
    <mergeCell ref="UJT102:UJX102"/>
    <mergeCell ref="UJY102:UKC102"/>
    <mergeCell ref="UKD102:UKH102"/>
    <mergeCell ref="UOY102:UPC102"/>
    <mergeCell ref="UPD102:UPH102"/>
    <mergeCell ref="UPI102:UPM102"/>
    <mergeCell ref="UPN102:UPR102"/>
    <mergeCell ref="UPS102:UPW102"/>
    <mergeCell ref="UPX102:UQB102"/>
    <mergeCell ref="UNU102:UNY102"/>
    <mergeCell ref="UNZ102:UOD102"/>
    <mergeCell ref="UOE102:UOI102"/>
    <mergeCell ref="UOJ102:UON102"/>
    <mergeCell ref="UOO102:UOS102"/>
    <mergeCell ref="UOT102:UOX102"/>
    <mergeCell ref="UMQ102:UMU102"/>
    <mergeCell ref="UMV102:UMZ102"/>
    <mergeCell ref="UNA102:UNE102"/>
    <mergeCell ref="UNF102:UNJ102"/>
    <mergeCell ref="UNK102:UNO102"/>
    <mergeCell ref="UNP102:UNT102"/>
    <mergeCell ref="USK102:USO102"/>
    <mergeCell ref="USP102:UST102"/>
    <mergeCell ref="USU102:USY102"/>
    <mergeCell ref="USZ102:UTD102"/>
    <mergeCell ref="UTE102:UTI102"/>
    <mergeCell ref="UTJ102:UTN102"/>
    <mergeCell ref="URG102:URK102"/>
    <mergeCell ref="URL102:URP102"/>
    <mergeCell ref="URQ102:URU102"/>
    <mergeCell ref="URV102:URZ102"/>
    <mergeCell ref="USA102:USE102"/>
    <mergeCell ref="USF102:USJ102"/>
    <mergeCell ref="UQC102:UQG102"/>
    <mergeCell ref="UQH102:UQL102"/>
    <mergeCell ref="UQM102:UQQ102"/>
    <mergeCell ref="UQR102:UQV102"/>
    <mergeCell ref="UQW102:URA102"/>
    <mergeCell ref="URB102:URF102"/>
    <mergeCell ref="UVW102:UWA102"/>
    <mergeCell ref="UWB102:UWF102"/>
    <mergeCell ref="UWG102:UWK102"/>
    <mergeCell ref="UWL102:UWP102"/>
    <mergeCell ref="UWQ102:UWU102"/>
    <mergeCell ref="UWV102:UWZ102"/>
    <mergeCell ref="UUS102:UUW102"/>
    <mergeCell ref="UUX102:UVB102"/>
    <mergeCell ref="UVC102:UVG102"/>
    <mergeCell ref="UVH102:UVL102"/>
    <mergeCell ref="UVM102:UVQ102"/>
    <mergeCell ref="UVR102:UVV102"/>
    <mergeCell ref="UTO102:UTS102"/>
    <mergeCell ref="UTT102:UTX102"/>
    <mergeCell ref="UTY102:UUC102"/>
    <mergeCell ref="UUD102:UUH102"/>
    <mergeCell ref="UUI102:UUM102"/>
    <mergeCell ref="UUN102:UUR102"/>
    <mergeCell ref="UZI102:UZM102"/>
    <mergeCell ref="UZN102:UZR102"/>
    <mergeCell ref="UZS102:UZW102"/>
    <mergeCell ref="UZX102:VAB102"/>
    <mergeCell ref="VAC102:VAG102"/>
    <mergeCell ref="VAH102:VAL102"/>
    <mergeCell ref="UYE102:UYI102"/>
    <mergeCell ref="UYJ102:UYN102"/>
    <mergeCell ref="UYO102:UYS102"/>
    <mergeCell ref="UYT102:UYX102"/>
    <mergeCell ref="UYY102:UZC102"/>
    <mergeCell ref="UZD102:UZH102"/>
    <mergeCell ref="UXA102:UXE102"/>
    <mergeCell ref="UXF102:UXJ102"/>
    <mergeCell ref="UXK102:UXO102"/>
    <mergeCell ref="UXP102:UXT102"/>
    <mergeCell ref="UXU102:UXY102"/>
    <mergeCell ref="UXZ102:UYD102"/>
    <mergeCell ref="VCU102:VCY102"/>
    <mergeCell ref="VCZ102:VDD102"/>
    <mergeCell ref="VDE102:VDI102"/>
    <mergeCell ref="VDJ102:VDN102"/>
    <mergeCell ref="VDO102:VDS102"/>
    <mergeCell ref="VDT102:VDX102"/>
    <mergeCell ref="VBQ102:VBU102"/>
    <mergeCell ref="VBV102:VBZ102"/>
    <mergeCell ref="VCA102:VCE102"/>
    <mergeCell ref="VCF102:VCJ102"/>
    <mergeCell ref="VCK102:VCO102"/>
    <mergeCell ref="VCP102:VCT102"/>
    <mergeCell ref="VAM102:VAQ102"/>
    <mergeCell ref="VAR102:VAV102"/>
    <mergeCell ref="VAW102:VBA102"/>
    <mergeCell ref="VBB102:VBF102"/>
    <mergeCell ref="VBG102:VBK102"/>
    <mergeCell ref="VBL102:VBP102"/>
    <mergeCell ref="VGG102:VGK102"/>
    <mergeCell ref="VGL102:VGP102"/>
    <mergeCell ref="VGQ102:VGU102"/>
    <mergeCell ref="VGV102:VGZ102"/>
    <mergeCell ref="VHA102:VHE102"/>
    <mergeCell ref="VHF102:VHJ102"/>
    <mergeCell ref="VFC102:VFG102"/>
    <mergeCell ref="VFH102:VFL102"/>
    <mergeCell ref="VFM102:VFQ102"/>
    <mergeCell ref="VFR102:VFV102"/>
    <mergeCell ref="VFW102:VGA102"/>
    <mergeCell ref="VGB102:VGF102"/>
    <mergeCell ref="VDY102:VEC102"/>
    <mergeCell ref="VED102:VEH102"/>
    <mergeCell ref="VEI102:VEM102"/>
    <mergeCell ref="VEN102:VER102"/>
    <mergeCell ref="VES102:VEW102"/>
    <mergeCell ref="VEX102:VFB102"/>
    <mergeCell ref="VJS102:VJW102"/>
    <mergeCell ref="VJX102:VKB102"/>
    <mergeCell ref="VKC102:VKG102"/>
    <mergeCell ref="VKH102:VKL102"/>
    <mergeCell ref="VKM102:VKQ102"/>
    <mergeCell ref="VKR102:VKV102"/>
    <mergeCell ref="VIO102:VIS102"/>
    <mergeCell ref="VIT102:VIX102"/>
    <mergeCell ref="VIY102:VJC102"/>
    <mergeCell ref="VJD102:VJH102"/>
    <mergeCell ref="VJI102:VJM102"/>
    <mergeCell ref="VJN102:VJR102"/>
    <mergeCell ref="VHK102:VHO102"/>
    <mergeCell ref="VHP102:VHT102"/>
    <mergeCell ref="VHU102:VHY102"/>
    <mergeCell ref="VHZ102:VID102"/>
    <mergeCell ref="VIE102:VII102"/>
    <mergeCell ref="VIJ102:VIN102"/>
    <mergeCell ref="VNE102:VNI102"/>
    <mergeCell ref="VNJ102:VNN102"/>
    <mergeCell ref="VNO102:VNS102"/>
    <mergeCell ref="VNT102:VNX102"/>
    <mergeCell ref="VNY102:VOC102"/>
    <mergeCell ref="VOD102:VOH102"/>
    <mergeCell ref="VMA102:VME102"/>
    <mergeCell ref="VMF102:VMJ102"/>
    <mergeCell ref="VMK102:VMO102"/>
    <mergeCell ref="VMP102:VMT102"/>
    <mergeCell ref="VMU102:VMY102"/>
    <mergeCell ref="VMZ102:VND102"/>
    <mergeCell ref="VKW102:VLA102"/>
    <mergeCell ref="VLB102:VLF102"/>
    <mergeCell ref="VLG102:VLK102"/>
    <mergeCell ref="VLL102:VLP102"/>
    <mergeCell ref="VLQ102:VLU102"/>
    <mergeCell ref="VLV102:VLZ102"/>
    <mergeCell ref="VQQ102:VQU102"/>
    <mergeCell ref="VQV102:VQZ102"/>
    <mergeCell ref="VRA102:VRE102"/>
    <mergeCell ref="VRF102:VRJ102"/>
    <mergeCell ref="VRK102:VRO102"/>
    <mergeCell ref="VRP102:VRT102"/>
    <mergeCell ref="VPM102:VPQ102"/>
    <mergeCell ref="VPR102:VPV102"/>
    <mergeCell ref="VPW102:VQA102"/>
    <mergeCell ref="VQB102:VQF102"/>
    <mergeCell ref="VQG102:VQK102"/>
    <mergeCell ref="VQL102:VQP102"/>
    <mergeCell ref="VOI102:VOM102"/>
    <mergeCell ref="VON102:VOR102"/>
    <mergeCell ref="VOS102:VOW102"/>
    <mergeCell ref="VOX102:VPB102"/>
    <mergeCell ref="VPC102:VPG102"/>
    <mergeCell ref="VPH102:VPL102"/>
    <mergeCell ref="VUC102:VUG102"/>
    <mergeCell ref="VUH102:VUL102"/>
    <mergeCell ref="VUM102:VUQ102"/>
    <mergeCell ref="VUR102:VUV102"/>
    <mergeCell ref="VUW102:VVA102"/>
    <mergeCell ref="VVB102:VVF102"/>
    <mergeCell ref="VSY102:VTC102"/>
    <mergeCell ref="VTD102:VTH102"/>
    <mergeCell ref="VTI102:VTM102"/>
    <mergeCell ref="VTN102:VTR102"/>
    <mergeCell ref="VTS102:VTW102"/>
    <mergeCell ref="VTX102:VUB102"/>
    <mergeCell ref="VRU102:VRY102"/>
    <mergeCell ref="VRZ102:VSD102"/>
    <mergeCell ref="VSE102:VSI102"/>
    <mergeCell ref="VSJ102:VSN102"/>
    <mergeCell ref="VSO102:VSS102"/>
    <mergeCell ref="VST102:VSX102"/>
    <mergeCell ref="VXO102:VXS102"/>
    <mergeCell ref="VXT102:VXX102"/>
    <mergeCell ref="VXY102:VYC102"/>
    <mergeCell ref="VYD102:VYH102"/>
    <mergeCell ref="VYI102:VYM102"/>
    <mergeCell ref="VYN102:VYR102"/>
    <mergeCell ref="VWK102:VWO102"/>
    <mergeCell ref="VWP102:VWT102"/>
    <mergeCell ref="VWU102:VWY102"/>
    <mergeCell ref="VWZ102:VXD102"/>
    <mergeCell ref="VXE102:VXI102"/>
    <mergeCell ref="VXJ102:VXN102"/>
    <mergeCell ref="VVG102:VVK102"/>
    <mergeCell ref="VVL102:VVP102"/>
    <mergeCell ref="VVQ102:VVU102"/>
    <mergeCell ref="VVV102:VVZ102"/>
    <mergeCell ref="VWA102:VWE102"/>
    <mergeCell ref="VWF102:VWJ102"/>
    <mergeCell ref="WBA102:WBE102"/>
    <mergeCell ref="WBF102:WBJ102"/>
    <mergeCell ref="WBK102:WBO102"/>
    <mergeCell ref="WBP102:WBT102"/>
    <mergeCell ref="WBU102:WBY102"/>
    <mergeCell ref="WBZ102:WCD102"/>
    <mergeCell ref="VZW102:WAA102"/>
    <mergeCell ref="WAB102:WAF102"/>
    <mergeCell ref="WAG102:WAK102"/>
    <mergeCell ref="WAL102:WAP102"/>
    <mergeCell ref="WAQ102:WAU102"/>
    <mergeCell ref="WAV102:WAZ102"/>
    <mergeCell ref="VYS102:VYW102"/>
    <mergeCell ref="VYX102:VZB102"/>
    <mergeCell ref="VZC102:VZG102"/>
    <mergeCell ref="VZH102:VZL102"/>
    <mergeCell ref="VZM102:VZQ102"/>
    <mergeCell ref="VZR102:VZV102"/>
    <mergeCell ref="WEM102:WEQ102"/>
    <mergeCell ref="WER102:WEV102"/>
    <mergeCell ref="WEW102:WFA102"/>
    <mergeCell ref="WFB102:WFF102"/>
    <mergeCell ref="WFG102:WFK102"/>
    <mergeCell ref="WFL102:WFP102"/>
    <mergeCell ref="WDI102:WDM102"/>
    <mergeCell ref="WDN102:WDR102"/>
    <mergeCell ref="WDS102:WDW102"/>
    <mergeCell ref="WDX102:WEB102"/>
    <mergeCell ref="WEC102:WEG102"/>
    <mergeCell ref="WEH102:WEL102"/>
    <mergeCell ref="WCE102:WCI102"/>
    <mergeCell ref="WCJ102:WCN102"/>
    <mergeCell ref="WCO102:WCS102"/>
    <mergeCell ref="WCT102:WCX102"/>
    <mergeCell ref="WCY102:WDC102"/>
    <mergeCell ref="WDD102:WDH102"/>
    <mergeCell ref="WHY102:WIC102"/>
    <mergeCell ref="WID102:WIH102"/>
    <mergeCell ref="WII102:WIM102"/>
    <mergeCell ref="WIN102:WIR102"/>
    <mergeCell ref="WIS102:WIW102"/>
    <mergeCell ref="WIX102:WJB102"/>
    <mergeCell ref="WGU102:WGY102"/>
    <mergeCell ref="WGZ102:WHD102"/>
    <mergeCell ref="WHE102:WHI102"/>
    <mergeCell ref="WHJ102:WHN102"/>
    <mergeCell ref="WHO102:WHS102"/>
    <mergeCell ref="WHT102:WHX102"/>
    <mergeCell ref="WFQ102:WFU102"/>
    <mergeCell ref="WFV102:WFZ102"/>
    <mergeCell ref="WGA102:WGE102"/>
    <mergeCell ref="WGF102:WGJ102"/>
    <mergeCell ref="WGK102:WGO102"/>
    <mergeCell ref="WGP102:WGT102"/>
    <mergeCell ref="WLK102:WLO102"/>
    <mergeCell ref="WLP102:WLT102"/>
    <mergeCell ref="WLU102:WLY102"/>
    <mergeCell ref="WLZ102:WMD102"/>
    <mergeCell ref="WME102:WMI102"/>
    <mergeCell ref="WMJ102:WMN102"/>
    <mergeCell ref="WKG102:WKK102"/>
    <mergeCell ref="WKL102:WKP102"/>
    <mergeCell ref="WKQ102:WKU102"/>
    <mergeCell ref="WKV102:WKZ102"/>
    <mergeCell ref="WLA102:WLE102"/>
    <mergeCell ref="WLF102:WLJ102"/>
    <mergeCell ref="WJC102:WJG102"/>
    <mergeCell ref="WJH102:WJL102"/>
    <mergeCell ref="WJM102:WJQ102"/>
    <mergeCell ref="WJR102:WJV102"/>
    <mergeCell ref="WJW102:WKA102"/>
    <mergeCell ref="WKB102:WKF102"/>
    <mergeCell ref="WOW102:WPA102"/>
    <mergeCell ref="WPB102:WPF102"/>
    <mergeCell ref="WPG102:WPK102"/>
    <mergeCell ref="WPL102:WPP102"/>
    <mergeCell ref="WPQ102:WPU102"/>
    <mergeCell ref="WPV102:WPZ102"/>
    <mergeCell ref="WNS102:WNW102"/>
    <mergeCell ref="WNX102:WOB102"/>
    <mergeCell ref="WOC102:WOG102"/>
    <mergeCell ref="WOH102:WOL102"/>
    <mergeCell ref="WOM102:WOQ102"/>
    <mergeCell ref="WOR102:WOV102"/>
    <mergeCell ref="WMO102:WMS102"/>
    <mergeCell ref="WMT102:WMX102"/>
    <mergeCell ref="WMY102:WNC102"/>
    <mergeCell ref="WND102:WNH102"/>
    <mergeCell ref="WNI102:WNM102"/>
    <mergeCell ref="WNN102:WNR102"/>
    <mergeCell ref="WSI102:WSM102"/>
    <mergeCell ref="WSN102:WSR102"/>
    <mergeCell ref="WSS102:WSW102"/>
    <mergeCell ref="WSX102:WTB102"/>
    <mergeCell ref="WTC102:WTG102"/>
    <mergeCell ref="WTH102:WTL102"/>
    <mergeCell ref="WRE102:WRI102"/>
    <mergeCell ref="WRJ102:WRN102"/>
    <mergeCell ref="WRO102:WRS102"/>
    <mergeCell ref="WRT102:WRX102"/>
    <mergeCell ref="WRY102:WSC102"/>
    <mergeCell ref="WSD102:WSH102"/>
    <mergeCell ref="WQA102:WQE102"/>
    <mergeCell ref="WQF102:WQJ102"/>
    <mergeCell ref="WQK102:WQO102"/>
    <mergeCell ref="WQP102:WQT102"/>
    <mergeCell ref="WQU102:WQY102"/>
    <mergeCell ref="WQZ102:WRD102"/>
    <mergeCell ref="WVU102:WVY102"/>
    <mergeCell ref="WVZ102:WWD102"/>
    <mergeCell ref="WWE102:WWI102"/>
    <mergeCell ref="WWJ102:WWN102"/>
    <mergeCell ref="WWO102:WWS102"/>
    <mergeCell ref="WWT102:WWX102"/>
    <mergeCell ref="WUQ102:WUU102"/>
    <mergeCell ref="WUV102:WUZ102"/>
    <mergeCell ref="WVA102:WVE102"/>
    <mergeCell ref="WVF102:WVJ102"/>
    <mergeCell ref="WVK102:WVO102"/>
    <mergeCell ref="WVP102:WVT102"/>
    <mergeCell ref="WTM102:WTQ102"/>
    <mergeCell ref="WTR102:WTV102"/>
    <mergeCell ref="WTW102:WUA102"/>
    <mergeCell ref="WUB102:WUF102"/>
    <mergeCell ref="WUG102:WUK102"/>
    <mergeCell ref="WUL102:WUP102"/>
    <mergeCell ref="XAZ102:XBD102"/>
    <mergeCell ref="XBE102:XBI102"/>
    <mergeCell ref="XBJ102:XBN102"/>
    <mergeCell ref="WZG102:WZK102"/>
    <mergeCell ref="WZL102:WZP102"/>
    <mergeCell ref="WZQ102:WZU102"/>
    <mergeCell ref="WZV102:WZZ102"/>
    <mergeCell ref="XAA102:XAE102"/>
    <mergeCell ref="XAF102:XAJ102"/>
    <mergeCell ref="WYC102:WYG102"/>
    <mergeCell ref="WYH102:WYL102"/>
    <mergeCell ref="WYM102:WYQ102"/>
    <mergeCell ref="WYR102:WYV102"/>
    <mergeCell ref="WYW102:WZA102"/>
    <mergeCell ref="WZB102:WZF102"/>
    <mergeCell ref="WWY102:WXC102"/>
    <mergeCell ref="WXD102:WXH102"/>
    <mergeCell ref="WXI102:WXM102"/>
    <mergeCell ref="WXN102:WXR102"/>
    <mergeCell ref="WXS102:WXW102"/>
    <mergeCell ref="WXX102:WYB102"/>
    <mergeCell ref="A165:E165"/>
    <mergeCell ref="A166:E166"/>
    <mergeCell ref="A191:D191"/>
    <mergeCell ref="A192:D192"/>
    <mergeCell ref="A193:D193"/>
    <mergeCell ref="XFA102:XFD102"/>
    <mergeCell ref="A103:E103"/>
    <mergeCell ref="A104:E104"/>
    <mergeCell ref="A162:E162"/>
    <mergeCell ref="A163:E163"/>
    <mergeCell ref="A164:E164"/>
    <mergeCell ref="XDW102:XEA102"/>
    <mergeCell ref="XEB102:XEF102"/>
    <mergeCell ref="XEG102:XEK102"/>
    <mergeCell ref="XEL102:XEP102"/>
    <mergeCell ref="XEQ102:XEU102"/>
    <mergeCell ref="XEV102:XEZ102"/>
    <mergeCell ref="XCS102:XCW102"/>
    <mergeCell ref="XCX102:XDB102"/>
    <mergeCell ref="XDC102:XDG102"/>
    <mergeCell ref="XDH102:XDL102"/>
    <mergeCell ref="XDM102:XDQ102"/>
    <mergeCell ref="XDR102:XDV102"/>
    <mergeCell ref="XBO102:XBS102"/>
    <mergeCell ref="XBT102:XBX102"/>
    <mergeCell ref="XBY102:XCC102"/>
    <mergeCell ref="XCD102:XCH102"/>
    <mergeCell ref="XCI102:XCM102"/>
    <mergeCell ref="XCN102:XCR102"/>
    <mergeCell ref="XAK102:XAO102"/>
    <mergeCell ref="XAP102:XAT102"/>
    <mergeCell ref="XAU102:XAY102"/>
  </mergeCells>
  <printOptions horizontalCentered="1" verticalCentered="1"/>
  <pageMargins left="0.70866141732283472" right="0.70866141732283472" top="1.5048818897637797" bottom="0.74803149606299213" header="0.31496062992125984" footer="0.31496062992125984"/>
  <pageSetup scale="7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A1:B14"/>
  <sheetViews>
    <sheetView workbookViewId="0">
      <selection activeCell="A33" sqref="A33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8">
        <v>2021</v>
      </c>
    </row>
    <row r="2" spans="1:2" ht="15" thickBot="1" x14ac:dyDescent="0.4">
      <c r="A2" s="419" t="s">
        <v>439</v>
      </c>
      <c r="B2" s="539"/>
    </row>
    <row r="3" spans="1:2" ht="15" thickBot="1" x14ac:dyDescent="0.4">
      <c r="A3" s="420" t="s">
        <v>440</v>
      </c>
      <c r="B3" s="421">
        <f>+'PYG 2021-2020'!D86</f>
        <v>84290000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84290000</v>
      </c>
    </row>
    <row r="8" spans="1:2" ht="15" thickBot="1" x14ac:dyDescent="0.4">
      <c r="A8" s="428" t="s">
        <v>445</v>
      </c>
      <c r="B8" s="420"/>
    </row>
    <row r="9" spans="1:2" x14ac:dyDescent="0.35">
      <c r="A9" s="540" t="s">
        <v>446</v>
      </c>
      <c r="B9" s="542">
        <f>+B7</f>
        <v>84290000</v>
      </c>
    </row>
    <row r="10" spans="1:2" ht="15" thickBot="1" x14ac:dyDescent="0.4">
      <c r="A10" s="541"/>
      <c r="B10" s="543"/>
    </row>
    <row r="11" spans="1:2" ht="15" thickBot="1" x14ac:dyDescent="0.4">
      <c r="A11" s="544" t="s">
        <v>447</v>
      </c>
      <c r="B11" s="545"/>
    </row>
    <row r="12" spans="1:2" ht="15" thickBot="1" x14ac:dyDescent="0.4">
      <c r="A12" s="424" t="s">
        <v>448</v>
      </c>
      <c r="B12" s="429"/>
    </row>
    <row r="13" spans="1:2" x14ac:dyDescent="0.35">
      <c r="A13" s="546" t="s">
        <v>449</v>
      </c>
      <c r="B13" s="548"/>
    </row>
    <row r="14" spans="1:2" ht="15" thickBot="1" x14ac:dyDescent="0.4">
      <c r="A14" s="547"/>
      <c r="B14" s="549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B14"/>
  <sheetViews>
    <sheetView workbookViewId="0">
      <selection activeCell="A24" sqref="A24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8">
        <v>2020</v>
      </c>
    </row>
    <row r="2" spans="1:2" ht="15" thickBot="1" x14ac:dyDescent="0.4">
      <c r="A2" s="419" t="s">
        <v>439</v>
      </c>
      <c r="B2" s="539"/>
    </row>
    <row r="3" spans="1:2" ht="15" thickBot="1" x14ac:dyDescent="0.4">
      <c r="A3" s="420" t="s">
        <v>440</v>
      </c>
      <c r="B3" s="421">
        <f>+'PYG 2021-2020'!E86</f>
        <v>65952345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65952345</v>
      </c>
    </row>
    <row r="8" spans="1:2" ht="15" thickBot="1" x14ac:dyDescent="0.4">
      <c r="A8" s="428" t="s">
        <v>445</v>
      </c>
      <c r="B8" s="420"/>
    </row>
    <row r="9" spans="1:2" x14ac:dyDescent="0.35">
      <c r="A9" s="540" t="s">
        <v>446</v>
      </c>
      <c r="B9" s="542">
        <f>+B7</f>
        <v>65952345</v>
      </c>
    </row>
    <row r="10" spans="1:2" ht="15" thickBot="1" x14ac:dyDescent="0.4">
      <c r="A10" s="541"/>
      <c r="B10" s="543"/>
    </row>
    <row r="11" spans="1:2" ht="15" thickBot="1" x14ac:dyDescent="0.4">
      <c r="A11" s="544" t="s">
        <v>447</v>
      </c>
      <c r="B11" s="545"/>
    </row>
    <row r="12" spans="1:2" ht="15" thickBot="1" x14ac:dyDescent="0.4">
      <c r="A12" s="424" t="s">
        <v>448</v>
      </c>
      <c r="B12" s="429"/>
    </row>
    <row r="13" spans="1:2" x14ac:dyDescent="0.35">
      <c r="A13" s="546" t="s">
        <v>449</v>
      </c>
      <c r="B13" s="548"/>
    </row>
    <row r="14" spans="1:2" ht="15" thickBot="1" x14ac:dyDescent="0.4">
      <c r="A14" s="547"/>
      <c r="B14" s="549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2:I46"/>
  <sheetViews>
    <sheetView workbookViewId="0">
      <selection activeCell="L41" sqref="L41"/>
    </sheetView>
  </sheetViews>
  <sheetFormatPr baseColWidth="10" defaultColWidth="11.453125" defaultRowHeight="14.5" x14ac:dyDescent="0.35"/>
  <cols>
    <col min="1" max="1" width="16.7265625" customWidth="1"/>
    <col min="2" max="2" width="15.453125" customWidth="1"/>
    <col min="3" max="4" width="12.7265625" bestFit="1" customWidth="1"/>
    <col min="5" max="5" width="18.54296875" bestFit="1" customWidth="1"/>
    <col min="6" max="6" width="15.7265625" customWidth="1"/>
    <col min="7" max="7" width="3.81640625" customWidth="1"/>
    <col min="8" max="8" width="40.26953125" bestFit="1" customWidth="1"/>
    <col min="9" max="9" width="15.1796875" style="294" bestFit="1" customWidth="1"/>
  </cols>
  <sheetData>
    <row r="2" spans="1:6" x14ac:dyDescent="0.35">
      <c r="A2" t="s">
        <v>334</v>
      </c>
      <c r="C2" s="90" t="s">
        <v>335</v>
      </c>
      <c r="D2" s="90"/>
    </row>
    <row r="3" spans="1:6" x14ac:dyDescent="0.35">
      <c r="C3" s="5">
        <f>'ESF DIC 2023'!C33</f>
        <v>173367193.90000001</v>
      </c>
      <c r="D3" s="5">
        <f>+'ESF DIC 2023'!C131</f>
        <v>54461000</v>
      </c>
      <c r="E3" s="283" t="s">
        <v>336</v>
      </c>
      <c r="F3" s="5">
        <f>SUM(C3-D3)</f>
        <v>118906193.90000001</v>
      </c>
    </row>
    <row r="4" spans="1:6" x14ac:dyDescent="0.35">
      <c r="C4" s="5"/>
      <c r="D4" s="5"/>
      <c r="E4" s="283"/>
      <c r="F4" s="5"/>
    </row>
    <row r="5" spans="1:6" x14ac:dyDescent="0.35">
      <c r="C5" s="5"/>
      <c r="D5" s="5"/>
      <c r="E5" s="283"/>
      <c r="F5" s="5"/>
    </row>
    <row r="6" spans="1:6" x14ac:dyDescent="0.35">
      <c r="A6" t="s">
        <v>337</v>
      </c>
      <c r="C6" s="5" t="s">
        <v>338</v>
      </c>
      <c r="D6" s="5"/>
      <c r="E6" s="283"/>
      <c r="F6" s="5"/>
    </row>
    <row r="7" spans="1:6" x14ac:dyDescent="0.35">
      <c r="C7" s="5">
        <f>'ESF DIC 2023'!C82</f>
        <v>717435643.89999998</v>
      </c>
      <c r="D7" s="5">
        <f>'ESF DIC 2023'!C154</f>
        <v>516561000</v>
      </c>
      <c r="E7" s="283" t="s">
        <v>336</v>
      </c>
      <c r="F7" s="5">
        <f>+C7-D7</f>
        <v>200874643.89999998</v>
      </c>
    </row>
    <row r="8" spans="1:6" x14ac:dyDescent="0.35">
      <c r="C8" s="5"/>
      <c r="D8" s="5"/>
      <c r="E8" s="283"/>
      <c r="F8" s="5"/>
    </row>
    <row r="9" spans="1:6" x14ac:dyDescent="0.35">
      <c r="C9" s="5"/>
      <c r="D9" s="5"/>
      <c r="E9" s="283"/>
      <c r="F9" s="5"/>
    </row>
    <row r="10" spans="1:6" x14ac:dyDescent="0.35">
      <c r="A10" t="s">
        <v>339</v>
      </c>
      <c r="C10" s="90" t="s">
        <v>340</v>
      </c>
      <c r="D10" s="90" t="s">
        <v>341</v>
      </c>
      <c r="E10" s="90" t="s">
        <v>336</v>
      </c>
      <c r="F10">
        <f>+C3/D3</f>
        <v>3.1833274067681461</v>
      </c>
    </row>
    <row r="11" spans="1:6" x14ac:dyDescent="0.35">
      <c r="C11" s="567"/>
      <c r="D11" s="567"/>
      <c r="E11" s="90"/>
    </row>
    <row r="12" spans="1:6" x14ac:dyDescent="0.35">
      <c r="E12" s="90"/>
    </row>
    <row r="13" spans="1:6" x14ac:dyDescent="0.35">
      <c r="A13" t="s">
        <v>342</v>
      </c>
      <c r="C13" s="284" t="s">
        <v>343</v>
      </c>
      <c r="D13" t="s">
        <v>344</v>
      </c>
      <c r="E13" s="90" t="s">
        <v>336</v>
      </c>
      <c r="F13">
        <f>+D7/C7*100</f>
        <v>72.001022585379246</v>
      </c>
    </row>
    <row r="14" spans="1:6" x14ac:dyDescent="0.35">
      <c r="C14" t="s">
        <v>345</v>
      </c>
      <c r="E14" s="90"/>
    </row>
    <row r="15" spans="1:6" x14ac:dyDescent="0.35">
      <c r="E15" s="90"/>
    </row>
    <row r="17" spans="1:9" ht="15" thickBot="1" x14ac:dyDescent="0.4"/>
    <row r="18" spans="1:9" ht="15" thickBot="1" x14ac:dyDescent="0.4">
      <c r="A18" s="552" t="s">
        <v>399</v>
      </c>
      <c r="B18" s="553"/>
      <c r="C18" s="553"/>
      <c r="D18" s="553"/>
      <c r="E18" s="554"/>
      <c r="F18" s="364">
        <v>2021</v>
      </c>
      <c r="I18"/>
    </row>
    <row r="19" spans="1:9" ht="15" thickBot="1" x14ac:dyDescent="0.4">
      <c r="A19" s="561" t="s">
        <v>339</v>
      </c>
      <c r="B19" s="562"/>
      <c r="C19" s="366" t="s">
        <v>38</v>
      </c>
      <c r="D19" s="366"/>
      <c r="E19" s="368">
        <f>+'ESF DIC 2023'!C33</f>
        <v>173367193.90000001</v>
      </c>
      <c r="F19" s="568">
        <f>+E19/E20</f>
        <v>3.1833274067681461</v>
      </c>
      <c r="H19" s="365" t="s">
        <v>41</v>
      </c>
      <c r="I19"/>
    </row>
    <row r="20" spans="1:9" ht="15" thickBot="1" x14ac:dyDescent="0.4">
      <c r="A20" s="563"/>
      <c r="B20" s="564"/>
      <c r="C20" s="366" t="s">
        <v>45</v>
      </c>
      <c r="D20" s="366"/>
      <c r="E20" s="368">
        <f>+'ESF DIC 2023'!C131</f>
        <v>54461000</v>
      </c>
      <c r="F20" s="569"/>
      <c r="H20" s="375" t="s">
        <v>408</v>
      </c>
      <c r="I20" s="380">
        <f>+'ESF DIC 2023'!C15/'ESF DIC 2023'!C82</f>
        <v>0</v>
      </c>
    </row>
    <row r="21" spans="1:9" ht="15" thickBot="1" x14ac:dyDescent="0.4">
      <c r="A21" s="367"/>
      <c r="B21" s="367"/>
      <c r="C21" s="367"/>
      <c r="D21" s="367"/>
      <c r="E21" s="367"/>
      <c r="F21" s="367"/>
      <c r="H21" s="376" t="s">
        <v>409</v>
      </c>
      <c r="I21" s="380">
        <f>+('ESF DIC 2023'!C25-13217786)/'ESF DIC 2023'!C82</f>
        <v>-9.9796909463254514E-3</v>
      </c>
    </row>
    <row r="22" spans="1:9" ht="15" thickBot="1" x14ac:dyDescent="0.4">
      <c r="A22" s="552" t="s">
        <v>399</v>
      </c>
      <c r="B22" s="553"/>
      <c r="C22" s="553"/>
      <c r="D22" s="553"/>
      <c r="E22" s="554"/>
      <c r="F22" s="364">
        <v>2021</v>
      </c>
      <c r="H22" s="376" t="s">
        <v>410</v>
      </c>
      <c r="I22" s="380">
        <f>+'ESF DIC 2023'!C30/'ESF DIC 2023'!C82</f>
        <v>0.2332044627591997</v>
      </c>
    </row>
    <row r="23" spans="1:9" ht="15" thickBot="1" x14ac:dyDescent="0.4">
      <c r="A23" s="561" t="s">
        <v>400</v>
      </c>
      <c r="B23" s="562"/>
      <c r="C23" s="366" t="s">
        <v>401</v>
      </c>
      <c r="D23" s="366"/>
      <c r="E23" s="368">
        <f>+'ESF DIC 2023'!C154</f>
        <v>516561000</v>
      </c>
      <c r="F23" s="565">
        <f>+E23/E24</f>
        <v>0.72001022585379248</v>
      </c>
      <c r="H23" s="376" t="s">
        <v>411</v>
      </c>
      <c r="I23" s="380">
        <f>+'ESF DIC 2023'!C20/'ESF DIC 2023'!C82</f>
        <v>8.4439629554346439E-3</v>
      </c>
    </row>
    <row r="24" spans="1:9" ht="15" thickBot="1" x14ac:dyDescent="0.4">
      <c r="A24" s="563"/>
      <c r="B24" s="564"/>
      <c r="C24" s="366" t="s">
        <v>345</v>
      </c>
      <c r="D24" s="366"/>
      <c r="E24" s="368">
        <f>+'ESF DIC 2023'!C82</f>
        <v>717435643.89999998</v>
      </c>
      <c r="F24" s="566"/>
      <c r="H24" s="377" t="s">
        <v>38</v>
      </c>
      <c r="I24" s="380">
        <f>SUM(I20:I23)</f>
        <v>0.2316687347683089</v>
      </c>
    </row>
    <row r="25" spans="1:9" ht="15" thickBot="1" x14ac:dyDescent="0.4">
      <c r="A25" s="367"/>
      <c r="B25" s="367"/>
      <c r="C25" s="367"/>
      <c r="D25" s="367"/>
      <c r="E25" s="367"/>
      <c r="F25" s="367"/>
      <c r="H25" s="378"/>
      <c r="I25" s="379"/>
    </row>
    <row r="26" spans="1:9" ht="15" thickBot="1" x14ac:dyDescent="0.4">
      <c r="A26" s="552" t="s">
        <v>399</v>
      </c>
      <c r="B26" s="553"/>
      <c r="C26" s="553"/>
      <c r="D26" s="553"/>
      <c r="E26" s="554"/>
      <c r="F26" s="364">
        <v>2021</v>
      </c>
      <c r="H26" s="376" t="s">
        <v>412</v>
      </c>
      <c r="I26" s="380">
        <f>+'ESF DIC 2023'!C42/'ESF DIC 2023'!C82</f>
        <v>0.7583515742853657</v>
      </c>
    </row>
    <row r="27" spans="1:9" ht="15" thickBot="1" x14ac:dyDescent="0.4">
      <c r="A27" s="561" t="s">
        <v>402</v>
      </c>
      <c r="B27" s="562"/>
      <c r="C27" s="366" t="s">
        <v>403</v>
      </c>
      <c r="D27" s="366"/>
      <c r="E27" s="369" t="e">
        <f>+#REF!</f>
        <v>#REF!</v>
      </c>
      <c r="F27" s="565" t="e">
        <f>+E27/E28</f>
        <v>#REF!</v>
      </c>
      <c r="H27" s="376" t="s">
        <v>413</v>
      </c>
      <c r="I27" s="380">
        <f>+'ESF DIC 2023'!C70/'ESF DIC 2023'!C82</f>
        <v>0</v>
      </c>
    </row>
    <row r="28" spans="1:9" ht="15" thickBot="1" x14ac:dyDescent="0.4">
      <c r="A28" s="563"/>
      <c r="B28" s="564"/>
      <c r="C28" s="366" t="s">
        <v>404</v>
      </c>
      <c r="D28" s="366"/>
      <c r="E28" s="370" t="e">
        <f>+#REF!</f>
        <v>#REF!</v>
      </c>
      <c r="F28" s="566"/>
      <c r="H28" s="377" t="s">
        <v>414</v>
      </c>
      <c r="I28" s="380">
        <f>SUM(I26:I27)</f>
        <v>0.7583515742853657</v>
      </c>
    </row>
    <row r="29" spans="1:9" ht="15" thickBot="1" x14ac:dyDescent="0.4">
      <c r="A29" s="367"/>
      <c r="B29" s="367"/>
      <c r="C29" s="367"/>
      <c r="D29" s="367"/>
      <c r="E29" s="367"/>
      <c r="F29" s="367"/>
      <c r="H29" s="377" t="s">
        <v>18</v>
      </c>
      <c r="I29" s="381">
        <f>+I24+I28</f>
        <v>0.99002030905367455</v>
      </c>
    </row>
    <row r="30" spans="1:9" ht="15" thickBot="1" x14ac:dyDescent="0.4">
      <c r="A30" s="552" t="s">
        <v>399</v>
      </c>
      <c r="B30" s="553"/>
      <c r="C30" s="553"/>
      <c r="D30" s="553"/>
      <c r="E30" s="554"/>
      <c r="F30" s="364">
        <v>2021</v>
      </c>
    </row>
    <row r="31" spans="1:9" ht="15" thickBot="1" x14ac:dyDescent="0.4">
      <c r="A31" s="555" t="s">
        <v>405</v>
      </c>
      <c r="B31" s="556"/>
      <c r="C31" s="366" t="s">
        <v>403</v>
      </c>
      <c r="D31" s="366"/>
      <c r="E31" s="369" t="e">
        <f>+#REF!</f>
        <v>#REF!</v>
      </c>
      <c r="F31" s="559" t="e">
        <f>+E31/E32</f>
        <v>#REF!</v>
      </c>
      <c r="H31" s="382" t="s">
        <v>19</v>
      </c>
      <c r="I31" s="383"/>
    </row>
    <row r="32" spans="1:9" ht="15" thickBot="1" x14ac:dyDescent="0.4">
      <c r="A32" s="557"/>
      <c r="B32" s="558"/>
      <c r="C32" s="366" t="s">
        <v>345</v>
      </c>
      <c r="D32" s="366"/>
      <c r="E32" s="369">
        <f>+'ESF DIC 2023'!C82</f>
        <v>717435643.89999998</v>
      </c>
      <c r="F32" s="560"/>
      <c r="H32" s="384" t="s">
        <v>415</v>
      </c>
      <c r="I32" s="380">
        <f>+'ESF DIC 2023'!C113/'ESF DIC 2023'!C154</f>
        <v>0</v>
      </c>
    </row>
    <row r="33" spans="1:9" ht="15" thickBot="1" x14ac:dyDescent="0.4">
      <c r="A33" s="367"/>
      <c r="B33" s="367"/>
      <c r="C33" s="367"/>
      <c r="D33" s="367"/>
      <c r="E33" s="367"/>
      <c r="F33" s="367"/>
      <c r="H33" s="384" t="s">
        <v>416</v>
      </c>
      <c r="I33" s="380">
        <f>+'ESF DIC 2023'!C121/'ESF DIC 2023'!C154</f>
        <v>0.10542994922187311</v>
      </c>
    </row>
    <row r="34" spans="1:9" ht="15" thickBot="1" x14ac:dyDescent="0.4">
      <c r="A34" s="552" t="s">
        <v>399</v>
      </c>
      <c r="B34" s="553"/>
      <c r="C34" s="553"/>
      <c r="D34" s="553"/>
      <c r="E34" s="554"/>
      <c r="F34" s="364">
        <v>2021</v>
      </c>
      <c r="H34" s="385" t="s">
        <v>45</v>
      </c>
      <c r="I34" s="380">
        <f>SUM(I32:I33)</f>
        <v>0.10542994922187311</v>
      </c>
    </row>
    <row r="35" spans="1:9" ht="15" thickBot="1" x14ac:dyDescent="0.4">
      <c r="A35" s="561" t="s">
        <v>406</v>
      </c>
      <c r="B35" s="562"/>
      <c r="C35" s="366" t="s">
        <v>407</v>
      </c>
      <c r="D35" s="366"/>
      <c r="E35" s="371" t="e">
        <f>+#REF!</f>
        <v>#REF!</v>
      </c>
      <c r="F35" s="559" t="e">
        <f>+E35/E36</f>
        <v>#REF!</v>
      </c>
      <c r="H35" s="385"/>
      <c r="I35" s="366"/>
    </row>
    <row r="36" spans="1:9" ht="15" thickBot="1" x14ac:dyDescent="0.4">
      <c r="A36" s="563"/>
      <c r="B36" s="564"/>
      <c r="C36" s="366" t="s">
        <v>35</v>
      </c>
      <c r="D36" s="366"/>
      <c r="E36" s="372">
        <f>+'ESF DIC 2023'!C173</f>
        <v>200874644.10000002</v>
      </c>
      <c r="F36" s="560"/>
      <c r="H36" s="384" t="s">
        <v>417</v>
      </c>
      <c r="I36" s="380">
        <f>+'ESF DIC 2023'!C152/'ESF DIC 2023'!C154</f>
        <v>0.8945700507781269</v>
      </c>
    </row>
    <row r="37" spans="1:9" ht="15" thickBot="1" x14ac:dyDescent="0.4">
      <c r="H37" s="385" t="s">
        <v>30</v>
      </c>
      <c r="I37" s="380">
        <f>SUM(I36)</f>
        <v>0.8945700507781269</v>
      </c>
    </row>
    <row r="38" spans="1:9" ht="15" thickBot="1" x14ac:dyDescent="0.4">
      <c r="H38" s="385" t="s">
        <v>34</v>
      </c>
      <c r="I38" s="386">
        <f>+I37+I34</f>
        <v>1</v>
      </c>
    </row>
    <row r="40" spans="1:9" x14ac:dyDescent="0.35">
      <c r="C40" t="s">
        <v>418</v>
      </c>
      <c r="D40">
        <v>2020</v>
      </c>
      <c r="E40" s="8">
        <v>2117501000</v>
      </c>
    </row>
    <row r="41" spans="1:9" x14ac:dyDescent="0.35">
      <c r="C41" t="s">
        <v>418</v>
      </c>
      <c r="D41">
        <v>2021</v>
      </c>
      <c r="E41" s="373">
        <f>+E32</f>
        <v>717435643.89999998</v>
      </c>
    </row>
    <row r="42" spans="1:9" x14ac:dyDescent="0.35">
      <c r="E42" s="373">
        <f>+E41-E40</f>
        <v>-1400065356.0999999</v>
      </c>
      <c r="F42" s="374">
        <f>+E42/E40</f>
        <v>-0.66118757729040034</v>
      </c>
      <c r="G42" s="8">
        <f>+E40*31%</f>
        <v>656425310</v>
      </c>
    </row>
    <row r="44" spans="1:9" x14ac:dyDescent="0.35">
      <c r="C44" t="s">
        <v>419</v>
      </c>
      <c r="D44">
        <v>2020</v>
      </c>
      <c r="E44" s="8">
        <v>523531269.10000002</v>
      </c>
    </row>
    <row r="45" spans="1:9" x14ac:dyDescent="0.35">
      <c r="D45">
        <v>2021</v>
      </c>
      <c r="E45" s="14">
        <f>+E36</f>
        <v>200874644.10000002</v>
      </c>
    </row>
    <row r="46" spans="1:9" x14ac:dyDescent="0.35">
      <c r="E46" s="14">
        <f>+E45-E44</f>
        <v>-322656625</v>
      </c>
      <c r="F46" s="374">
        <f>+E46/E44</f>
        <v>-0.61630822081492365</v>
      </c>
    </row>
  </sheetData>
  <mergeCells count="16">
    <mergeCell ref="C11:D11"/>
    <mergeCell ref="A18:E18"/>
    <mergeCell ref="A19:B20"/>
    <mergeCell ref="F19:F20"/>
    <mergeCell ref="A22:E22"/>
    <mergeCell ref="A23:B24"/>
    <mergeCell ref="F23:F24"/>
    <mergeCell ref="A26:E26"/>
    <mergeCell ref="A27:B28"/>
    <mergeCell ref="F27:F28"/>
    <mergeCell ref="A30:E30"/>
    <mergeCell ref="A31:B32"/>
    <mergeCell ref="F31:F32"/>
    <mergeCell ref="A34:E34"/>
    <mergeCell ref="A35:B36"/>
    <mergeCell ref="F35:F36"/>
  </mergeCells>
  <pageMargins left="0.70866141732283472" right="0.70866141732283472" top="1.9291338582677167" bottom="0.74803149606299213" header="0.31496062992125984" footer="0.31496062992125984"/>
  <pageSetup fitToWidth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G15"/>
  <sheetViews>
    <sheetView workbookViewId="0">
      <selection activeCell="F2" sqref="F2:F13"/>
    </sheetView>
  </sheetViews>
  <sheetFormatPr baseColWidth="10" defaultRowHeight="14.5" x14ac:dyDescent="0.35"/>
  <cols>
    <col min="3" max="3" width="12.7265625" bestFit="1" customWidth="1"/>
  </cols>
  <sheetData>
    <row r="2" spans="1:7" x14ac:dyDescent="0.35">
      <c r="A2" t="s">
        <v>334</v>
      </c>
      <c r="C2" s="90" t="s">
        <v>335</v>
      </c>
      <c r="D2" s="90"/>
      <c r="F2" s="282"/>
      <c r="G2" s="282"/>
    </row>
    <row r="3" spans="1:7" x14ac:dyDescent="0.35">
      <c r="C3" s="5">
        <f>+'ESTADO NIIF'!C32</f>
        <v>952216125.42999995</v>
      </c>
      <c r="D3" s="5">
        <f>+'ESTADO NIIF'!C127</f>
        <v>433289272.39999998</v>
      </c>
      <c r="E3" s="283" t="s">
        <v>336</v>
      </c>
      <c r="F3" s="197">
        <f>SUM(C3-D3)</f>
        <v>518926853.02999997</v>
      </c>
      <c r="G3" s="282"/>
    </row>
    <row r="4" spans="1:7" x14ac:dyDescent="0.35">
      <c r="C4" s="5"/>
      <c r="D4" s="5"/>
      <c r="E4" s="283"/>
      <c r="F4" s="197"/>
      <c r="G4" s="282"/>
    </row>
    <row r="5" spans="1:7" x14ac:dyDescent="0.35">
      <c r="C5" s="5"/>
      <c r="D5" s="5"/>
      <c r="E5" s="283"/>
      <c r="F5" s="197"/>
      <c r="G5" s="282"/>
    </row>
    <row r="6" spans="1:7" x14ac:dyDescent="0.35">
      <c r="A6" t="s">
        <v>337</v>
      </c>
      <c r="C6" s="5" t="s">
        <v>338</v>
      </c>
      <c r="D6" s="5"/>
      <c r="E6" s="283"/>
      <c r="F6" s="197"/>
      <c r="G6" s="282"/>
    </row>
    <row r="7" spans="1:7" x14ac:dyDescent="0.35">
      <c r="C7" s="5">
        <f>+'ESTADO NIIF'!C82</f>
        <v>1043149021.4299999</v>
      </c>
      <c r="D7" s="5">
        <f>+'ESTADO NIIF'!C146</f>
        <v>521655360.39999998</v>
      </c>
      <c r="E7" s="283" t="s">
        <v>336</v>
      </c>
      <c r="F7" s="197">
        <f>+C7-D7</f>
        <v>521493661.02999997</v>
      </c>
      <c r="G7" s="282"/>
    </row>
    <row r="8" spans="1:7" x14ac:dyDescent="0.35">
      <c r="C8" s="5"/>
      <c r="D8" s="5"/>
      <c r="E8" s="283"/>
      <c r="F8" s="197"/>
      <c r="G8" s="282"/>
    </row>
    <row r="9" spans="1:7" x14ac:dyDescent="0.35">
      <c r="C9" s="5"/>
      <c r="D9" s="5"/>
      <c r="E9" s="283"/>
      <c r="F9" s="197"/>
      <c r="G9" s="282"/>
    </row>
    <row r="10" spans="1:7" x14ac:dyDescent="0.35">
      <c r="A10" t="s">
        <v>339</v>
      </c>
      <c r="C10" s="90" t="s">
        <v>340</v>
      </c>
      <c r="D10" s="90" t="s">
        <v>341</v>
      </c>
      <c r="E10" s="90" t="s">
        <v>336</v>
      </c>
      <c r="F10" s="282">
        <f>+C3/D3</f>
        <v>2.1976452824591095</v>
      </c>
      <c r="G10" s="282"/>
    </row>
    <row r="11" spans="1:7" x14ac:dyDescent="0.35">
      <c r="C11" s="567"/>
      <c r="D11" s="567"/>
      <c r="E11" s="90"/>
      <c r="F11" s="282"/>
      <c r="G11" s="282"/>
    </row>
    <row r="12" spans="1:7" x14ac:dyDescent="0.35">
      <c r="E12" s="90"/>
      <c r="F12" s="282"/>
      <c r="G12" s="282"/>
    </row>
    <row r="13" spans="1:7" x14ac:dyDescent="0.35">
      <c r="A13" t="s">
        <v>342</v>
      </c>
      <c r="C13" s="284" t="s">
        <v>343</v>
      </c>
      <c r="D13" t="s">
        <v>344</v>
      </c>
      <c r="E13" s="90" t="s">
        <v>336</v>
      </c>
      <c r="F13" s="282">
        <f>+D7/C7*100</f>
        <v>50.007750540271722</v>
      </c>
      <c r="G13" s="282"/>
    </row>
    <row r="14" spans="1:7" x14ac:dyDescent="0.35">
      <c r="C14" t="s">
        <v>345</v>
      </c>
      <c r="E14" s="90"/>
      <c r="F14" s="282"/>
      <c r="G14" s="282"/>
    </row>
    <row r="15" spans="1:7" x14ac:dyDescent="0.35">
      <c r="E15" s="90"/>
      <c r="F15" s="282"/>
      <c r="G15" s="282"/>
    </row>
  </sheetData>
  <mergeCells count="1">
    <mergeCell ref="C11:D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90"/>
  <sheetViews>
    <sheetView zoomScaleNormal="100" workbookViewId="0">
      <pane ySplit="7" topLeftCell="A8" activePane="bottomLeft" state="frozen"/>
      <selection pane="bottomLeft" activeCell="E9" sqref="E9"/>
    </sheetView>
  </sheetViews>
  <sheetFormatPr baseColWidth="10" defaultRowHeight="14.5" x14ac:dyDescent="0.35"/>
  <cols>
    <col min="1" max="1" width="37.1796875" customWidth="1"/>
    <col min="2" max="2" width="6.54296875" style="8" customWidth="1"/>
    <col min="3" max="3" width="18.81640625" style="8" customWidth="1"/>
    <col min="4" max="4" width="14.81640625" customWidth="1"/>
    <col min="5" max="5" width="17.1796875" customWidth="1"/>
    <col min="6" max="6" width="14.1796875" style="245" bestFit="1" customWidth="1"/>
    <col min="7" max="7" width="15.26953125" style="271" bestFit="1" customWidth="1"/>
    <col min="8" max="8" width="16.81640625" style="271" bestFit="1" customWidth="1"/>
  </cols>
  <sheetData>
    <row r="1" spans="1:8" ht="15.5" x14ac:dyDescent="0.35">
      <c r="A1" s="528" t="s">
        <v>271</v>
      </c>
      <c r="B1" s="528"/>
      <c r="C1" s="528"/>
      <c r="D1" s="528"/>
      <c r="E1" s="528"/>
      <c r="G1" s="271" t="s">
        <v>116</v>
      </c>
    </row>
    <row r="2" spans="1:8" ht="15.5" x14ac:dyDescent="0.35">
      <c r="A2" s="528" t="s">
        <v>272</v>
      </c>
      <c r="B2" s="528"/>
      <c r="C2" s="528"/>
      <c r="D2" s="528"/>
      <c r="E2" s="528"/>
    </row>
    <row r="3" spans="1:8" ht="15.5" x14ac:dyDescent="0.35">
      <c r="A3" s="528" t="s">
        <v>50</v>
      </c>
      <c r="B3" s="528"/>
      <c r="C3" s="528"/>
      <c r="D3" s="528"/>
      <c r="E3" s="528"/>
    </row>
    <row r="4" spans="1:8" ht="15.5" x14ac:dyDescent="0.35">
      <c r="A4" s="528" t="s">
        <v>51</v>
      </c>
      <c r="B4" s="528"/>
      <c r="C4" s="528"/>
      <c r="D4" s="528"/>
      <c r="E4" s="528"/>
    </row>
    <row r="5" spans="1:8" x14ac:dyDescent="0.35">
      <c r="A5" s="526" t="s">
        <v>273</v>
      </c>
      <c r="B5" s="526"/>
      <c r="C5" s="526"/>
      <c r="D5" s="526"/>
      <c r="E5" s="526"/>
    </row>
    <row r="6" spans="1:8" x14ac:dyDescent="0.35">
      <c r="A6" s="4"/>
      <c r="B6" s="4"/>
      <c r="C6" s="4"/>
      <c r="D6" s="4"/>
      <c r="E6" s="4"/>
    </row>
    <row r="7" spans="1:8" ht="17" x14ac:dyDescent="0.6">
      <c r="A7" s="4"/>
      <c r="B7" s="10"/>
      <c r="C7" s="11" t="s">
        <v>274</v>
      </c>
      <c r="D7" s="230" t="s">
        <v>247</v>
      </c>
      <c r="E7" s="12" t="s">
        <v>52</v>
      </c>
    </row>
    <row r="8" spans="1:8" ht="19" customHeight="1" x14ac:dyDescent="0.6">
      <c r="A8" s="23" t="s">
        <v>103</v>
      </c>
      <c r="B8" s="24"/>
      <c r="C8" s="25"/>
      <c r="D8" s="65"/>
      <c r="E8" s="26"/>
    </row>
    <row r="9" spans="1:8" ht="19" customHeight="1" x14ac:dyDescent="0.35">
      <c r="A9" s="26" t="s">
        <v>104</v>
      </c>
      <c r="B9" s="91">
        <v>19</v>
      </c>
      <c r="C9" s="34">
        <v>4083772153.1700001</v>
      </c>
      <c r="D9" s="34">
        <v>484318019</v>
      </c>
      <c r="E9" s="28">
        <f>C9-D9</f>
        <v>3599454134.1700001</v>
      </c>
    </row>
    <row r="10" spans="1:8" ht="19" customHeight="1" x14ac:dyDescent="0.35">
      <c r="A10" s="26" t="s">
        <v>53</v>
      </c>
      <c r="B10" s="92">
        <v>20</v>
      </c>
      <c r="C10" s="34">
        <v>3320038097.48</v>
      </c>
      <c r="D10" s="34">
        <v>364604223</v>
      </c>
      <c r="E10" s="28">
        <f>C10-D10</f>
        <v>2955433874.48</v>
      </c>
      <c r="H10" s="272" t="s">
        <v>266</v>
      </c>
    </row>
    <row r="11" spans="1:8" ht="19" customHeight="1" x14ac:dyDescent="0.6">
      <c r="A11" s="23" t="s">
        <v>54</v>
      </c>
      <c r="B11" s="24"/>
      <c r="C11" s="29">
        <f>C9-C10</f>
        <v>763734055.69000006</v>
      </c>
      <c r="D11" s="231">
        <f>D9-D10</f>
        <v>119713796</v>
      </c>
      <c r="E11" s="29">
        <f>E9-E10</f>
        <v>644020259.69000006</v>
      </c>
      <c r="G11" s="271">
        <f>+C9-C10</f>
        <v>763734055.69000006</v>
      </c>
    </row>
    <row r="12" spans="1:8" ht="19.5" customHeight="1" x14ac:dyDescent="0.6">
      <c r="A12" s="23"/>
      <c r="B12" s="24"/>
      <c r="C12" s="30"/>
      <c r="D12" s="232"/>
      <c r="E12" s="31"/>
      <c r="G12" s="271">
        <f>+G11+C24</f>
        <v>772300934.17000008</v>
      </c>
      <c r="H12" s="273">
        <f>((53985211232+6000000000)/1000)-27440</f>
        <v>59957771.232000001</v>
      </c>
    </row>
    <row r="13" spans="1:8" ht="19" customHeight="1" x14ac:dyDescent="0.35">
      <c r="A13" s="23" t="s">
        <v>55</v>
      </c>
      <c r="B13" s="91">
        <v>21</v>
      </c>
      <c r="C13" s="32"/>
      <c r="D13" s="66"/>
      <c r="E13" s="31"/>
    </row>
    <row r="14" spans="1:8" ht="19" hidden="1" customHeight="1" x14ac:dyDescent="0.35">
      <c r="A14" s="26" t="s">
        <v>142</v>
      </c>
      <c r="B14" s="13"/>
      <c r="C14" s="34">
        <v>0</v>
      </c>
      <c r="D14" s="34"/>
      <c r="E14" s="28">
        <f>C14-D14</f>
        <v>0</v>
      </c>
      <c r="H14" s="271">
        <v>0</v>
      </c>
    </row>
    <row r="15" spans="1:8" ht="19" hidden="1" customHeight="1" x14ac:dyDescent="0.35">
      <c r="A15" s="26" t="s">
        <v>143</v>
      </c>
      <c r="B15" s="13"/>
      <c r="C15" s="34"/>
      <c r="D15" s="65"/>
      <c r="E15" s="28">
        <f t="shared" ref="E15:E23" si="0">C15-D15</f>
        <v>0</v>
      </c>
    </row>
    <row r="16" spans="1:8" ht="19" hidden="1" customHeight="1" x14ac:dyDescent="0.35">
      <c r="A16" s="26" t="s">
        <v>61</v>
      </c>
      <c r="B16" s="13"/>
      <c r="C16" s="34"/>
      <c r="D16" s="65"/>
      <c r="E16" s="28">
        <f t="shared" si="0"/>
        <v>0</v>
      </c>
    </row>
    <row r="17" spans="1:8" ht="19" hidden="1" customHeight="1" x14ac:dyDescent="0.35">
      <c r="A17" s="26" t="s">
        <v>63</v>
      </c>
      <c r="B17" s="13"/>
      <c r="C17" s="34"/>
      <c r="D17" s="65"/>
      <c r="E17" s="28">
        <f t="shared" si="0"/>
        <v>0</v>
      </c>
    </row>
    <row r="18" spans="1:8" ht="19" hidden="1" customHeight="1" x14ac:dyDescent="0.35">
      <c r="A18" s="26" t="s">
        <v>144</v>
      </c>
      <c r="B18" s="13"/>
      <c r="C18" s="34"/>
      <c r="D18" s="65"/>
      <c r="E18" s="28">
        <f t="shared" si="0"/>
        <v>0</v>
      </c>
    </row>
    <row r="19" spans="1:8" ht="19" customHeight="1" x14ac:dyDescent="0.35">
      <c r="A19" s="26" t="s">
        <v>56</v>
      </c>
      <c r="B19" s="13"/>
      <c r="C19" s="34">
        <v>978551.31</v>
      </c>
      <c r="D19" s="65">
        <v>0</v>
      </c>
      <c r="E19" s="28">
        <f>C19-D19</f>
        <v>978551.31</v>
      </c>
    </row>
    <row r="20" spans="1:8" ht="19" customHeight="1" x14ac:dyDescent="0.35">
      <c r="A20" s="26" t="s">
        <v>325</v>
      </c>
      <c r="B20" s="13"/>
      <c r="C20" s="34">
        <v>2285245</v>
      </c>
      <c r="D20" s="65">
        <v>0</v>
      </c>
      <c r="E20" s="28">
        <f>C20-D20</f>
        <v>2285245</v>
      </c>
    </row>
    <row r="21" spans="1:8" ht="19" customHeight="1" x14ac:dyDescent="0.35">
      <c r="A21" s="26" t="s">
        <v>57</v>
      </c>
      <c r="B21" s="13"/>
      <c r="C21" s="34">
        <v>5253108.45</v>
      </c>
      <c r="D21" s="65">
        <v>0</v>
      </c>
      <c r="E21" s="28">
        <f>C21-D21</f>
        <v>5253108.45</v>
      </c>
    </row>
    <row r="22" spans="1:8" ht="19" hidden="1" customHeight="1" x14ac:dyDescent="0.35">
      <c r="A22" s="26" t="s">
        <v>105</v>
      </c>
      <c r="B22" s="35"/>
      <c r="C22" s="34"/>
      <c r="D22" s="65"/>
      <c r="E22" s="28">
        <f t="shared" si="0"/>
        <v>0</v>
      </c>
    </row>
    <row r="23" spans="1:8" ht="19" customHeight="1" x14ac:dyDescent="0.35">
      <c r="A23" s="26" t="s">
        <v>326</v>
      </c>
      <c r="B23" s="35"/>
      <c r="C23" s="34">
        <v>49973.72</v>
      </c>
      <c r="D23" s="65">
        <v>0</v>
      </c>
      <c r="E23" s="28">
        <f t="shared" si="0"/>
        <v>49973.72</v>
      </c>
    </row>
    <row r="24" spans="1:8" ht="19" customHeight="1" x14ac:dyDescent="0.35">
      <c r="A24" s="23" t="s">
        <v>58</v>
      </c>
      <c r="B24" s="13"/>
      <c r="C24" s="36">
        <f>SUM(C14:C23)</f>
        <v>8566878.4800000004</v>
      </c>
      <c r="D24" s="36">
        <f>SUM(D14:D23)</f>
        <v>0</v>
      </c>
      <c r="E24" s="36">
        <f>SUM(E14:E23)</f>
        <v>8566878.4800000004</v>
      </c>
      <c r="H24" s="271">
        <f>+C9+C24</f>
        <v>4092339031.6500001</v>
      </c>
    </row>
    <row r="25" spans="1:8" ht="13.5" customHeight="1" x14ac:dyDescent="0.35">
      <c r="A25" s="26"/>
      <c r="B25" s="13"/>
      <c r="C25" s="34"/>
      <c r="D25" s="65"/>
      <c r="E25" s="28"/>
    </row>
    <row r="26" spans="1:8" ht="19" customHeight="1" x14ac:dyDescent="0.35">
      <c r="A26" s="23" t="s">
        <v>59</v>
      </c>
      <c r="B26" s="91">
        <v>22</v>
      </c>
      <c r="C26" s="32"/>
      <c r="D26" s="66"/>
      <c r="E26" s="31"/>
    </row>
    <row r="27" spans="1:8" ht="19" customHeight="1" x14ac:dyDescent="0.35">
      <c r="A27" s="23" t="s">
        <v>60</v>
      </c>
      <c r="B27" s="13"/>
      <c r="C27" s="37"/>
      <c r="D27" s="66"/>
      <c r="E27" s="31"/>
    </row>
    <row r="28" spans="1:8" ht="19" customHeight="1" x14ac:dyDescent="0.35">
      <c r="A28" s="26" t="s">
        <v>109</v>
      </c>
      <c r="B28" s="13"/>
      <c r="C28" s="38">
        <v>101065698.2</v>
      </c>
      <c r="D28" s="244">
        <v>8169454.8799999999</v>
      </c>
      <c r="E28" s="28">
        <f t="shared" ref="E28:E37" si="1">C28-D28</f>
        <v>92896243.320000008</v>
      </c>
    </row>
    <row r="29" spans="1:8" ht="19" customHeight="1" x14ac:dyDescent="0.35">
      <c r="A29" s="26" t="s">
        <v>61</v>
      </c>
      <c r="B29" s="13"/>
      <c r="C29" s="38">
        <v>19208539</v>
      </c>
      <c r="D29" s="38">
        <v>0</v>
      </c>
      <c r="E29" s="28">
        <f t="shared" si="1"/>
        <v>19208539</v>
      </c>
    </row>
    <row r="30" spans="1:8" ht="19" customHeight="1" x14ac:dyDescent="0.35">
      <c r="A30" s="26" t="s">
        <v>62</v>
      </c>
      <c r="B30" s="13"/>
      <c r="C30" s="38">
        <v>936000</v>
      </c>
      <c r="D30" s="38">
        <v>2980000</v>
      </c>
      <c r="E30" s="28">
        <f t="shared" si="1"/>
        <v>-2044000</v>
      </c>
    </row>
    <row r="31" spans="1:8" ht="19" customHeight="1" x14ac:dyDescent="0.35">
      <c r="A31" s="26" t="s">
        <v>83</v>
      </c>
      <c r="B31" s="13"/>
      <c r="C31" s="38">
        <v>24807598</v>
      </c>
      <c r="D31" s="38">
        <v>1147350</v>
      </c>
      <c r="E31" s="28">
        <f t="shared" si="1"/>
        <v>23660248</v>
      </c>
    </row>
    <row r="32" spans="1:8" ht="19" hidden="1" customHeight="1" x14ac:dyDescent="0.35">
      <c r="A32" s="26" t="s">
        <v>89</v>
      </c>
      <c r="B32" s="13"/>
      <c r="C32" s="38"/>
      <c r="D32" s="38"/>
      <c r="E32" s="28">
        <f t="shared" si="1"/>
        <v>0</v>
      </c>
    </row>
    <row r="33" spans="1:8" ht="19" customHeight="1" x14ac:dyDescent="0.35">
      <c r="A33" s="26" t="s">
        <v>63</v>
      </c>
      <c r="B33" s="13"/>
      <c r="C33" s="38">
        <v>46077714.920000002</v>
      </c>
      <c r="D33" s="38">
        <v>478405</v>
      </c>
      <c r="E33" s="28">
        <f t="shared" si="1"/>
        <v>45599309.920000002</v>
      </c>
    </row>
    <row r="34" spans="1:8" ht="19" customHeight="1" x14ac:dyDescent="0.35">
      <c r="A34" s="26" t="s">
        <v>148</v>
      </c>
      <c r="B34" s="13"/>
      <c r="C34" s="38">
        <v>994140</v>
      </c>
      <c r="D34" s="38">
        <v>136500</v>
      </c>
      <c r="E34" s="28">
        <f t="shared" si="1"/>
        <v>857640</v>
      </c>
    </row>
    <row r="35" spans="1:8" ht="19" customHeight="1" x14ac:dyDescent="0.35">
      <c r="A35" s="26" t="s">
        <v>85</v>
      </c>
      <c r="B35" s="13"/>
      <c r="C35" s="38">
        <f>21212991+7090000</f>
        <v>28302991</v>
      </c>
      <c r="D35" s="38">
        <v>158000</v>
      </c>
      <c r="E35" s="28">
        <f t="shared" si="1"/>
        <v>28144991</v>
      </c>
    </row>
    <row r="36" spans="1:8" ht="19" customHeight="1" x14ac:dyDescent="0.35">
      <c r="A36" s="26" t="s">
        <v>220</v>
      </c>
      <c r="B36" s="13"/>
      <c r="C36" s="38">
        <v>810000</v>
      </c>
      <c r="D36" s="38">
        <v>0</v>
      </c>
      <c r="E36" s="28">
        <f t="shared" si="1"/>
        <v>810000</v>
      </c>
    </row>
    <row r="37" spans="1:8" ht="19" hidden="1" customHeight="1" x14ac:dyDescent="0.35">
      <c r="A37" s="26" t="s">
        <v>64</v>
      </c>
      <c r="B37" s="13"/>
      <c r="C37" s="38"/>
      <c r="D37" s="38">
        <v>0</v>
      </c>
      <c r="E37" s="28">
        <f t="shared" si="1"/>
        <v>0</v>
      </c>
    </row>
    <row r="38" spans="1:8" ht="19" customHeight="1" x14ac:dyDescent="0.35">
      <c r="A38" s="26" t="s">
        <v>86</v>
      </c>
      <c r="B38" s="13"/>
      <c r="C38" s="38">
        <v>1853499</v>
      </c>
      <c r="D38" s="38">
        <v>0</v>
      </c>
      <c r="E38" s="28">
        <f>C38-D38</f>
        <v>1853499</v>
      </c>
    </row>
    <row r="39" spans="1:8" ht="19" hidden="1" customHeight="1" x14ac:dyDescent="0.35">
      <c r="A39" s="26" t="s">
        <v>67</v>
      </c>
      <c r="B39" s="26"/>
      <c r="C39" s="38"/>
      <c r="D39" s="38"/>
      <c r="E39" s="28">
        <f>C39-D39</f>
        <v>0</v>
      </c>
    </row>
    <row r="40" spans="1:8" ht="19" customHeight="1" x14ac:dyDescent="0.35">
      <c r="A40" s="26" t="s">
        <v>65</v>
      </c>
      <c r="B40" s="13"/>
      <c r="C40" s="38">
        <v>4368099</v>
      </c>
      <c r="D40" s="38">
        <v>342214</v>
      </c>
      <c r="E40" s="28">
        <f>C40-D40</f>
        <v>4025885</v>
      </c>
    </row>
    <row r="41" spans="1:8" ht="19" customHeight="1" x14ac:dyDescent="0.35">
      <c r="A41" s="26" t="s">
        <v>66</v>
      </c>
      <c r="B41" s="13"/>
      <c r="C41" s="38">
        <v>91487067.370000005</v>
      </c>
      <c r="D41" s="38">
        <f>14646522.4-3535385.28</f>
        <v>11111137.120000001</v>
      </c>
      <c r="E41" s="28">
        <f>C41-D41</f>
        <v>80375930.25</v>
      </c>
    </row>
    <row r="42" spans="1:8" ht="19" customHeight="1" x14ac:dyDescent="0.35">
      <c r="A42" s="23" t="s">
        <v>226</v>
      </c>
      <c r="B42" s="13"/>
      <c r="C42" s="39">
        <f>SUM(C28:C41)</f>
        <v>319911346.49000001</v>
      </c>
      <c r="D42" s="39">
        <f>SUM(D28:D41)</f>
        <v>24523061</v>
      </c>
      <c r="E42" s="39">
        <f>SUM(E28:E41)</f>
        <v>295388285.49000001</v>
      </c>
      <c r="G42" s="271">
        <v>24523061</v>
      </c>
      <c r="H42" s="271">
        <f>G42-D42</f>
        <v>0</v>
      </c>
    </row>
    <row r="43" spans="1:8" ht="13.5" customHeight="1" x14ac:dyDescent="0.35">
      <c r="A43" s="26"/>
      <c r="B43" s="13"/>
      <c r="C43" s="38"/>
      <c r="D43" s="65"/>
      <c r="E43" s="28"/>
    </row>
    <row r="44" spans="1:8" ht="19" customHeight="1" x14ac:dyDescent="0.35">
      <c r="A44" s="23" t="s">
        <v>221</v>
      </c>
      <c r="B44" s="13"/>
      <c r="C44" s="37"/>
      <c r="D44" s="66"/>
      <c r="E44" s="31"/>
    </row>
    <row r="45" spans="1:8" ht="19" customHeight="1" x14ac:dyDescent="0.35">
      <c r="A45" s="26" t="s">
        <v>279</v>
      </c>
      <c r="B45" s="13"/>
      <c r="C45" s="38">
        <v>0</v>
      </c>
      <c r="D45" s="38">
        <v>10800000</v>
      </c>
      <c r="E45" s="28">
        <f t="shared" ref="E45:E58" si="2">C45-D45</f>
        <v>-10800000</v>
      </c>
    </row>
    <row r="46" spans="1:8" ht="19" hidden="1" customHeight="1" x14ac:dyDescent="0.35">
      <c r="A46" s="26" t="s">
        <v>61</v>
      </c>
      <c r="B46" s="13"/>
      <c r="C46" s="38"/>
      <c r="D46" s="38">
        <v>0</v>
      </c>
      <c r="E46" s="28">
        <f t="shared" si="2"/>
        <v>0</v>
      </c>
    </row>
    <row r="47" spans="1:8" ht="19" customHeight="1" x14ac:dyDescent="0.35">
      <c r="A47" s="26" t="s">
        <v>62</v>
      </c>
      <c r="B47" s="13"/>
      <c r="C47" s="38">
        <v>32754000</v>
      </c>
      <c r="D47" s="38">
        <v>0</v>
      </c>
      <c r="E47" s="28">
        <f t="shared" si="2"/>
        <v>32754000</v>
      </c>
    </row>
    <row r="48" spans="1:8" ht="19" hidden="1" customHeight="1" x14ac:dyDescent="0.35">
      <c r="A48" s="26" t="s">
        <v>83</v>
      </c>
      <c r="B48" s="13"/>
      <c r="C48" s="38"/>
      <c r="D48" s="38"/>
      <c r="E48" s="28">
        <f t="shared" si="2"/>
        <v>0</v>
      </c>
    </row>
    <row r="49" spans="1:6" ht="19" hidden="1" customHeight="1" x14ac:dyDescent="0.35">
      <c r="A49" s="26" t="s">
        <v>89</v>
      </c>
      <c r="B49" s="13"/>
      <c r="C49" s="38"/>
      <c r="D49" s="38">
        <v>0</v>
      </c>
      <c r="E49" s="28">
        <f t="shared" si="2"/>
        <v>0</v>
      </c>
    </row>
    <row r="50" spans="1:6" ht="19" customHeight="1" x14ac:dyDescent="0.35">
      <c r="A50" s="26" t="s">
        <v>63</v>
      </c>
      <c r="B50" s="13"/>
      <c r="C50" s="38">
        <v>44114083</v>
      </c>
      <c r="D50" s="38">
        <f>44813909-D45</f>
        <v>34013909</v>
      </c>
      <c r="E50" s="28">
        <f t="shared" si="2"/>
        <v>10100174</v>
      </c>
    </row>
    <row r="51" spans="1:6" ht="19" hidden="1" customHeight="1" x14ac:dyDescent="0.35">
      <c r="A51" s="26" t="s">
        <v>84</v>
      </c>
      <c r="B51" s="13"/>
      <c r="C51" s="38"/>
      <c r="D51" s="38">
        <v>0</v>
      </c>
      <c r="E51" s="28">
        <f t="shared" si="2"/>
        <v>0</v>
      </c>
    </row>
    <row r="52" spans="1:6" ht="19" hidden="1" customHeight="1" x14ac:dyDescent="0.35">
      <c r="A52" s="26" t="s">
        <v>85</v>
      </c>
      <c r="B52" s="13"/>
      <c r="C52" s="38"/>
      <c r="D52" s="38">
        <v>0</v>
      </c>
      <c r="E52" s="28">
        <f t="shared" si="2"/>
        <v>0</v>
      </c>
    </row>
    <row r="53" spans="1:6" ht="19" hidden="1" customHeight="1" x14ac:dyDescent="0.35">
      <c r="A53" s="26" t="s">
        <v>220</v>
      </c>
      <c r="B53" s="13"/>
      <c r="C53" s="38"/>
      <c r="D53" s="38">
        <v>0</v>
      </c>
      <c r="E53" s="28">
        <f t="shared" si="2"/>
        <v>0</v>
      </c>
    </row>
    <row r="54" spans="1:6" ht="19" hidden="1" customHeight="1" x14ac:dyDescent="0.35">
      <c r="A54" s="26" t="s">
        <v>64</v>
      </c>
      <c r="B54" s="13"/>
      <c r="C54" s="38"/>
      <c r="D54" s="38">
        <v>0</v>
      </c>
      <c r="E54" s="28">
        <f t="shared" si="2"/>
        <v>0</v>
      </c>
    </row>
    <row r="55" spans="1:6" ht="19" hidden="1" customHeight="1" x14ac:dyDescent="0.35">
      <c r="A55" s="26" t="s">
        <v>86</v>
      </c>
      <c r="B55" s="13"/>
      <c r="C55" s="38"/>
      <c r="D55" s="38"/>
      <c r="E55" s="28">
        <f t="shared" si="2"/>
        <v>0</v>
      </c>
    </row>
    <row r="56" spans="1:6" ht="19" hidden="1" customHeight="1" x14ac:dyDescent="0.35">
      <c r="A56" s="26" t="s">
        <v>67</v>
      </c>
      <c r="B56" s="26"/>
      <c r="C56" s="38"/>
      <c r="D56" s="38">
        <v>0</v>
      </c>
      <c r="E56" s="28">
        <f t="shared" si="2"/>
        <v>0</v>
      </c>
    </row>
    <row r="57" spans="1:6" ht="19" hidden="1" customHeight="1" x14ac:dyDescent="0.35">
      <c r="A57" s="26" t="s">
        <v>65</v>
      </c>
      <c r="B57" s="13"/>
      <c r="C57" s="38"/>
      <c r="D57" s="38"/>
      <c r="E57" s="28">
        <f t="shared" si="2"/>
        <v>0</v>
      </c>
    </row>
    <row r="58" spans="1:6" ht="19" customHeight="1" x14ac:dyDescent="0.35">
      <c r="A58" s="26" t="s">
        <v>66</v>
      </c>
      <c r="B58" s="13"/>
      <c r="C58" s="38">
        <v>360771</v>
      </c>
      <c r="D58" s="38">
        <v>0</v>
      </c>
      <c r="E58" s="28">
        <f t="shared" si="2"/>
        <v>360771</v>
      </c>
    </row>
    <row r="59" spans="1:6" ht="19" customHeight="1" x14ac:dyDescent="0.35">
      <c r="A59" s="23" t="s">
        <v>227</v>
      </c>
      <c r="B59" s="13"/>
      <c r="C59" s="39">
        <f>SUM(C45:C58)</f>
        <v>77228854</v>
      </c>
      <c r="D59" s="39">
        <f>SUM(D45:D58)</f>
        <v>44813909</v>
      </c>
      <c r="E59" s="39">
        <f>SUM(E45:E58)</f>
        <v>32414945</v>
      </c>
    </row>
    <row r="60" spans="1:6" ht="19" customHeight="1" x14ac:dyDescent="0.35">
      <c r="A60" s="23" t="s">
        <v>68</v>
      </c>
      <c r="B60" s="91">
        <v>23</v>
      </c>
      <c r="C60" s="37"/>
      <c r="D60" s="66"/>
      <c r="E60" s="31"/>
      <c r="F60" s="246"/>
    </row>
    <row r="61" spans="1:6" ht="19" customHeight="1" x14ac:dyDescent="0.35">
      <c r="A61" s="26" t="s">
        <v>142</v>
      </c>
      <c r="B61" s="13"/>
      <c r="C61" s="38">
        <v>49030590.57</v>
      </c>
      <c r="D61" s="38">
        <f>11444734-356000-200</f>
        <v>11088534</v>
      </c>
      <c r="E61" s="28">
        <f>C61-D61</f>
        <v>37942056.57</v>
      </c>
      <c r="F61" s="246"/>
    </row>
    <row r="62" spans="1:6" ht="19" customHeight="1" x14ac:dyDescent="0.35">
      <c r="A62" s="23" t="s">
        <v>69</v>
      </c>
      <c r="B62" s="23"/>
      <c r="C62" s="39">
        <f>SUM(C61:C61)</f>
        <v>49030590.57</v>
      </c>
      <c r="D62" s="39">
        <f>SUM(D61:D61)</f>
        <v>11088534</v>
      </c>
      <c r="E62" s="39">
        <f>SUM(E61:E61)</f>
        <v>37942056.57</v>
      </c>
      <c r="F62" s="246"/>
    </row>
    <row r="63" spans="1:6" ht="19" customHeight="1" x14ac:dyDescent="0.35">
      <c r="A63" s="23"/>
      <c r="B63" s="23"/>
      <c r="C63" s="37"/>
      <c r="D63" s="37"/>
      <c r="E63" s="37"/>
      <c r="F63" s="246"/>
    </row>
    <row r="64" spans="1:6" ht="19" customHeight="1" x14ac:dyDescent="0.35">
      <c r="A64" s="23"/>
      <c r="B64" s="23"/>
      <c r="C64" s="37"/>
      <c r="D64" s="37"/>
      <c r="E64" s="37"/>
      <c r="F64" s="246"/>
    </row>
    <row r="65" spans="1:7" ht="19" customHeight="1" x14ac:dyDescent="0.35">
      <c r="A65" s="23"/>
      <c r="B65" s="23"/>
      <c r="C65" s="37"/>
      <c r="D65" s="37"/>
      <c r="E65" s="37"/>
      <c r="F65" s="246"/>
    </row>
    <row r="66" spans="1:7" ht="19" customHeight="1" x14ac:dyDescent="0.35">
      <c r="A66" s="23"/>
      <c r="B66" s="23"/>
      <c r="C66" s="37"/>
      <c r="D66" s="37"/>
      <c r="E66" s="37"/>
      <c r="F66" s="246"/>
    </row>
    <row r="67" spans="1:7" ht="19" customHeight="1" x14ac:dyDescent="0.35">
      <c r="A67" s="23"/>
      <c r="B67" s="23"/>
      <c r="C67" s="37"/>
      <c r="D67" s="37"/>
      <c r="E67" s="37"/>
      <c r="F67" s="246"/>
    </row>
    <row r="68" spans="1:7" ht="19" customHeight="1" x14ac:dyDescent="0.35">
      <c r="A68" s="23"/>
      <c r="B68" s="23"/>
      <c r="C68" s="37"/>
      <c r="D68" s="37"/>
      <c r="E68" s="37"/>
      <c r="F68" s="246"/>
    </row>
    <row r="69" spans="1:7" ht="19" customHeight="1" x14ac:dyDescent="0.35">
      <c r="A69" s="528" t="str">
        <f>A1</f>
        <v>DEPOSITO ALLIANZ PHARMA SAS</v>
      </c>
      <c r="B69" s="528"/>
      <c r="C69" s="528"/>
      <c r="D69" s="528"/>
      <c r="E69" s="528"/>
      <c r="F69" s="246"/>
    </row>
    <row r="70" spans="1:7" ht="19" customHeight="1" x14ac:dyDescent="0.35">
      <c r="A70" s="528" t="str">
        <f>A2</f>
        <v>NIT: 901.330.149-2</v>
      </c>
      <c r="B70" s="528"/>
      <c r="C70" s="528"/>
      <c r="D70" s="528"/>
      <c r="E70" s="528"/>
      <c r="F70" s="246"/>
    </row>
    <row r="71" spans="1:7" ht="19" customHeight="1" x14ac:dyDescent="0.35">
      <c r="A71" s="528" t="s">
        <v>50</v>
      </c>
      <c r="B71" s="528"/>
      <c r="C71" s="528"/>
      <c r="D71" s="528"/>
      <c r="E71" s="528"/>
      <c r="F71" s="246"/>
    </row>
    <row r="72" spans="1:7" ht="19" customHeight="1" x14ac:dyDescent="0.35">
      <c r="A72" s="528" t="s">
        <v>51</v>
      </c>
      <c r="B72" s="528"/>
      <c r="C72" s="528"/>
      <c r="D72" s="528"/>
      <c r="E72" s="528"/>
      <c r="F72" s="246"/>
    </row>
    <row r="73" spans="1:7" ht="19" customHeight="1" x14ac:dyDescent="0.35">
      <c r="A73" s="526" t="str">
        <f>A5</f>
        <v>(Cifras expresadas  en  pesos colombianos)</v>
      </c>
      <c r="B73" s="526"/>
      <c r="C73" s="526"/>
      <c r="D73" s="526"/>
      <c r="E73" s="526"/>
      <c r="F73" s="246"/>
    </row>
    <row r="74" spans="1:7" ht="19" customHeight="1" x14ac:dyDescent="0.35">
      <c r="A74" s="4"/>
      <c r="B74" s="4"/>
      <c r="C74" s="4"/>
      <c r="D74" s="4"/>
      <c r="E74" s="4"/>
      <c r="F74" s="246"/>
    </row>
    <row r="75" spans="1:7" ht="19" customHeight="1" x14ac:dyDescent="0.6">
      <c r="A75" s="4"/>
      <c r="B75" s="10"/>
      <c r="C75" s="11" t="s">
        <v>274</v>
      </c>
      <c r="D75" s="230" t="s">
        <v>247</v>
      </c>
      <c r="E75" s="12" t="s">
        <v>52</v>
      </c>
      <c r="F75" s="246"/>
    </row>
    <row r="76" spans="1:7" ht="19" customHeight="1" x14ac:dyDescent="0.35">
      <c r="A76" s="23" t="s">
        <v>87</v>
      </c>
      <c r="B76" s="93">
        <v>24</v>
      </c>
      <c r="C76" s="37"/>
      <c r="D76" s="37"/>
      <c r="E76" s="37"/>
    </row>
    <row r="77" spans="1:7" ht="19" customHeight="1" x14ac:dyDescent="0.35">
      <c r="A77" s="26" t="s">
        <v>88</v>
      </c>
      <c r="B77" s="13"/>
      <c r="C77" s="38">
        <v>26826868.940000001</v>
      </c>
      <c r="D77" s="65">
        <v>0</v>
      </c>
      <c r="E77" s="28">
        <f>C77-D77</f>
        <v>26826868.940000001</v>
      </c>
      <c r="F77" s="246"/>
    </row>
    <row r="78" spans="1:7" ht="19" customHeight="1" x14ac:dyDescent="0.35">
      <c r="A78" s="26" t="s">
        <v>90</v>
      </c>
      <c r="B78" s="40"/>
      <c r="C78" s="38">
        <v>1148436</v>
      </c>
      <c r="D78" s="233">
        <v>356000</v>
      </c>
      <c r="E78" s="28">
        <f>C78-D78</f>
        <v>792436</v>
      </c>
    </row>
    <row r="79" spans="1:7" ht="19" customHeight="1" x14ac:dyDescent="0.35">
      <c r="A79" s="26" t="s">
        <v>66</v>
      </c>
      <c r="B79" s="40"/>
      <c r="C79" s="41">
        <v>1086468</v>
      </c>
      <c r="D79" s="234">
        <v>0</v>
      </c>
      <c r="E79" s="28">
        <f>C79-D79</f>
        <v>1086468</v>
      </c>
    </row>
    <row r="80" spans="1:7" ht="19" customHeight="1" x14ac:dyDescent="0.35">
      <c r="A80" s="26" t="s">
        <v>91</v>
      </c>
      <c r="B80" s="43"/>
      <c r="C80" s="33">
        <f>SUM(C77:C79)</f>
        <v>29061772.940000001</v>
      </c>
      <c r="D80" s="66">
        <f>SUM(D77:D79)</f>
        <v>356000</v>
      </c>
      <c r="E80" s="28">
        <f>C80-D80</f>
        <v>28705772.940000001</v>
      </c>
      <c r="G80" s="271">
        <f>+C80+C62</f>
        <v>78092363.510000005</v>
      </c>
    </row>
    <row r="81" spans="1:8" ht="19" customHeight="1" x14ac:dyDescent="0.6">
      <c r="A81" s="44" t="s">
        <v>70</v>
      </c>
      <c r="B81" s="24"/>
      <c r="C81" s="36">
        <f>+C11+C24-C42-C62-C80-C59</f>
        <v>297068370.17000008</v>
      </c>
      <c r="D81" s="36">
        <f>+D11+D24-D42-D62-D80-D59</f>
        <v>38932292</v>
      </c>
      <c r="E81" s="36">
        <f>E11+E24-E42-E62</f>
        <v>319256796.11000007</v>
      </c>
    </row>
    <row r="82" spans="1:8" ht="14.25" customHeight="1" x14ac:dyDescent="0.6">
      <c r="A82" s="26"/>
      <c r="B82" s="24"/>
      <c r="C82" s="45"/>
      <c r="D82" s="65"/>
      <c r="E82" s="26"/>
    </row>
    <row r="83" spans="1:8" ht="19" customHeight="1" x14ac:dyDescent="0.6">
      <c r="A83" s="44" t="s">
        <v>71</v>
      </c>
      <c r="B83" s="94" t="s">
        <v>331</v>
      </c>
      <c r="C83" s="45"/>
      <c r="D83" s="65"/>
      <c r="E83" s="46"/>
    </row>
    <row r="84" spans="1:8" ht="19" customHeight="1" x14ac:dyDescent="0.35">
      <c r="A84" s="18" t="s">
        <v>106</v>
      </c>
      <c r="B84" s="13"/>
      <c r="C84" s="269">
        <v>0</v>
      </c>
      <c r="D84" s="269">
        <v>14507000</v>
      </c>
      <c r="E84" s="270">
        <f>C84-D84</f>
        <v>-14507000</v>
      </c>
      <c r="G84" s="271">
        <v>0</v>
      </c>
    </row>
    <row r="85" spans="1:8" ht="19" hidden="1" customHeight="1" x14ac:dyDescent="0.35">
      <c r="A85" s="18" t="s">
        <v>107</v>
      </c>
      <c r="B85" s="26"/>
      <c r="C85" s="47"/>
      <c r="D85" s="47"/>
      <c r="E85" s="28">
        <f>C85-D85</f>
        <v>0</v>
      </c>
      <c r="H85" s="274">
        <v>205993</v>
      </c>
    </row>
    <row r="86" spans="1:8" ht="19" customHeight="1" x14ac:dyDescent="0.35">
      <c r="A86" s="44" t="s">
        <v>72</v>
      </c>
      <c r="B86" s="23"/>
      <c r="C86" s="36">
        <f>SUM(C84:C85)</f>
        <v>0</v>
      </c>
      <c r="D86" s="36">
        <f>SUM(D84:D85)</f>
        <v>14507000</v>
      </c>
      <c r="E86" s="36">
        <f>SUM(E84:E85)</f>
        <v>-14507000</v>
      </c>
    </row>
    <row r="87" spans="1:8" ht="19" customHeight="1" x14ac:dyDescent="0.35">
      <c r="A87" s="18"/>
      <c r="B87" s="26"/>
      <c r="C87" s="47"/>
      <c r="D87" s="65"/>
      <c r="E87" s="28"/>
    </row>
    <row r="88" spans="1:8" ht="19" customHeight="1" thickBot="1" x14ac:dyDescent="0.4">
      <c r="A88" s="44" t="s">
        <v>73</v>
      </c>
      <c r="B88" s="26"/>
      <c r="C88" s="48">
        <f>C81-C86</f>
        <v>297068370.17000008</v>
      </c>
      <c r="D88" s="48">
        <f>D81-D86</f>
        <v>24425292</v>
      </c>
      <c r="E88" s="48">
        <f>E81-E86</f>
        <v>333763796.11000007</v>
      </c>
    </row>
    <row r="89" spans="1:8" ht="17.25" customHeight="1" thickTop="1" x14ac:dyDescent="0.35">
      <c r="A89" s="44"/>
      <c r="B89" s="26"/>
      <c r="C89" s="26"/>
      <c r="D89" s="65"/>
      <c r="E89" s="26"/>
    </row>
    <row r="90" spans="1:8" ht="19" hidden="1" customHeight="1" thickTop="1" x14ac:dyDescent="0.35">
      <c r="A90" s="44" t="s">
        <v>74</v>
      </c>
      <c r="B90" s="26"/>
      <c r="C90" s="26">
        <v>0</v>
      </c>
      <c r="D90" s="65">
        <v>0</v>
      </c>
      <c r="E90" s="26">
        <v>0</v>
      </c>
    </row>
    <row r="91" spans="1:8" ht="13.5" hidden="1" customHeight="1" thickBot="1" x14ac:dyDescent="0.4">
      <c r="A91" s="18"/>
      <c r="B91" s="26"/>
      <c r="C91" s="26"/>
      <c r="D91" s="65"/>
      <c r="E91" s="26"/>
    </row>
    <row r="92" spans="1:8" ht="19" hidden="1" customHeight="1" thickBot="1" x14ac:dyDescent="0.4">
      <c r="A92" s="44" t="s">
        <v>75</v>
      </c>
      <c r="B92" s="26"/>
      <c r="C92" s="49">
        <f>SUM(C89:C91)</f>
        <v>0</v>
      </c>
      <c r="D92" s="49">
        <f>SUM(D89:D91)</f>
        <v>0</v>
      </c>
      <c r="E92" s="50">
        <f>C92-D92</f>
        <v>0</v>
      </c>
    </row>
    <row r="93" spans="1:8" ht="14.25" hidden="1" customHeight="1" thickBot="1" x14ac:dyDescent="0.4">
      <c r="A93" s="18"/>
      <c r="B93" s="26"/>
      <c r="C93" s="26"/>
      <c r="D93" s="26"/>
      <c r="E93" s="26"/>
    </row>
    <row r="94" spans="1:8" ht="19" customHeight="1" thickBot="1" x14ac:dyDescent="0.4">
      <c r="A94" s="44" t="s">
        <v>76</v>
      </c>
      <c r="B94" s="13"/>
      <c r="C94" s="49">
        <f>C88+C90</f>
        <v>297068370.17000008</v>
      </c>
      <c r="D94" s="49">
        <f>D88+D90</f>
        <v>24425292</v>
      </c>
      <c r="E94" s="49">
        <f>E88+E90</f>
        <v>333763796.11000007</v>
      </c>
      <c r="G94" s="271">
        <v>2178000</v>
      </c>
      <c r="H94" s="271">
        <f>G94-C94</f>
        <v>-294890370.17000008</v>
      </c>
    </row>
    <row r="95" spans="1:8" ht="19" customHeight="1" thickTop="1" x14ac:dyDescent="0.35">
      <c r="A95" s="44"/>
      <c r="B95" s="13"/>
      <c r="C95" s="45"/>
      <c r="D95" s="45"/>
      <c r="E95" s="45"/>
    </row>
    <row r="96" spans="1:8" ht="19" customHeight="1" x14ac:dyDescent="0.35">
      <c r="A96" s="26"/>
      <c r="B96" s="26"/>
      <c r="C96" s="26"/>
      <c r="D96" s="65"/>
      <c r="E96" s="26"/>
    </row>
    <row r="97" spans="1:5" ht="19" customHeight="1" x14ac:dyDescent="0.35">
      <c r="A97" s="570"/>
      <c r="B97" s="570"/>
      <c r="C97" s="570"/>
      <c r="D97" s="570"/>
      <c r="E97" s="570"/>
    </row>
    <row r="98" spans="1:5" ht="19" customHeight="1" x14ac:dyDescent="0.35">
      <c r="A98" s="570"/>
      <c r="B98" s="570"/>
      <c r="C98" s="570"/>
      <c r="D98" s="570"/>
      <c r="E98" s="570"/>
    </row>
    <row r="99" spans="1:5" ht="19" customHeight="1" x14ac:dyDescent="0.35">
      <c r="A99" s="570"/>
      <c r="B99" s="570"/>
      <c r="C99" s="570"/>
      <c r="D99" s="570"/>
      <c r="E99" s="570"/>
    </row>
    <row r="100" spans="1:5" ht="19" customHeight="1" x14ac:dyDescent="0.35">
      <c r="A100" s="51"/>
      <c r="B100" s="51"/>
      <c r="C100" s="51"/>
      <c r="D100" s="191"/>
      <c r="E100" s="51"/>
    </row>
    <row r="101" spans="1:5" ht="19" customHeight="1" x14ac:dyDescent="0.35">
      <c r="A101" s="51"/>
      <c r="B101" s="51"/>
      <c r="C101" s="51"/>
      <c r="D101" s="191"/>
      <c r="E101" s="51"/>
    </row>
    <row r="102" spans="1:5" ht="19" customHeight="1" x14ac:dyDescent="0.35">
      <c r="A102" s="51"/>
      <c r="B102" s="51"/>
      <c r="C102" s="51"/>
      <c r="D102" s="191"/>
      <c r="E102" s="51"/>
    </row>
    <row r="103" spans="1:5" ht="19" customHeight="1" x14ac:dyDescent="0.35">
      <c r="A103" s="51"/>
      <c r="B103" s="51"/>
      <c r="C103" s="51"/>
      <c r="D103" s="191"/>
      <c r="E103" s="51"/>
    </row>
    <row r="104" spans="1:5" ht="19" customHeight="1" x14ac:dyDescent="0.35">
      <c r="A104" s="51"/>
      <c r="B104" s="51"/>
      <c r="C104" s="51"/>
      <c r="D104" s="191"/>
      <c r="E104" s="26"/>
    </row>
    <row r="105" spans="1:5" ht="19" customHeight="1" x14ac:dyDescent="0.35">
      <c r="A105" s="44" t="s">
        <v>275</v>
      </c>
      <c r="B105" s="18"/>
      <c r="C105" s="52" t="s">
        <v>276</v>
      </c>
      <c r="D105" s="193"/>
      <c r="E105" s="26"/>
    </row>
    <row r="106" spans="1:5" ht="16.5" customHeight="1" x14ac:dyDescent="0.35">
      <c r="A106" s="44" t="s">
        <v>80</v>
      </c>
      <c r="B106" s="18"/>
      <c r="C106" s="52" t="s">
        <v>277</v>
      </c>
      <c r="D106" s="193"/>
      <c r="E106" s="26"/>
    </row>
    <row r="107" spans="1:5" ht="16.5" customHeight="1" x14ac:dyDescent="0.35">
      <c r="A107" s="44"/>
      <c r="B107" s="18"/>
      <c r="C107" s="52"/>
      <c r="D107" s="193"/>
      <c r="E107" s="26"/>
    </row>
    <row r="108" spans="1:5" ht="16.5" customHeight="1" x14ac:dyDescent="0.35">
      <c r="A108" s="44"/>
      <c r="B108" s="18"/>
      <c r="C108" s="52"/>
      <c r="D108" s="193"/>
      <c r="E108" s="26"/>
    </row>
    <row r="109" spans="1:5" ht="16.5" customHeight="1" x14ac:dyDescent="0.35">
      <c r="A109" s="44"/>
      <c r="B109" s="18"/>
      <c r="C109" s="52"/>
      <c r="D109" s="193"/>
      <c r="E109" s="26"/>
    </row>
    <row r="110" spans="1:5" ht="16.5" customHeight="1" x14ac:dyDescent="0.35">
      <c r="A110" s="44"/>
      <c r="B110" s="18"/>
      <c r="C110" s="52"/>
      <c r="D110" s="193"/>
      <c r="E110" s="26"/>
    </row>
    <row r="111" spans="1:5" ht="19" customHeight="1" x14ac:dyDescent="0.35">
      <c r="A111" s="523" t="s">
        <v>278</v>
      </c>
      <c r="B111" s="523"/>
      <c r="C111" s="523"/>
      <c r="D111" s="523"/>
      <c r="E111" s="56"/>
    </row>
    <row r="112" spans="1:5" ht="19" customHeight="1" x14ac:dyDescent="0.35">
      <c r="A112" s="523" t="s">
        <v>329</v>
      </c>
      <c r="B112" s="523"/>
      <c r="C112" s="523"/>
      <c r="D112" s="523"/>
      <c r="E112" s="56"/>
    </row>
    <row r="113" spans="1:5" ht="19" customHeight="1" x14ac:dyDescent="0.35">
      <c r="A113" s="18"/>
      <c r="B113" s="55"/>
      <c r="C113" s="55"/>
      <c r="D113" s="56"/>
      <c r="E113" s="56"/>
    </row>
    <row r="114" spans="1:5" ht="19" customHeight="1" x14ac:dyDescent="0.35">
      <c r="A114" s="18"/>
      <c r="B114" s="55"/>
      <c r="C114" s="55"/>
      <c r="D114" s="56"/>
      <c r="E114" s="56"/>
    </row>
    <row r="115" spans="1:5" ht="19" customHeight="1" x14ac:dyDescent="0.35">
      <c r="A115" s="18"/>
      <c r="B115" s="55"/>
      <c r="C115" s="55"/>
      <c r="D115" s="56"/>
      <c r="E115" s="56"/>
    </row>
    <row r="116" spans="1:5" ht="19" customHeight="1" x14ac:dyDescent="0.35">
      <c r="A116" s="18"/>
      <c r="B116" s="55"/>
      <c r="C116" s="55"/>
      <c r="D116" s="56"/>
      <c r="E116" s="56"/>
    </row>
    <row r="117" spans="1:5" ht="19" customHeight="1" x14ac:dyDescent="0.35">
      <c r="A117" s="18"/>
      <c r="B117" s="55"/>
      <c r="C117" s="55"/>
      <c r="D117" s="56"/>
      <c r="E117" s="56"/>
    </row>
    <row r="118" spans="1:5" ht="19" customHeight="1" x14ac:dyDescent="0.35">
      <c r="A118" s="18"/>
      <c r="B118" s="19"/>
      <c r="C118" s="19"/>
      <c r="D118" s="56"/>
      <c r="E118" s="56"/>
    </row>
    <row r="119" spans="1:5" ht="19" customHeight="1" x14ac:dyDescent="0.35">
      <c r="A119" s="44"/>
      <c r="B119" s="57"/>
      <c r="C119" s="57"/>
      <c r="D119" s="56"/>
      <c r="E119" s="56"/>
    </row>
    <row r="120" spans="1:5" ht="19" customHeight="1" x14ac:dyDescent="0.35">
      <c r="A120" s="44"/>
      <c r="B120" s="58"/>
      <c r="C120" s="58"/>
      <c r="D120" s="56"/>
      <c r="E120" s="56"/>
    </row>
    <row r="121" spans="1:5" ht="19" customHeight="1" x14ac:dyDescent="0.35">
      <c r="A121" s="44"/>
      <c r="B121" s="58"/>
      <c r="C121" s="58"/>
      <c r="D121" s="56"/>
      <c r="E121" s="56"/>
    </row>
    <row r="122" spans="1:5" ht="19" customHeight="1" x14ac:dyDescent="0.35">
      <c r="A122" s="18"/>
      <c r="B122" s="19"/>
      <c r="C122" s="59"/>
      <c r="D122" s="56"/>
      <c r="E122" s="56"/>
    </row>
    <row r="123" spans="1:5" ht="19" customHeight="1" x14ac:dyDescent="0.35">
      <c r="A123" s="18"/>
      <c r="B123" s="19"/>
      <c r="C123" s="59"/>
      <c r="D123" s="56"/>
      <c r="E123" s="56"/>
    </row>
    <row r="124" spans="1:5" ht="19" customHeight="1" x14ac:dyDescent="0.35">
      <c r="A124" s="18"/>
      <c r="B124" s="19"/>
      <c r="C124" s="59"/>
      <c r="D124" s="56"/>
      <c r="E124" s="56"/>
    </row>
    <row r="125" spans="1:5" ht="19" customHeight="1" x14ac:dyDescent="0.35">
      <c r="A125" s="18"/>
      <c r="B125" s="19"/>
      <c r="C125" s="59"/>
      <c r="D125" s="56"/>
      <c r="E125" s="56"/>
    </row>
    <row r="126" spans="1:5" ht="19" customHeight="1" x14ac:dyDescent="0.35">
      <c r="A126" s="18"/>
      <c r="B126" s="19"/>
      <c r="C126" s="59"/>
      <c r="D126" s="56"/>
      <c r="E126" s="56"/>
    </row>
    <row r="127" spans="1:5" ht="19" customHeight="1" x14ac:dyDescent="0.35">
      <c r="A127" s="18"/>
      <c r="B127" s="19"/>
      <c r="C127" s="59"/>
      <c r="D127" s="56"/>
      <c r="E127" s="56"/>
    </row>
    <row r="128" spans="1:5" ht="19" customHeight="1" x14ac:dyDescent="0.35">
      <c r="A128" s="18"/>
      <c r="B128" s="19"/>
      <c r="C128" s="59"/>
      <c r="D128" s="56"/>
      <c r="E128" s="56"/>
    </row>
    <row r="129" spans="1:5" ht="19" customHeight="1" x14ac:dyDescent="0.35">
      <c r="A129" s="18"/>
      <c r="B129" s="19"/>
      <c r="C129" s="59"/>
      <c r="D129" s="56"/>
      <c r="E129" s="56"/>
    </row>
    <row r="130" spans="1:5" ht="19" customHeight="1" x14ac:dyDescent="0.35">
      <c r="A130" s="18"/>
      <c r="B130" s="19"/>
      <c r="C130" s="59"/>
      <c r="D130" s="56"/>
      <c r="E130" s="56"/>
    </row>
    <row r="131" spans="1:5" ht="19" customHeight="1" x14ac:dyDescent="0.35">
      <c r="A131" s="18"/>
      <c r="B131" s="19"/>
      <c r="C131" s="59"/>
      <c r="D131" s="56"/>
      <c r="E131" s="56"/>
    </row>
    <row r="132" spans="1:5" ht="19" customHeight="1" x14ac:dyDescent="0.35">
      <c r="A132" s="44"/>
      <c r="B132" s="60"/>
      <c r="C132" s="60"/>
      <c r="D132" s="56"/>
      <c r="E132" s="56"/>
    </row>
    <row r="133" spans="1:5" ht="19" customHeight="1" x14ac:dyDescent="0.35">
      <c r="A133" s="44"/>
      <c r="B133" s="60"/>
      <c r="C133" s="60"/>
      <c r="D133" s="56"/>
      <c r="E133" s="56"/>
    </row>
    <row r="134" spans="1:5" ht="19" customHeight="1" x14ac:dyDescent="0.35">
      <c r="A134" s="44"/>
      <c r="B134" s="58"/>
      <c r="C134" s="58"/>
      <c r="D134" s="56"/>
      <c r="E134" s="56"/>
    </row>
    <row r="135" spans="1:5" ht="19" customHeight="1" x14ac:dyDescent="0.35">
      <c r="A135" s="44"/>
      <c r="B135" s="58"/>
      <c r="C135" s="58"/>
      <c r="D135" s="56"/>
      <c r="E135" s="56"/>
    </row>
    <row r="136" spans="1:5" ht="19" customHeight="1" x14ac:dyDescent="0.35">
      <c r="A136" s="18"/>
      <c r="B136" s="19"/>
      <c r="C136" s="59"/>
      <c r="D136" s="56"/>
      <c r="E136" s="56"/>
    </row>
    <row r="137" spans="1:5" ht="19" customHeight="1" x14ac:dyDescent="0.35">
      <c r="A137" s="18"/>
      <c r="B137" s="19"/>
      <c r="C137" s="59"/>
      <c r="D137" s="56"/>
      <c r="E137" s="56"/>
    </row>
    <row r="138" spans="1:5" ht="19" customHeight="1" x14ac:dyDescent="0.35">
      <c r="A138" s="18"/>
      <c r="B138" s="19"/>
      <c r="C138" s="59"/>
      <c r="D138" s="56"/>
      <c r="E138" s="56"/>
    </row>
    <row r="139" spans="1:5" ht="19" customHeight="1" x14ac:dyDescent="0.35">
      <c r="A139" s="18"/>
      <c r="B139" s="19"/>
      <c r="C139" s="59"/>
      <c r="D139" s="56"/>
      <c r="E139" s="56"/>
    </row>
    <row r="140" spans="1:5" ht="19" customHeight="1" x14ac:dyDescent="0.35">
      <c r="A140" s="18"/>
      <c r="B140" s="19"/>
      <c r="C140" s="59"/>
      <c r="D140" s="56"/>
      <c r="E140" s="56"/>
    </row>
    <row r="141" spans="1:5" ht="19" customHeight="1" x14ac:dyDescent="0.35">
      <c r="A141" s="18"/>
      <c r="B141" s="19"/>
      <c r="C141" s="59"/>
      <c r="D141" s="56"/>
      <c r="E141" s="56"/>
    </row>
    <row r="142" spans="1:5" ht="19" customHeight="1" x14ac:dyDescent="0.35">
      <c r="A142" s="18"/>
      <c r="B142" s="19"/>
      <c r="C142" s="59"/>
      <c r="D142" s="56"/>
      <c r="E142" s="56"/>
    </row>
    <row r="143" spans="1:5" ht="19" customHeight="1" x14ac:dyDescent="0.35">
      <c r="A143" s="18"/>
      <c r="B143" s="19"/>
      <c r="C143" s="59"/>
      <c r="D143" s="56"/>
      <c r="E143" s="56"/>
    </row>
    <row r="144" spans="1:5" ht="19" customHeight="1" x14ac:dyDescent="0.35">
      <c r="A144" s="18"/>
      <c r="B144" s="19"/>
      <c r="C144" s="59"/>
      <c r="D144" s="56"/>
      <c r="E144" s="56"/>
    </row>
    <row r="145" spans="1:5" ht="19" customHeight="1" x14ac:dyDescent="0.35">
      <c r="A145" s="18"/>
      <c r="B145" s="19"/>
      <c r="C145" s="59"/>
      <c r="D145" s="56"/>
      <c r="E145" s="56"/>
    </row>
    <row r="146" spans="1:5" ht="19" customHeight="1" x14ac:dyDescent="0.35">
      <c r="A146" s="18"/>
      <c r="B146" s="19"/>
      <c r="C146" s="59"/>
      <c r="D146" s="56"/>
      <c r="E146" s="56"/>
    </row>
    <row r="147" spans="1:5" ht="19" customHeight="1" x14ac:dyDescent="0.35">
      <c r="A147" s="18"/>
      <c r="B147" s="19"/>
      <c r="C147" s="59"/>
      <c r="D147" s="56"/>
      <c r="E147" s="56"/>
    </row>
    <row r="148" spans="1:5" ht="19" customHeight="1" x14ac:dyDescent="0.35">
      <c r="A148" s="18"/>
      <c r="B148" s="19"/>
      <c r="C148" s="59"/>
      <c r="D148" s="56"/>
      <c r="E148" s="56"/>
    </row>
    <row r="149" spans="1:5" ht="19" customHeight="1" x14ac:dyDescent="0.35">
      <c r="A149" s="18"/>
      <c r="B149" s="19"/>
      <c r="C149" s="59"/>
      <c r="D149" s="56"/>
      <c r="E149" s="56"/>
    </row>
    <row r="150" spans="1:5" ht="19" customHeight="1" x14ac:dyDescent="0.35">
      <c r="A150" s="44"/>
      <c r="B150" s="60"/>
      <c r="C150" s="60"/>
      <c r="D150" s="56"/>
      <c r="E150" s="56"/>
    </row>
    <row r="151" spans="1:5" ht="19" customHeight="1" x14ac:dyDescent="0.35">
      <c r="A151" s="44"/>
      <c r="B151" s="60"/>
      <c r="C151" s="60"/>
      <c r="D151" s="56"/>
      <c r="E151" s="56"/>
    </row>
    <row r="152" spans="1:5" ht="19" customHeight="1" x14ac:dyDescent="0.35">
      <c r="A152" s="44"/>
      <c r="B152" s="60"/>
      <c r="C152" s="60"/>
      <c r="D152" s="56"/>
      <c r="E152" s="56"/>
    </row>
    <row r="153" spans="1:5" ht="19" customHeight="1" x14ac:dyDescent="0.35">
      <c r="A153" s="44"/>
      <c r="B153" s="58"/>
      <c r="C153" s="58"/>
      <c r="D153" s="56"/>
      <c r="E153" s="56"/>
    </row>
    <row r="154" spans="1:5" ht="19" customHeight="1" x14ac:dyDescent="0.35">
      <c r="A154" s="18"/>
      <c r="B154" s="19"/>
      <c r="C154" s="19"/>
      <c r="D154" s="56"/>
      <c r="E154" s="56"/>
    </row>
    <row r="155" spans="1:5" ht="19" customHeight="1" x14ac:dyDescent="0.35">
      <c r="A155" s="18"/>
      <c r="B155" s="19"/>
      <c r="C155" s="19"/>
      <c r="D155" s="56"/>
      <c r="E155" s="56"/>
    </row>
    <row r="156" spans="1:5" ht="19" customHeight="1" x14ac:dyDescent="0.35">
      <c r="A156" s="18"/>
      <c r="B156" s="19"/>
      <c r="C156" s="19"/>
      <c r="D156" s="56"/>
      <c r="E156" s="56"/>
    </row>
    <row r="157" spans="1:5" ht="19" customHeight="1" x14ac:dyDescent="0.35">
      <c r="A157" s="44"/>
      <c r="B157" s="61"/>
      <c r="C157" s="61"/>
      <c r="D157" s="56"/>
      <c r="E157" s="56"/>
    </row>
    <row r="158" spans="1:5" ht="19" customHeight="1" x14ac:dyDescent="0.35">
      <c r="A158" s="44"/>
      <c r="B158" s="58"/>
      <c r="C158" s="58"/>
      <c r="D158" s="56"/>
      <c r="E158" s="56"/>
    </row>
    <row r="159" spans="1:5" ht="19" customHeight="1" x14ac:dyDescent="0.35">
      <c r="A159" s="531"/>
      <c r="B159" s="531"/>
      <c r="C159" s="531"/>
      <c r="D159" s="56"/>
      <c r="E159" s="56"/>
    </row>
    <row r="160" spans="1:5" ht="19" customHeight="1" x14ac:dyDescent="0.35">
      <c r="A160" s="18"/>
      <c r="B160" s="19"/>
      <c r="C160" s="19"/>
      <c r="D160" s="56"/>
      <c r="E160" s="56"/>
    </row>
    <row r="161" spans="1:5" ht="19" customHeight="1" x14ac:dyDescent="0.35">
      <c r="A161" s="23"/>
      <c r="B161" s="62"/>
      <c r="C161" s="62"/>
      <c r="D161" s="56"/>
      <c r="E161" s="56"/>
    </row>
    <row r="162" spans="1:5" ht="19" customHeight="1" x14ac:dyDescent="0.35">
      <c r="A162" s="18"/>
      <c r="B162" s="19"/>
      <c r="C162" s="19"/>
      <c r="D162" s="56"/>
      <c r="E162" s="56"/>
    </row>
    <row r="163" spans="1:5" ht="19" customHeight="1" x14ac:dyDescent="0.35">
      <c r="A163" s="18"/>
      <c r="B163" s="19"/>
      <c r="C163" s="19"/>
      <c r="D163" s="56"/>
      <c r="E163" s="56"/>
    </row>
    <row r="164" spans="1:5" ht="19" customHeight="1" x14ac:dyDescent="0.35">
      <c r="A164" s="18"/>
      <c r="B164" s="19"/>
      <c r="C164" s="19"/>
      <c r="D164" s="56"/>
      <c r="E164" s="56"/>
    </row>
    <row r="165" spans="1:5" ht="19" customHeight="1" x14ac:dyDescent="0.35">
      <c r="A165" s="18"/>
      <c r="B165" s="19"/>
      <c r="C165" s="19"/>
      <c r="D165" s="56"/>
      <c r="E165" s="56"/>
    </row>
    <row r="166" spans="1:5" ht="19" customHeight="1" x14ac:dyDescent="0.35">
      <c r="A166" s="18"/>
      <c r="B166" s="19"/>
      <c r="C166" s="19"/>
      <c r="D166" s="56"/>
      <c r="E166" s="56"/>
    </row>
    <row r="167" spans="1:5" ht="19" customHeight="1" x14ac:dyDescent="0.35">
      <c r="A167" s="44"/>
      <c r="B167" s="60"/>
      <c r="C167" s="60"/>
      <c r="D167" s="56"/>
      <c r="E167" s="56"/>
    </row>
    <row r="168" spans="1:5" ht="19" customHeight="1" x14ac:dyDescent="0.35">
      <c r="A168" s="63"/>
      <c r="B168" s="60"/>
      <c r="C168" s="60"/>
      <c r="D168" s="56"/>
      <c r="E168" s="56"/>
    </row>
    <row r="169" spans="1:5" ht="19" customHeight="1" x14ac:dyDescent="0.35">
      <c r="A169" s="16"/>
      <c r="B169" s="17"/>
      <c r="C169" s="17"/>
      <c r="D169" s="56"/>
      <c r="E169" s="56"/>
    </row>
    <row r="170" spans="1:5" ht="19" customHeight="1" x14ac:dyDescent="0.35">
      <c r="A170" s="16"/>
      <c r="B170" s="17"/>
      <c r="C170" s="17"/>
      <c r="D170" s="56"/>
      <c r="E170" s="56"/>
    </row>
    <row r="171" spans="1:5" ht="19" customHeight="1" x14ac:dyDescent="0.35">
      <c r="A171" s="16"/>
      <c r="B171" s="17"/>
      <c r="C171" s="17"/>
      <c r="D171" s="56"/>
      <c r="E171" s="56"/>
    </row>
    <row r="172" spans="1:5" ht="21" customHeight="1" x14ac:dyDescent="0.35">
      <c r="A172" s="16"/>
      <c r="B172" s="17"/>
      <c r="C172" s="17"/>
      <c r="D172" s="56"/>
      <c r="E172" s="56"/>
    </row>
    <row r="173" spans="1:5" ht="21" customHeight="1" x14ac:dyDescent="0.35">
      <c r="A173" s="44"/>
      <c r="B173" s="58"/>
      <c r="C173" s="58"/>
      <c r="D173" s="56"/>
      <c r="E173" s="56"/>
    </row>
    <row r="174" spans="1:5" ht="21" customHeight="1" x14ac:dyDescent="0.35">
      <c r="A174" s="26"/>
      <c r="B174" s="64"/>
      <c r="C174" s="64"/>
      <c r="D174" s="56"/>
      <c r="E174" s="56"/>
    </row>
    <row r="175" spans="1:5" ht="21" customHeight="1" x14ac:dyDescent="0.35">
      <c r="A175" s="44"/>
      <c r="B175" s="58"/>
      <c r="C175" s="58"/>
      <c r="D175" s="56"/>
      <c r="E175" s="56"/>
    </row>
    <row r="176" spans="1:5" ht="21" customHeight="1" x14ac:dyDescent="0.35">
      <c r="A176" s="18"/>
      <c r="B176" s="19"/>
      <c r="C176" s="19"/>
      <c r="D176" s="56"/>
      <c r="E176" s="56"/>
    </row>
    <row r="177" spans="1:5" ht="21" customHeight="1" x14ac:dyDescent="0.35">
      <c r="A177" s="18"/>
      <c r="B177" s="19"/>
      <c r="C177" s="19"/>
      <c r="D177" s="56"/>
      <c r="E177" s="56"/>
    </row>
    <row r="178" spans="1:5" ht="21" customHeight="1" x14ac:dyDescent="0.35">
      <c r="A178" s="18"/>
      <c r="B178" s="19"/>
      <c r="C178" s="19"/>
      <c r="D178" s="56"/>
      <c r="E178" s="56"/>
    </row>
    <row r="179" spans="1:5" ht="21" customHeight="1" x14ac:dyDescent="0.35">
      <c r="A179" s="44"/>
      <c r="B179" s="58"/>
      <c r="C179" s="58"/>
      <c r="D179" s="56"/>
      <c r="E179" s="56"/>
    </row>
    <row r="180" spans="1:5" ht="21" customHeight="1" x14ac:dyDescent="0.35">
      <c r="A180" s="44"/>
      <c r="B180" s="58"/>
      <c r="C180" s="58"/>
      <c r="D180" s="56"/>
      <c r="E180" s="56"/>
    </row>
    <row r="181" spans="1:5" ht="21" customHeight="1" x14ac:dyDescent="0.35">
      <c r="A181" s="20"/>
      <c r="B181" s="21"/>
      <c r="C181" s="21"/>
    </row>
    <row r="182" spans="1:5" ht="15" customHeight="1" x14ac:dyDescent="0.35">
      <c r="A182" s="20"/>
      <c r="B182" s="21"/>
      <c r="C182" s="21"/>
    </row>
    <row r="183" spans="1:5" ht="15" customHeight="1" x14ac:dyDescent="0.35">
      <c r="A183" s="3"/>
      <c r="B183" s="7"/>
      <c r="C183" s="7"/>
    </row>
    <row r="184" spans="1:5" ht="15" customHeight="1" x14ac:dyDescent="0.35">
      <c r="A184" s="3"/>
      <c r="B184" s="7"/>
      <c r="C184" s="7"/>
    </row>
    <row r="185" spans="1:5" ht="15" customHeight="1" x14ac:dyDescent="0.35">
      <c r="A185" s="526"/>
      <c r="B185" s="526"/>
      <c r="C185" s="526"/>
    </row>
    <row r="186" spans="1:5" x14ac:dyDescent="0.35">
      <c r="A186" s="526"/>
      <c r="B186" s="526"/>
      <c r="C186" s="526"/>
    </row>
    <row r="187" spans="1:5" x14ac:dyDescent="0.35">
      <c r="A187" s="526"/>
      <c r="B187" s="526"/>
      <c r="C187" s="526"/>
    </row>
    <row r="188" spans="1:5" x14ac:dyDescent="0.35">
      <c r="A188" s="526"/>
      <c r="B188" s="526"/>
      <c r="C188" s="526"/>
    </row>
    <row r="189" spans="1:5" x14ac:dyDescent="0.35">
      <c r="A189" s="2"/>
      <c r="B189" s="6"/>
      <c r="C189" s="6"/>
    </row>
    <row r="190" spans="1:5" x14ac:dyDescent="0.35">
      <c r="A190" s="2"/>
      <c r="B190" s="6"/>
      <c r="C190" s="6"/>
    </row>
  </sheetData>
  <mergeCells count="20">
    <mergeCell ref="A98:E98"/>
    <mergeCell ref="A99:E99"/>
    <mergeCell ref="A70:E70"/>
    <mergeCell ref="A111:D111"/>
    <mergeCell ref="A112:D112"/>
    <mergeCell ref="A186:C186"/>
    <mergeCell ref="A187:C187"/>
    <mergeCell ref="A188:C188"/>
    <mergeCell ref="A159:C159"/>
    <mergeCell ref="A185:C185"/>
    <mergeCell ref="A1:E1"/>
    <mergeCell ref="A3:E3"/>
    <mergeCell ref="A4:E4"/>
    <mergeCell ref="A5:E5"/>
    <mergeCell ref="A97:E97"/>
    <mergeCell ref="A69:E69"/>
    <mergeCell ref="A71:E71"/>
    <mergeCell ref="A72:E72"/>
    <mergeCell ref="A73:E73"/>
    <mergeCell ref="A2:E2"/>
  </mergeCells>
  <printOptions horizontalCentered="1" verticalCentered="1"/>
  <pageMargins left="0.9055118110236221" right="0.9055118110236221" top="0.74803149606299213" bottom="0.74803149606299213" header="0.31496062992125984" footer="0.31496062992125984"/>
  <pageSetup scale="75" orientation="portrait" r:id="rId1"/>
  <ignoredErrors>
    <ignoredError sqref="D24" formula="1"/>
  </ignoredError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8"/>
  <sheetViews>
    <sheetView workbookViewId="0">
      <selection activeCell="B13" sqref="B13"/>
    </sheetView>
  </sheetViews>
  <sheetFormatPr baseColWidth="10" defaultRowHeight="14.5" x14ac:dyDescent="0.35"/>
  <cols>
    <col min="1" max="1" width="39.26953125" customWidth="1"/>
    <col min="2" max="2" width="12.26953125" bestFit="1" customWidth="1"/>
    <col min="3" max="4" width="11.1796875" bestFit="1" customWidth="1"/>
    <col min="5" max="5" width="12.7265625" bestFit="1" customWidth="1"/>
    <col min="7" max="7" width="11.453125" style="175"/>
  </cols>
  <sheetData>
    <row r="1" spans="1:8" ht="15.5" x14ac:dyDescent="0.35">
      <c r="A1" s="528" t="e">
        <f>#REF!</f>
        <v>#REF!</v>
      </c>
      <c r="B1" s="528"/>
      <c r="C1" s="528"/>
      <c r="D1" s="528"/>
      <c r="E1" s="528"/>
    </row>
    <row r="2" spans="1:8" ht="18" customHeight="1" x14ac:dyDescent="0.35">
      <c r="A2" s="528" t="s">
        <v>114</v>
      </c>
      <c r="B2" s="528"/>
      <c r="C2" s="528"/>
      <c r="D2" s="528"/>
      <c r="E2" s="528"/>
    </row>
    <row r="3" spans="1:8" ht="18.75" customHeight="1" x14ac:dyDescent="0.45">
      <c r="A3" s="571" t="s">
        <v>230</v>
      </c>
      <c r="B3" s="571"/>
      <c r="C3" s="571"/>
      <c r="D3" s="571"/>
      <c r="E3" s="571"/>
    </row>
    <row r="4" spans="1:8" ht="20.5" x14ac:dyDescent="0.45">
      <c r="A4" s="82"/>
      <c r="B4" s="82"/>
      <c r="C4" s="82"/>
      <c r="D4" s="82"/>
      <c r="E4" s="82"/>
    </row>
    <row r="5" spans="1:8" ht="20.5" x14ac:dyDescent="0.45">
      <c r="A5" s="82"/>
      <c r="B5" s="82"/>
      <c r="C5" s="82"/>
      <c r="D5" s="82"/>
      <c r="E5" s="82"/>
    </row>
    <row r="6" spans="1:8" s="85" customFormat="1" ht="13" x14ac:dyDescent="0.3">
      <c r="A6" s="185" t="s">
        <v>110</v>
      </c>
      <c r="B6" s="186" t="s">
        <v>247</v>
      </c>
      <c r="C6" s="186" t="s">
        <v>111</v>
      </c>
      <c r="D6" s="186" t="s">
        <v>112</v>
      </c>
      <c r="E6" s="186" t="s">
        <v>274</v>
      </c>
      <c r="G6" s="240"/>
    </row>
    <row r="7" spans="1:8" x14ac:dyDescent="0.35">
      <c r="A7" s="176" t="s">
        <v>113</v>
      </c>
      <c r="B7" s="182">
        <f>'ESF DIC 2023'!D167</f>
        <v>254594345</v>
      </c>
      <c r="C7" s="178">
        <v>0</v>
      </c>
      <c r="D7" s="176">
        <v>0</v>
      </c>
      <c r="E7" s="178">
        <f t="shared" ref="E7:E12" si="0">SUM(B7+C7-D7)</f>
        <v>254594345</v>
      </c>
      <c r="F7" s="84"/>
      <c r="G7" s="241"/>
    </row>
    <row r="8" spans="1:8" hidden="1" x14ac:dyDescent="0.35">
      <c r="A8" s="176" t="s">
        <v>225</v>
      </c>
      <c r="B8" s="182">
        <v>0</v>
      </c>
      <c r="C8" s="179">
        <v>0</v>
      </c>
      <c r="D8" s="179">
        <v>0</v>
      </c>
      <c r="E8" s="178">
        <f t="shared" si="0"/>
        <v>0</v>
      </c>
    </row>
    <row r="9" spans="1:8" x14ac:dyDescent="0.35">
      <c r="A9" s="176" t="s">
        <v>141</v>
      </c>
      <c r="B9" s="182">
        <f>+'ESF DIC 2023'!D169</f>
        <v>0</v>
      </c>
      <c r="C9" s="179">
        <f>+'ESF DIC 2023'!E169</f>
        <v>0</v>
      </c>
      <c r="D9" s="179">
        <v>0</v>
      </c>
      <c r="E9" s="178">
        <f t="shared" si="0"/>
        <v>0</v>
      </c>
    </row>
    <row r="10" spans="1:8" x14ac:dyDescent="0.35">
      <c r="A10" s="176" t="s">
        <v>270</v>
      </c>
      <c r="B10" s="182">
        <f>+'ESF DIC 2023'!C170</f>
        <v>0</v>
      </c>
      <c r="C10" s="179">
        <v>0</v>
      </c>
      <c r="D10" s="179">
        <v>0</v>
      </c>
      <c r="E10" s="178">
        <f t="shared" si="0"/>
        <v>0</v>
      </c>
    </row>
    <row r="11" spans="1:8" hidden="1" x14ac:dyDescent="0.35">
      <c r="A11" s="176" t="s">
        <v>152</v>
      </c>
      <c r="B11" s="182">
        <f>'ESTADO NIIF'!D159</f>
        <v>0</v>
      </c>
      <c r="C11" s="179">
        <v>0</v>
      </c>
      <c r="D11" s="179">
        <f>'ESTADO NIIF'!E159*-1</f>
        <v>0</v>
      </c>
      <c r="E11" s="178">
        <f t="shared" si="0"/>
        <v>0</v>
      </c>
    </row>
    <row r="12" spans="1:8" x14ac:dyDescent="0.35">
      <c r="A12" s="176" t="s">
        <v>115</v>
      </c>
      <c r="B12" s="182">
        <f>+'ESF DIC 2023'!D172</f>
        <v>58690119</v>
      </c>
      <c r="C12" s="179">
        <v>0</v>
      </c>
      <c r="D12" s="179">
        <f>+'ESF DIC 2023'!E172*-1</f>
        <v>14468663.899999976</v>
      </c>
      <c r="E12" s="178">
        <f t="shared" si="0"/>
        <v>44221455.100000024</v>
      </c>
    </row>
    <row r="13" spans="1:8" s="1" customFormat="1" ht="15" thickBot="1" x14ac:dyDescent="0.4">
      <c r="A13" s="177" t="s">
        <v>118</v>
      </c>
      <c r="B13" s="183">
        <f>SUM(B7:B12)</f>
        <v>313284464</v>
      </c>
      <c r="C13" s="183">
        <f>SUM(C7:C12)</f>
        <v>0</v>
      </c>
      <c r="D13" s="183">
        <f>SUM(D7:D12)</f>
        <v>14468663.899999976</v>
      </c>
      <c r="E13" s="180">
        <f>SUM(E7:E12)</f>
        <v>298815800.10000002</v>
      </c>
      <c r="G13" s="242"/>
      <c r="H13" s="243"/>
    </row>
    <row r="14" spans="1:8" ht="15" thickTop="1" x14ac:dyDescent="0.35">
      <c r="A14" s="184"/>
      <c r="B14" s="184"/>
      <c r="C14" s="184"/>
      <c r="D14" s="184"/>
      <c r="E14" s="184"/>
    </row>
    <row r="15" spans="1:8" x14ac:dyDescent="0.35">
      <c r="A15" s="184"/>
      <c r="B15" s="184"/>
      <c r="C15" s="184"/>
      <c r="D15" s="184"/>
      <c r="E15" s="184"/>
    </row>
    <row r="16" spans="1:8" x14ac:dyDescent="0.35">
      <c r="A16" s="184"/>
      <c r="B16" s="184"/>
      <c r="C16" s="184"/>
      <c r="D16" s="184"/>
      <c r="E16" s="184"/>
    </row>
    <row r="17" spans="1:9" x14ac:dyDescent="0.35">
      <c r="A17" s="184"/>
      <c r="B17" s="184"/>
      <c r="C17" s="184"/>
      <c r="D17" s="184"/>
      <c r="E17" s="184"/>
    </row>
    <row r="18" spans="1:9" x14ac:dyDescent="0.35">
      <c r="A18" s="177"/>
      <c r="B18" s="181"/>
      <c r="C18" s="181"/>
      <c r="D18" s="181"/>
      <c r="E18" s="181"/>
      <c r="F18" s="83"/>
      <c r="G18" s="201"/>
    </row>
    <row r="19" spans="1:9" x14ac:dyDescent="0.35">
      <c r="A19" s="176"/>
      <c r="B19" s="187"/>
      <c r="C19" s="187"/>
      <c r="D19" s="187"/>
      <c r="E19" s="187"/>
    </row>
    <row r="20" spans="1:9" x14ac:dyDescent="0.35">
      <c r="A20" s="87"/>
      <c r="B20" s="87"/>
      <c r="C20" s="87"/>
      <c r="D20" s="87"/>
      <c r="E20" s="87"/>
    </row>
    <row r="21" spans="1:9" x14ac:dyDescent="0.35">
      <c r="A21" s="44"/>
      <c r="B21" s="18"/>
      <c r="C21" s="52"/>
      <c r="D21" s="53"/>
      <c r="E21" s="87"/>
    </row>
    <row r="22" spans="1:9" ht="19" customHeight="1" x14ac:dyDescent="0.35">
      <c r="A22" s="44" t="s">
        <v>275</v>
      </c>
      <c r="B22" s="18"/>
      <c r="C22" s="52" t="s">
        <v>276</v>
      </c>
      <c r="D22" s="193"/>
      <c r="E22" s="26"/>
      <c r="F22" s="245"/>
      <c r="G22" s="246"/>
      <c r="H22" s="246"/>
      <c r="I22" s="246"/>
    </row>
    <row r="23" spans="1:9" ht="16.5" customHeight="1" x14ac:dyDescent="0.35">
      <c r="A23" s="44" t="s">
        <v>80</v>
      </c>
      <c r="B23" s="18"/>
      <c r="C23" s="52" t="s">
        <v>378</v>
      </c>
      <c r="D23" s="193"/>
      <c r="E23" s="26"/>
      <c r="F23" s="245"/>
      <c r="G23" s="246"/>
      <c r="H23" s="246"/>
      <c r="I23" s="246"/>
    </row>
    <row r="24" spans="1:9" ht="16.5" customHeight="1" x14ac:dyDescent="0.35">
      <c r="A24" s="44"/>
      <c r="B24" s="18"/>
      <c r="C24" s="52"/>
      <c r="D24" s="193"/>
      <c r="E24" s="26"/>
      <c r="F24" s="245"/>
      <c r="G24" s="246"/>
      <c r="H24" s="246"/>
      <c r="I24" s="246"/>
    </row>
    <row r="25" spans="1:9" ht="16.5" customHeight="1" x14ac:dyDescent="0.35">
      <c r="A25" s="44"/>
      <c r="B25" s="18"/>
      <c r="C25" s="52"/>
      <c r="D25" s="193"/>
      <c r="E25" s="26"/>
      <c r="F25" s="245"/>
      <c r="G25" s="246"/>
      <c r="H25" s="246"/>
      <c r="I25" s="246"/>
    </row>
    <row r="26" spans="1:9" ht="16.5" customHeight="1" x14ac:dyDescent="0.35">
      <c r="A26" s="44"/>
      <c r="B26" s="18"/>
      <c r="C26" s="52"/>
      <c r="D26" s="193"/>
      <c r="E26" s="26"/>
      <c r="F26" s="245"/>
      <c r="G26" s="246"/>
      <c r="H26" s="246"/>
      <c r="I26" s="246"/>
    </row>
    <row r="27" spans="1:9" ht="16.5" customHeight="1" x14ac:dyDescent="0.35">
      <c r="A27" s="44"/>
      <c r="B27" s="18"/>
      <c r="C27" s="52"/>
      <c r="D27" s="193"/>
      <c r="E27" s="26"/>
      <c r="F27" s="245"/>
      <c r="G27" s="246"/>
      <c r="H27" s="246"/>
      <c r="I27" s="246"/>
    </row>
    <row r="28" spans="1:9" ht="19" customHeight="1" x14ac:dyDescent="0.35">
      <c r="A28" s="523" t="s">
        <v>278</v>
      </c>
      <c r="B28" s="523"/>
      <c r="C28" s="523"/>
      <c r="D28" s="523"/>
      <c r="E28" s="56"/>
      <c r="F28" s="245"/>
      <c r="G28" s="246"/>
      <c r="H28" s="246"/>
      <c r="I28" s="246"/>
    </row>
    <row r="29" spans="1:9" ht="19" customHeight="1" x14ac:dyDescent="0.35">
      <c r="A29" s="523" t="s">
        <v>379</v>
      </c>
      <c r="B29" s="523"/>
      <c r="C29" s="523"/>
      <c r="D29" s="523"/>
      <c r="E29" s="56"/>
      <c r="F29" s="245"/>
      <c r="G29" s="246"/>
      <c r="H29" s="246"/>
      <c r="I29" s="246"/>
    </row>
    <row r="30" spans="1:9" ht="19" customHeight="1" x14ac:dyDescent="0.35">
      <c r="A30" s="18"/>
      <c r="B30" s="55"/>
      <c r="C30" s="55"/>
      <c r="D30" s="56"/>
      <c r="E30" s="56"/>
      <c r="F30" s="245"/>
      <c r="G30" s="246"/>
      <c r="H30" s="246"/>
      <c r="I30" s="246"/>
    </row>
    <row r="31" spans="1:9" ht="19" customHeight="1" x14ac:dyDescent="0.35">
      <c r="A31" s="18"/>
      <c r="B31" s="55"/>
      <c r="C31" s="55"/>
      <c r="D31" s="56"/>
      <c r="E31" s="56"/>
      <c r="F31" s="245"/>
      <c r="G31" s="246"/>
      <c r="H31" s="246"/>
      <c r="I31" s="246"/>
    </row>
    <row r="36" spans="2:5" x14ac:dyDescent="0.35">
      <c r="B36" s="532"/>
      <c r="C36" s="532"/>
      <c r="D36" s="532"/>
      <c r="E36" s="532"/>
    </row>
    <row r="37" spans="2:5" x14ac:dyDescent="0.35">
      <c r="B37" s="532"/>
      <c r="C37" s="532"/>
      <c r="D37" s="532"/>
      <c r="E37" s="532"/>
    </row>
    <row r="38" spans="2:5" x14ac:dyDescent="0.35">
      <c r="B38" s="532"/>
      <c r="C38" s="532"/>
      <c r="D38" s="532"/>
      <c r="E38" s="532"/>
    </row>
  </sheetData>
  <mergeCells count="8">
    <mergeCell ref="B37:E37"/>
    <mergeCell ref="B38:E38"/>
    <mergeCell ref="A1:E1"/>
    <mergeCell ref="A2:E2"/>
    <mergeCell ref="A3:E3"/>
    <mergeCell ref="B36:E36"/>
    <mergeCell ref="A28:D28"/>
    <mergeCell ref="A29:D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95"/>
  <sheetViews>
    <sheetView zoomScaleNormal="100" workbookViewId="0">
      <selection activeCell="E83" sqref="E83"/>
    </sheetView>
  </sheetViews>
  <sheetFormatPr baseColWidth="10" defaultRowHeight="14.5" x14ac:dyDescent="0.35"/>
  <cols>
    <col min="1" max="1" width="37.1796875" customWidth="1"/>
    <col min="2" max="2" width="6.54296875" style="8" customWidth="1"/>
    <col min="3" max="3" width="18.81640625" style="8" customWidth="1"/>
    <col min="4" max="4" width="14.81640625" customWidth="1"/>
    <col min="5" max="5" width="17.1796875" customWidth="1"/>
    <col min="6" max="6" width="14.1796875" bestFit="1" customWidth="1"/>
    <col min="7" max="8" width="14.1796875" style="195" bestFit="1" customWidth="1"/>
  </cols>
  <sheetData>
    <row r="1" spans="1:8" ht="15.5" x14ac:dyDescent="0.35">
      <c r="A1" s="572" t="str">
        <f>'ESTADO NIIF'!A1</f>
        <v>DEPOSITO ALLIANZ PHARMA SAS</v>
      </c>
      <c r="B1" s="572"/>
      <c r="C1" s="572"/>
      <c r="D1" s="572"/>
      <c r="E1" s="572"/>
      <c r="G1" s="195" t="s">
        <v>116</v>
      </c>
    </row>
    <row r="2" spans="1:8" ht="15.5" x14ac:dyDescent="0.35">
      <c r="A2" s="572" t="s">
        <v>50</v>
      </c>
      <c r="B2" s="572"/>
      <c r="C2" s="572"/>
      <c r="D2" s="572"/>
      <c r="E2" s="572"/>
    </row>
    <row r="3" spans="1:8" ht="15.5" x14ac:dyDescent="0.35">
      <c r="A3" s="572" t="s">
        <v>51</v>
      </c>
      <c r="B3" s="572"/>
      <c r="C3" s="572"/>
      <c r="D3" s="572"/>
      <c r="E3" s="572"/>
    </row>
    <row r="4" spans="1:8" x14ac:dyDescent="0.35">
      <c r="A4" s="573" t="s">
        <v>230</v>
      </c>
      <c r="B4" s="573"/>
      <c r="C4" s="573"/>
      <c r="D4" s="573"/>
      <c r="E4" s="573"/>
    </row>
    <row r="5" spans="1:8" x14ac:dyDescent="0.35">
      <c r="A5" s="4"/>
      <c r="B5" s="4"/>
      <c r="C5" s="4"/>
      <c r="D5" s="4"/>
      <c r="E5" s="4"/>
    </row>
    <row r="6" spans="1:8" ht="17" x14ac:dyDescent="0.6">
      <c r="A6" s="4"/>
      <c r="B6" s="10"/>
      <c r="C6" s="11" t="s">
        <v>247</v>
      </c>
      <c r="D6" s="11" t="s">
        <v>151</v>
      </c>
      <c r="E6" s="12" t="s">
        <v>52</v>
      </c>
    </row>
    <row r="7" spans="1:8" ht="19" customHeight="1" x14ac:dyDescent="0.6">
      <c r="A7" s="23" t="s">
        <v>103</v>
      </c>
      <c r="B7" s="24"/>
      <c r="C7" s="25"/>
      <c r="D7" s="22"/>
      <c r="E7" s="26"/>
    </row>
    <row r="8" spans="1:8" ht="19" customHeight="1" x14ac:dyDescent="0.35">
      <c r="A8" s="26" t="s">
        <v>104</v>
      </c>
      <c r="B8" s="91">
        <v>18</v>
      </c>
      <c r="C8" s="27">
        <f>67126988000/1000</f>
        <v>67126988</v>
      </c>
      <c r="D8" s="27">
        <f>37846633000/1000</f>
        <v>37846633</v>
      </c>
      <c r="E8" s="28">
        <f>C8-D8</f>
        <v>29280355</v>
      </c>
    </row>
    <row r="9" spans="1:8" ht="19" customHeight="1" x14ac:dyDescent="0.35">
      <c r="A9" s="26" t="s">
        <v>53</v>
      </c>
      <c r="B9" s="92">
        <v>19</v>
      </c>
      <c r="C9" s="27">
        <f>(53985211232+6000000000)/1000</f>
        <v>59985211.232000001</v>
      </c>
      <c r="D9" s="27">
        <f>36636400296.4/1000</f>
        <v>36636400.296400003</v>
      </c>
      <c r="E9" s="28">
        <f>C9-D9</f>
        <v>23348810.935599998</v>
      </c>
      <c r="H9" s="196" t="s">
        <v>266</v>
      </c>
    </row>
    <row r="10" spans="1:8" ht="19" customHeight="1" x14ac:dyDescent="0.6">
      <c r="A10" s="23" t="s">
        <v>54</v>
      </c>
      <c r="B10" s="24"/>
      <c r="C10" s="29">
        <f>C8-C9</f>
        <v>7141776.7679999992</v>
      </c>
      <c r="D10" s="29">
        <f>D8-D9</f>
        <v>1210232.7035999969</v>
      </c>
      <c r="E10" s="29">
        <f>E8-E9</f>
        <v>5931544.0644000024</v>
      </c>
    </row>
    <row r="11" spans="1:8" ht="12.75" customHeight="1" x14ac:dyDescent="0.6">
      <c r="A11" s="23"/>
      <c r="B11" s="24"/>
      <c r="C11" s="30"/>
      <c r="D11" s="30"/>
      <c r="E11" s="31"/>
      <c r="G11" s="235"/>
    </row>
    <row r="12" spans="1:8" ht="19" customHeight="1" x14ac:dyDescent="0.35">
      <c r="A12" s="23" t="s">
        <v>55</v>
      </c>
      <c r="B12" s="91"/>
      <c r="C12" s="32"/>
      <c r="D12" s="33"/>
      <c r="E12" s="31"/>
      <c r="F12" s="14"/>
    </row>
    <row r="13" spans="1:8" ht="19" customHeight="1" x14ac:dyDescent="0.35">
      <c r="A13" s="26" t="s">
        <v>142</v>
      </c>
      <c r="B13" s="13"/>
      <c r="C13" s="34">
        <f>+ER!F8/1000</f>
        <v>2576657.4380000001</v>
      </c>
      <c r="D13" s="34">
        <f>2605034000/1000</f>
        <v>2605034</v>
      </c>
      <c r="E13" s="28">
        <f>C13-D13</f>
        <v>-28376.561999999918</v>
      </c>
      <c r="H13" s="235">
        <v>0</v>
      </c>
    </row>
    <row r="14" spans="1:8" ht="19" hidden="1" customHeight="1" x14ac:dyDescent="0.35">
      <c r="A14" s="26" t="s">
        <v>143</v>
      </c>
      <c r="B14" s="13"/>
      <c r="C14" s="34"/>
      <c r="D14" s="22"/>
      <c r="E14" s="28">
        <f t="shared" ref="E14:E22" si="0">C14-D14</f>
        <v>0</v>
      </c>
    </row>
    <row r="15" spans="1:8" ht="19" hidden="1" customHeight="1" x14ac:dyDescent="0.35">
      <c r="A15" s="26" t="s">
        <v>61</v>
      </c>
      <c r="B15" s="13"/>
      <c r="C15" s="34"/>
      <c r="D15" s="22"/>
      <c r="E15" s="28">
        <f t="shared" si="0"/>
        <v>0</v>
      </c>
    </row>
    <row r="16" spans="1:8" ht="19" hidden="1" customHeight="1" x14ac:dyDescent="0.35">
      <c r="A16" s="26" t="s">
        <v>63</v>
      </c>
      <c r="B16" s="13"/>
      <c r="C16" s="34"/>
      <c r="D16" s="22"/>
      <c r="E16" s="28">
        <f t="shared" si="0"/>
        <v>0</v>
      </c>
    </row>
    <row r="17" spans="1:12" ht="19" hidden="1" customHeight="1" x14ac:dyDescent="0.35">
      <c r="A17" s="26" t="s">
        <v>144</v>
      </c>
      <c r="B17" s="13"/>
      <c r="C17" s="34"/>
      <c r="D17" s="22"/>
      <c r="E17" s="28">
        <f t="shared" si="0"/>
        <v>0</v>
      </c>
    </row>
    <row r="18" spans="1:12" ht="19" customHeight="1" x14ac:dyDescent="0.35">
      <c r="A18" s="26" t="s">
        <v>57</v>
      </c>
      <c r="B18" s="13"/>
      <c r="C18" s="34">
        <f>+ER!D13/1000</f>
        <v>18417.518</v>
      </c>
      <c r="D18" s="22">
        <v>0</v>
      </c>
      <c r="E18" s="28">
        <f t="shared" si="0"/>
        <v>18417.518</v>
      </c>
      <c r="G18" s="235"/>
    </row>
    <row r="19" spans="1:12" ht="19" customHeight="1" x14ac:dyDescent="0.35">
      <c r="A19" s="26" t="s">
        <v>145</v>
      </c>
      <c r="B19" s="13"/>
      <c r="C19" s="34">
        <f>+ER!D14/1000</f>
        <v>1159.326</v>
      </c>
      <c r="D19" s="22">
        <v>0</v>
      </c>
      <c r="E19" s="28">
        <f t="shared" si="0"/>
        <v>1159.326</v>
      </c>
      <c r="G19" s="235"/>
    </row>
    <row r="20" spans="1:12" ht="19" customHeight="1" x14ac:dyDescent="0.35">
      <c r="A20" s="26" t="s">
        <v>66</v>
      </c>
      <c r="B20" s="13"/>
      <c r="C20" s="34">
        <f>+ER!D15/1000</f>
        <v>13526.936</v>
      </c>
      <c r="D20" s="22">
        <v>0</v>
      </c>
      <c r="E20" s="28">
        <f t="shared" si="0"/>
        <v>13526.936</v>
      </c>
      <c r="G20" s="235"/>
    </row>
    <row r="21" spans="1:12" ht="19" hidden="1" customHeight="1" x14ac:dyDescent="0.35">
      <c r="A21" s="26" t="s">
        <v>105</v>
      </c>
      <c r="B21" s="35"/>
      <c r="C21" s="34"/>
      <c r="D21" s="22"/>
      <c r="E21" s="28">
        <f t="shared" si="0"/>
        <v>0</v>
      </c>
    </row>
    <row r="22" spans="1:12" ht="19" hidden="1" customHeight="1" x14ac:dyDescent="0.35">
      <c r="A22" s="26" t="s">
        <v>56</v>
      </c>
      <c r="B22" s="35"/>
      <c r="C22" s="34"/>
      <c r="D22" s="22"/>
      <c r="E22" s="28">
        <f t="shared" si="0"/>
        <v>0</v>
      </c>
    </row>
    <row r="23" spans="1:12" ht="19" customHeight="1" x14ac:dyDescent="0.35">
      <c r="A23" s="23" t="s">
        <v>58</v>
      </c>
      <c r="B23" s="13"/>
      <c r="C23" s="36">
        <f>SUM(C13:C22)</f>
        <v>2609761.2180000003</v>
      </c>
      <c r="D23" s="36">
        <f>SUM(D13:D22)</f>
        <v>2605034</v>
      </c>
      <c r="E23" s="36">
        <f>SUM(E13:E22)</f>
        <v>4727.2180000000826</v>
      </c>
      <c r="F23" s="15"/>
      <c r="G23" s="235"/>
    </row>
    <row r="24" spans="1:12" ht="13.5" customHeight="1" x14ac:dyDescent="0.35">
      <c r="A24" s="26"/>
      <c r="B24" s="13"/>
      <c r="C24" s="34"/>
      <c r="D24" s="22"/>
      <c r="E24" s="28"/>
    </row>
    <row r="25" spans="1:12" ht="19" customHeight="1" x14ac:dyDescent="0.35">
      <c r="A25" s="23" t="s">
        <v>59</v>
      </c>
      <c r="B25" s="91">
        <v>20</v>
      </c>
      <c r="C25" s="32"/>
      <c r="D25" s="33"/>
      <c r="E25" s="31"/>
    </row>
    <row r="26" spans="1:12" ht="19" customHeight="1" x14ac:dyDescent="0.35">
      <c r="A26" s="23" t="s">
        <v>60</v>
      </c>
      <c r="B26" s="13"/>
      <c r="C26" s="37"/>
      <c r="D26" s="33"/>
      <c r="E26" s="31"/>
    </row>
    <row r="27" spans="1:12" ht="19" customHeight="1" x14ac:dyDescent="0.35">
      <c r="A27" s="26" t="s">
        <v>109</v>
      </c>
      <c r="B27" s="13"/>
      <c r="C27" s="38">
        <f>+ER!F22/1000</f>
        <v>707402.70700000005</v>
      </c>
      <c r="D27" s="38">
        <f>281576159/1000</f>
        <v>281576.15899999999</v>
      </c>
      <c r="E27" s="28">
        <f>C27-D27</f>
        <v>425826.54800000007</v>
      </c>
      <c r="G27" s="236"/>
      <c r="H27" s="236"/>
    </row>
    <row r="28" spans="1:12" ht="19" customHeight="1" x14ac:dyDescent="0.35">
      <c r="A28" s="26" t="s">
        <v>61</v>
      </c>
      <c r="B28" s="13"/>
      <c r="C28" s="38">
        <f>36945000/1000</f>
        <v>36945</v>
      </c>
      <c r="D28" s="38">
        <f>101513435/1000</f>
        <v>101513.435</v>
      </c>
      <c r="E28" s="28">
        <f>C28-D28</f>
        <v>-64568.434999999998</v>
      </c>
    </row>
    <row r="29" spans="1:12" ht="19" customHeight="1" x14ac:dyDescent="0.35">
      <c r="A29" s="26" t="s">
        <v>62</v>
      </c>
      <c r="B29" s="13"/>
      <c r="C29" s="38">
        <f>+ER!F24/1000</f>
        <v>84178.678</v>
      </c>
      <c r="D29" s="38"/>
      <c r="E29" s="28">
        <f>C29-D29</f>
        <v>84178.678</v>
      </c>
      <c r="J29" s="15">
        <f>+C44+C27</f>
        <v>2112580.1639999999</v>
      </c>
      <c r="K29" s="204">
        <f>2112580410.73013/1000</f>
        <v>2112580.41073013</v>
      </c>
      <c r="L29" s="15">
        <f>J29-K29</f>
        <v>-0.24673013016581535</v>
      </c>
    </row>
    <row r="30" spans="1:12" ht="19" customHeight="1" x14ac:dyDescent="0.35">
      <c r="A30" s="26" t="s">
        <v>83</v>
      </c>
      <c r="B30" s="13"/>
      <c r="C30" s="38">
        <f>+ER!F25/1000</f>
        <v>274232.07199999999</v>
      </c>
      <c r="D30" s="38">
        <f>203021255/1000</f>
        <v>203021.255</v>
      </c>
      <c r="E30" s="28">
        <f>C30-D30</f>
        <v>71210.816999999981</v>
      </c>
    </row>
    <row r="31" spans="1:12" ht="19" customHeight="1" x14ac:dyDescent="0.35">
      <c r="A31" s="26" t="s">
        <v>89</v>
      </c>
      <c r="B31" s="13"/>
      <c r="C31" s="38">
        <f>+ER!F26/1000</f>
        <v>12060.127</v>
      </c>
      <c r="D31" s="38">
        <f>6605850/1000</f>
        <v>6605.85</v>
      </c>
      <c r="E31" s="28">
        <f>C31-D31</f>
        <v>5454.277</v>
      </c>
    </row>
    <row r="32" spans="1:12" ht="19" customHeight="1" x14ac:dyDescent="0.35">
      <c r="A32" s="26" t="s">
        <v>63</v>
      </c>
      <c r="B32" s="13"/>
      <c r="C32" s="38">
        <f>+ER!F27/1000</f>
        <v>311104.88900000002</v>
      </c>
      <c r="D32" s="38">
        <f>284804366.84/1000</f>
        <v>284804.36683999997</v>
      </c>
      <c r="E32" s="28">
        <f t="shared" ref="E32:E40" si="1">C32-D32</f>
        <v>26300.522160000051</v>
      </c>
    </row>
    <row r="33" spans="1:8" ht="19" customHeight="1" x14ac:dyDescent="0.35">
      <c r="A33" s="26" t="s">
        <v>148</v>
      </c>
      <c r="B33" s="13"/>
      <c r="C33" s="38">
        <f>+ER!F28/1000</f>
        <v>4038.8690000000001</v>
      </c>
      <c r="D33" s="38">
        <f>3042454/1000</f>
        <v>3042.4540000000002</v>
      </c>
      <c r="E33" s="28">
        <f t="shared" si="1"/>
        <v>996.41499999999996</v>
      </c>
    </row>
    <row r="34" spans="1:8" ht="19" customHeight="1" x14ac:dyDescent="0.35">
      <c r="A34" s="26" t="s">
        <v>85</v>
      </c>
      <c r="B34" s="13"/>
      <c r="C34" s="38">
        <f>+ER!F29/1000</f>
        <v>52596.235000000001</v>
      </c>
      <c r="D34" s="38">
        <f>39551535.41/1000</f>
        <v>39551.535409999997</v>
      </c>
      <c r="E34" s="28">
        <f t="shared" si="1"/>
        <v>13044.699590000004</v>
      </c>
    </row>
    <row r="35" spans="1:8" ht="19" customHeight="1" x14ac:dyDescent="0.35">
      <c r="A35" s="26" t="s">
        <v>220</v>
      </c>
      <c r="B35" s="13"/>
      <c r="C35" s="38">
        <f>+ER!F30/1000</f>
        <v>8791.2199999999993</v>
      </c>
      <c r="D35" s="38">
        <f>9625676/1000</f>
        <v>9625.6759999999995</v>
      </c>
      <c r="E35" s="28">
        <f>C35-D35</f>
        <v>-834.45600000000013</v>
      </c>
    </row>
    <row r="36" spans="1:8" ht="19" customHeight="1" x14ac:dyDescent="0.35">
      <c r="A36" s="26" t="s">
        <v>64</v>
      </c>
      <c r="B36" s="13"/>
      <c r="C36" s="38">
        <f>+ER!F31/1000</f>
        <v>24591.744999999999</v>
      </c>
      <c r="D36" s="38">
        <f>9979280/1000</f>
        <v>9979.2800000000007</v>
      </c>
      <c r="E36" s="28">
        <f>C36-D36</f>
        <v>14612.464999999998</v>
      </c>
    </row>
    <row r="37" spans="1:8" ht="19" customHeight="1" x14ac:dyDescent="0.35">
      <c r="A37" s="26" t="s">
        <v>86</v>
      </c>
      <c r="B37" s="13"/>
      <c r="C37" s="38">
        <v>0</v>
      </c>
      <c r="D37" s="38">
        <f>24384324/1000</f>
        <v>24384.324000000001</v>
      </c>
      <c r="E37" s="28">
        <f>C37-D37</f>
        <v>-24384.324000000001</v>
      </c>
    </row>
    <row r="38" spans="1:8" ht="19" hidden="1" customHeight="1" x14ac:dyDescent="0.35">
      <c r="A38" s="26" t="s">
        <v>67</v>
      </c>
      <c r="B38" s="26"/>
      <c r="C38" s="38"/>
      <c r="D38" s="38">
        <v>0</v>
      </c>
      <c r="E38" s="28">
        <f>C38-D38</f>
        <v>0</v>
      </c>
    </row>
    <row r="39" spans="1:8" ht="19" customHeight="1" x14ac:dyDescent="0.35">
      <c r="A39" s="26" t="s">
        <v>65</v>
      </c>
      <c r="B39" s="13"/>
      <c r="C39" s="38">
        <f>69368912.625/1000</f>
        <v>69368.912624999997</v>
      </c>
      <c r="D39" s="38">
        <v>0</v>
      </c>
      <c r="E39" s="28">
        <f>C39-D39</f>
        <v>69368.912624999997</v>
      </c>
    </row>
    <row r="40" spans="1:8" ht="19" customHeight="1" x14ac:dyDescent="0.35">
      <c r="A40" s="26" t="s">
        <v>66</v>
      </c>
      <c r="B40" s="13"/>
      <c r="C40" s="38">
        <f>+ER!F35/1000</f>
        <v>191672.92800000001</v>
      </c>
      <c r="D40" s="38">
        <f>304197933.23/1000</f>
        <v>304197.93323000002</v>
      </c>
      <c r="E40" s="28">
        <f t="shared" si="1"/>
        <v>-112525.00523000001</v>
      </c>
    </row>
    <row r="41" spans="1:8" ht="19" customHeight="1" x14ac:dyDescent="0.35">
      <c r="A41" s="23" t="s">
        <v>226</v>
      </c>
      <c r="B41" s="13"/>
      <c r="C41" s="39">
        <f>SUM(C27:C40)</f>
        <v>1776983.3826250003</v>
      </c>
      <c r="D41" s="39">
        <f>SUM(D27:D40)</f>
        <v>1268302.2684799999</v>
      </c>
      <c r="E41" s="39">
        <f>SUM(E27:E40)</f>
        <v>508681.11414500012</v>
      </c>
      <c r="H41" s="236"/>
    </row>
    <row r="42" spans="1:8" ht="13.5" customHeight="1" x14ac:dyDescent="0.35">
      <c r="A42" s="26"/>
      <c r="B42" s="13"/>
      <c r="C42" s="38"/>
      <c r="D42" s="22"/>
      <c r="E42" s="28"/>
    </row>
    <row r="43" spans="1:8" ht="19" customHeight="1" x14ac:dyDescent="0.35">
      <c r="A43" s="23" t="s">
        <v>221</v>
      </c>
      <c r="B43" s="13"/>
      <c r="C43" s="37"/>
      <c r="D43" s="33"/>
      <c r="E43" s="31"/>
    </row>
    <row r="44" spans="1:8" ht="19" customHeight="1" x14ac:dyDescent="0.35">
      <c r="A44" s="26" t="s">
        <v>109</v>
      </c>
      <c r="B44" s="13"/>
      <c r="C44" s="38">
        <f>(ER!F39/1000)-216374</f>
        <v>1405177.4569999999</v>
      </c>
      <c r="D44" s="38">
        <f>507122316/1000</f>
        <v>507122.31599999999</v>
      </c>
      <c r="E44" s="28">
        <f t="shared" ref="E44:E53" si="2">C44-D44</f>
        <v>898055.14099999995</v>
      </c>
    </row>
    <row r="45" spans="1:8" ht="19" customHeight="1" x14ac:dyDescent="0.35">
      <c r="A45" s="26" t="s">
        <v>61</v>
      </c>
      <c r="B45" s="13"/>
      <c r="C45" s="38">
        <f>+ER!F40/1000</f>
        <v>33588</v>
      </c>
      <c r="D45" s="38"/>
      <c r="E45" s="28">
        <f t="shared" si="2"/>
        <v>33588</v>
      </c>
    </row>
    <row r="46" spans="1:8" ht="19" customHeight="1" x14ac:dyDescent="0.35">
      <c r="A46" s="26" t="s">
        <v>62</v>
      </c>
      <c r="B46" s="13"/>
      <c r="C46" s="38">
        <f>+ER!F41</f>
        <v>0</v>
      </c>
      <c r="D46" s="38"/>
      <c r="E46" s="28">
        <f t="shared" si="2"/>
        <v>0</v>
      </c>
    </row>
    <row r="47" spans="1:8" ht="19" customHeight="1" x14ac:dyDescent="0.35">
      <c r="A47" s="26" t="s">
        <v>83</v>
      </c>
      <c r="B47" s="13"/>
      <c r="C47" s="38">
        <f>+ER!F42</f>
        <v>0</v>
      </c>
      <c r="D47" s="38"/>
      <c r="E47" s="28">
        <f t="shared" si="2"/>
        <v>0</v>
      </c>
    </row>
    <row r="48" spans="1:8" ht="19" customHeight="1" x14ac:dyDescent="0.35">
      <c r="A48" s="26" t="s">
        <v>89</v>
      </c>
      <c r="B48" s="13"/>
      <c r="C48" s="38">
        <f>+ER!F43</f>
        <v>1458150</v>
      </c>
      <c r="D48" s="38">
        <v>13</v>
      </c>
      <c r="E48" s="28">
        <f t="shared" si="2"/>
        <v>1458137</v>
      </c>
    </row>
    <row r="49" spans="1:9" ht="19" customHeight="1" x14ac:dyDescent="0.35">
      <c r="A49" s="26" t="s">
        <v>63</v>
      </c>
      <c r="B49" s="13"/>
      <c r="C49" s="38">
        <f>+ER!F44/1000</f>
        <v>774640.24100000004</v>
      </c>
      <c r="D49" s="38">
        <f>277035394.23/1000</f>
        <v>277035.39423000003</v>
      </c>
      <c r="E49" s="28">
        <f t="shared" si="2"/>
        <v>497604.84677</v>
      </c>
    </row>
    <row r="50" spans="1:9" ht="19" customHeight="1" x14ac:dyDescent="0.35">
      <c r="A50" s="26" t="s">
        <v>84</v>
      </c>
      <c r="B50" s="13"/>
      <c r="C50" s="38">
        <f>+ER!F45</f>
        <v>0</v>
      </c>
      <c r="D50" s="38">
        <f>8405130/1000</f>
        <v>8405.1299999999992</v>
      </c>
      <c r="E50" s="28">
        <f t="shared" si="2"/>
        <v>-8405.1299999999992</v>
      </c>
    </row>
    <row r="51" spans="1:9" ht="19" customHeight="1" x14ac:dyDescent="0.35">
      <c r="A51" s="26" t="s">
        <v>85</v>
      </c>
      <c r="B51" s="13"/>
      <c r="C51" s="38">
        <f>+ER!F46/1000</f>
        <v>18259.526000000002</v>
      </c>
      <c r="D51" s="38">
        <f>32910001/1000</f>
        <v>32910.000999999997</v>
      </c>
      <c r="E51" s="28">
        <f t="shared" si="2"/>
        <v>-14650.474999999995</v>
      </c>
    </row>
    <row r="52" spans="1:9" ht="19" customHeight="1" x14ac:dyDescent="0.35">
      <c r="A52" s="26" t="s">
        <v>220</v>
      </c>
      <c r="B52" s="13"/>
      <c r="C52" s="38">
        <f>+ER!F47/1000</f>
        <v>24814.345000000001</v>
      </c>
      <c r="D52" s="38">
        <f>5718384/1000</f>
        <v>5718.384</v>
      </c>
      <c r="E52" s="28">
        <f t="shared" si="2"/>
        <v>19095.961000000003</v>
      </c>
    </row>
    <row r="53" spans="1:9" ht="19" customHeight="1" x14ac:dyDescent="0.35">
      <c r="A53" s="26" t="s">
        <v>64</v>
      </c>
      <c r="B53" s="13"/>
      <c r="C53" s="38">
        <f>+ER!F48/1000</f>
        <v>18475.931</v>
      </c>
      <c r="D53" s="38">
        <f>6070993.85/1000</f>
        <v>6070.9938499999998</v>
      </c>
      <c r="E53" s="28">
        <f t="shared" si="2"/>
        <v>12404.937150000002</v>
      </c>
    </row>
    <row r="54" spans="1:9" ht="19" hidden="1" customHeight="1" x14ac:dyDescent="0.35">
      <c r="A54" s="26" t="s">
        <v>86</v>
      </c>
      <c r="B54" s="13"/>
      <c r="C54" s="38"/>
      <c r="D54" s="38"/>
      <c r="E54" s="28"/>
    </row>
    <row r="55" spans="1:9" ht="19" customHeight="1" x14ac:dyDescent="0.35">
      <c r="A55" s="26" t="s">
        <v>67</v>
      </c>
      <c r="B55" s="26"/>
      <c r="C55" s="208">
        <f>313859.3683+24647</f>
        <v>338506.36829999997</v>
      </c>
      <c r="D55" s="38">
        <f>32462867/1000</f>
        <v>32462.866999999998</v>
      </c>
      <c r="E55" s="28">
        <f>C55-D55</f>
        <v>306043.5013</v>
      </c>
    </row>
    <row r="56" spans="1:9" ht="19" hidden="1" customHeight="1" x14ac:dyDescent="0.35">
      <c r="A56" s="26" t="s">
        <v>65</v>
      </c>
      <c r="B56" s="13"/>
      <c r="C56" s="38"/>
      <c r="D56" s="38"/>
      <c r="E56" s="28">
        <f>C56-D56</f>
        <v>0</v>
      </c>
    </row>
    <row r="57" spans="1:9" ht="19" customHeight="1" x14ac:dyDescent="0.35">
      <c r="A57" s="26" t="s">
        <v>66</v>
      </c>
      <c r="B57" s="13"/>
      <c r="C57" s="38">
        <f>+ER!F52/1000</f>
        <v>237037.18400000001</v>
      </c>
      <c r="D57" s="38">
        <f>104438743.77/1000</f>
        <v>104438.74377</v>
      </c>
      <c r="E57" s="28">
        <f>C57-D57</f>
        <v>132598.44023000001</v>
      </c>
    </row>
    <row r="58" spans="1:9" ht="19" customHeight="1" x14ac:dyDescent="0.35">
      <c r="A58" s="23" t="s">
        <v>227</v>
      </c>
      <c r="B58" s="13"/>
      <c r="C58" s="39">
        <f>SUM(C44:C57)</f>
        <v>4308649.0523000006</v>
      </c>
      <c r="D58" s="39">
        <f>SUM(D44:D57)</f>
        <v>974176.8298500001</v>
      </c>
      <c r="E58" s="39">
        <f>SUM(E44:E57)</f>
        <v>3334472.2224500002</v>
      </c>
      <c r="G58" s="229"/>
      <c r="H58" s="236"/>
      <c r="I58" s="15"/>
    </row>
    <row r="59" spans="1:9" ht="19" customHeight="1" x14ac:dyDescent="0.35">
      <c r="A59" s="23" t="s">
        <v>68</v>
      </c>
      <c r="B59" s="91">
        <v>21</v>
      </c>
      <c r="C59" s="37"/>
      <c r="D59" s="66"/>
      <c r="E59" s="31"/>
    </row>
    <row r="60" spans="1:9" ht="19" customHeight="1" x14ac:dyDescent="0.35">
      <c r="A60" s="26" t="s">
        <v>142</v>
      </c>
      <c r="B60" s="13"/>
      <c r="C60" s="38">
        <f>+ER!F55/1000</f>
        <v>587616.09100000001</v>
      </c>
      <c r="D60" s="38">
        <f>391660942.146/1000</f>
        <v>391660.94214600004</v>
      </c>
      <c r="E60" s="28">
        <f>C60-D60</f>
        <v>195955.14885399997</v>
      </c>
      <c r="H60" s="236"/>
    </row>
    <row r="61" spans="1:9" ht="19" customHeight="1" x14ac:dyDescent="0.35">
      <c r="A61" s="23" t="s">
        <v>69</v>
      </c>
      <c r="B61" s="23"/>
      <c r="C61" s="39">
        <f>SUM(C60:C60)</f>
        <v>587616.09100000001</v>
      </c>
      <c r="D61" s="39">
        <f>SUM(D60:D60)</f>
        <v>391660.94214600004</v>
      </c>
      <c r="E61" s="39">
        <f>SUM(E60:E60)</f>
        <v>195955.14885399997</v>
      </c>
      <c r="H61" s="236"/>
    </row>
    <row r="62" spans="1:9" ht="19" customHeight="1" x14ac:dyDescent="0.35">
      <c r="A62" s="23"/>
      <c r="B62" s="23"/>
      <c r="C62" s="37"/>
      <c r="D62" s="37"/>
      <c r="E62" s="37"/>
    </row>
    <row r="63" spans="1:9" ht="19" customHeight="1" x14ac:dyDescent="0.35">
      <c r="A63" s="23"/>
      <c r="B63" s="23"/>
      <c r="C63" s="37"/>
      <c r="D63" s="37"/>
      <c r="E63" s="37"/>
    </row>
    <row r="64" spans="1:9" ht="19" customHeight="1" x14ac:dyDescent="0.35">
      <c r="A64" s="23"/>
      <c r="B64" s="23"/>
      <c r="C64" s="37"/>
      <c r="D64" s="37"/>
      <c r="E64" s="37"/>
    </row>
    <row r="65" spans="1:6" ht="19" customHeight="1" x14ac:dyDescent="0.35">
      <c r="A65" s="23"/>
      <c r="B65" s="23"/>
      <c r="C65" s="37"/>
      <c r="D65" s="37"/>
      <c r="E65" s="37"/>
    </row>
    <row r="66" spans="1:6" ht="19" customHeight="1" x14ac:dyDescent="0.35">
      <c r="A66" s="23"/>
      <c r="B66" s="23"/>
      <c r="C66" s="37"/>
      <c r="D66" s="37"/>
      <c r="E66" s="37"/>
    </row>
    <row r="67" spans="1:6" ht="19" customHeight="1" x14ac:dyDescent="0.35">
      <c r="A67" s="23"/>
      <c r="B67" s="23"/>
      <c r="C67" s="37"/>
      <c r="D67" s="37"/>
      <c r="E67" s="37"/>
    </row>
    <row r="68" spans="1:6" ht="19" customHeight="1" x14ac:dyDescent="0.35">
      <c r="A68" s="572" t="str">
        <f>A1</f>
        <v>DEPOSITO ALLIANZ PHARMA SAS</v>
      </c>
      <c r="B68" s="572"/>
      <c r="C68" s="572"/>
      <c r="D68" s="572"/>
      <c r="E68" s="572"/>
    </row>
    <row r="69" spans="1:6" ht="19" customHeight="1" x14ac:dyDescent="0.35">
      <c r="A69" s="572" t="s">
        <v>50</v>
      </c>
      <c r="B69" s="572"/>
      <c r="C69" s="572"/>
      <c r="D69" s="572"/>
      <c r="E69" s="572"/>
    </row>
    <row r="70" spans="1:6" ht="19" customHeight="1" x14ac:dyDescent="0.35">
      <c r="A70" s="572" t="s">
        <v>51</v>
      </c>
      <c r="B70" s="572"/>
      <c r="C70" s="572"/>
      <c r="D70" s="572"/>
      <c r="E70" s="572"/>
    </row>
    <row r="71" spans="1:6" ht="19" customHeight="1" x14ac:dyDescent="0.35">
      <c r="A71" s="573" t="s">
        <v>230</v>
      </c>
      <c r="B71" s="573"/>
      <c r="C71" s="573"/>
      <c r="D71" s="573"/>
      <c r="E71" s="573"/>
    </row>
    <row r="72" spans="1:6" ht="19" customHeight="1" x14ac:dyDescent="0.35">
      <c r="A72" s="4"/>
      <c r="B72" s="4"/>
      <c r="C72" s="4"/>
      <c r="D72" s="4"/>
      <c r="E72" s="4"/>
    </row>
    <row r="73" spans="1:6" ht="19" customHeight="1" x14ac:dyDescent="0.6">
      <c r="A73" s="4"/>
      <c r="B73" s="10"/>
      <c r="C73" s="11" t="s">
        <v>247</v>
      </c>
      <c r="D73" s="11" t="s">
        <v>151</v>
      </c>
      <c r="E73" s="12" t="s">
        <v>52</v>
      </c>
    </row>
    <row r="74" spans="1:6" ht="19" hidden="1" customHeight="1" x14ac:dyDescent="0.35">
      <c r="A74" s="23" t="s">
        <v>87</v>
      </c>
      <c r="B74" s="93">
        <v>30</v>
      </c>
      <c r="C74" s="37"/>
      <c r="D74" s="37"/>
      <c r="E74" s="37"/>
    </row>
    <row r="75" spans="1:6" ht="19" hidden="1" customHeight="1" x14ac:dyDescent="0.35">
      <c r="A75" s="26" t="s">
        <v>88</v>
      </c>
      <c r="B75" s="13"/>
      <c r="C75" s="38"/>
      <c r="D75" s="65"/>
      <c r="E75" s="28">
        <f>C75-D75</f>
        <v>0</v>
      </c>
    </row>
    <row r="76" spans="1:6" ht="19" hidden="1" customHeight="1" x14ac:dyDescent="0.35">
      <c r="A76" s="26" t="s">
        <v>90</v>
      </c>
      <c r="B76" s="40"/>
      <c r="C76" s="38">
        <v>0</v>
      </c>
      <c r="D76" s="86"/>
      <c r="E76" s="28">
        <f>C76-D76</f>
        <v>0</v>
      </c>
    </row>
    <row r="77" spans="1:6" ht="19" hidden="1" customHeight="1" x14ac:dyDescent="0.35">
      <c r="A77" s="26" t="s">
        <v>66</v>
      </c>
      <c r="B77" s="40"/>
      <c r="C77" s="41">
        <v>0</v>
      </c>
      <c r="D77" s="42"/>
      <c r="E77" s="28">
        <f>C77-D77</f>
        <v>0</v>
      </c>
      <c r="F77" s="15"/>
    </row>
    <row r="78" spans="1:6" ht="19" hidden="1" customHeight="1" x14ac:dyDescent="0.35">
      <c r="A78" s="26" t="s">
        <v>91</v>
      </c>
      <c r="B78" s="43"/>
      <c r="C78" s="33">
        <f>SUM(C75:C77)</f>
        <v>0</v>
      </c>
      <c r="D78" s="33">
        <f>SUM(D75:D77)</f>
        <v>0</v>
      </c>
      <c r="E78" s="28">
        <f>C78-D78</f>
        <v>0</v>
      </c>
    </row>
    <row r="79" spans="1:6" ht="19" customHeight="1" x14ac:dyDescent="0.6">
      <c r="A79" s="44" t="s">
        <v>70</v>
      </c>
      <c r="B79" s="24"/>
      <c r="C79" s="36">
        <f>+C10+C23-C41-C61-C78-C58</f>
        <v>3078289.4600749984</v>
      </c>
      <c r="D79" s="36">
        <f>+D10+D23-D41-D61-D78-D58</f>
        <v>1181126.6631239967</v>
      </c>
      <c r="E79" s="36">
        <f>E10+E23-E41-E61</f>
        <v>5231635.0194010027</v>
      </c>
    </row>
    <row r="80" spans="1:6" ht="14.25" customHeight="1" x14ac:dyDescent="0.6">
      <c r="A80" s="26"/>
      <c r="B80" s="24"/>
      <c r="C80" s="45"/>
      <c r="D80" s="22"/>
      <c r="E80" s="26"/>
    </row>
    <row r="81" spans="1:8" ht="19" customHeight="1" x14ac:dyDescent="0.6">
      <c r="A81" s="44" t="s">
        <v>71</v>
      </c>
      <c r="B81" s="94" t="s">
        <v>228</v>
      </c>
      <c r="C81" s="45"/>
      <c r="D81" s="22"/>
      <c r="E81" s="46"/>
    </row>
    <row r="82" spans="1:8" ht="19" customHeight="1" x14ac:dyDescent="0.35">
      <c r="A82" s="18" t="s">
        <v>106</v>
      </c>
      <c r="B82" s="13"/>
      <c r="C82" s="47">
        <v>719000</v>
      </c>
      <c r="D82" s="47">
        <f>549023000/1000</f>
        <v>549023</v>
      </c>
      <c r="E82" s="28">
        <f>C82-D82</f>
        <v>169977</v>
      </c>
    </row>
    <row r="83" spans="1:8" ht="19" customHeight="1" x14ac:dyDescent="0.35">
      <c r="A83" s="18" t="s">
        <v>107</v>
      </c>
      <c r="B83" s="26"/>
      <c r="C83" s="47">
        <v>0</v>
      </c>
      <c r="D83" s="47">
        <f>-205993293.4587/1000</f>
        <v>-205993.29345870001</v>
      </c>
      <c r="E83" s="28">
        <f>C83-D83</f>
        <v>205993.29345870001</v>
      </c>
      <c r="H83" s="237">
        <v>205993</v>
      </c>
    </row>
    <row r="84" spans="1:8" ht="19" customHeight="1" x14ac:dyDescent="0.35">
      <c r="A84" s="44" t="s">
        <v>72</v>
      </c>
      <c r="B84" s="23"/>
      <c r="C84" s="36">
        <f>SUM(C82:C83)</f>
        <v>719000</v>
      </c>
      <c r="D84" s="36">
        <f>SUM(D82:D83)</f>
        <v>343029.70654129999</v>
      </c>
      <c r="E84" s="36">
        <f>SUM(E82:E83)</f>
        <v>375970.29345870001</v>
      </c>
      <c r="G84" s="236"/>
    </row>
    <row r="85" spans="1:8" ht="19" customHeight="1" x14ac:dyDescent="0.35">
      <c r="A85" s="18"/>
      <c r="B85" s="26"/>
      <c r="C85" s="47"/>
      <c r="D85" s="22"/>
      <c r="E85" s="28"/>
    </row>
    <row r="86" spans="1:8" ht="19" customHeight="1" thickBot="1" x14ac:dyDescent="0.4">
      <c r="A86" s="44" t="s">
        <v>73</v>
      </c>
      <c r="B86" s="26"/>
      <c r="C86" s="48">
        <f>C79-C84</f>
        <v>2359289.4600749984</v>
      </c>
      <c r="D86" s="48">
        <f>D79-D84</f>
        <v>838096.95658269664</v>
      </c>
      <c r="E86" s="48">
        <f>E79-E84</f>
        <v>4855664.7259423025</v>
      </c>
    </row>
    <row r="87" spans="1:8" ht="17.25" customHeight="1" thickTop="1" x14ac:dyDescent="0.35">
      <c r="A87" s="44"/>
      <c r="B87" s="26"/>
      <c r="C87" s="26"/>
      <c r="D87" s="22"/>
      <c r="E87" s="26"/>
    </row>
    <row r="88" spans="1:8" ht="19" customHeight="1" x14ac:dyDescent="0.35">
      <c r="A88" s="44" t="s">
        <v>74</v>
      </c>
      <c r="B88" s="26"/>
      <c r="C88" s="26">
        <v>0</v>
      </c>
      <c r="D88" s="22">
        <v>0</v>
      </c>
      <c r="E88" s="26">
        <v>0</v>
      </c>
    </row>
    <row r="89" spans="1:8" ht="13.5" customHeight="1" x14ac:dyDescent="0.35">
      <c r="A89" s="18"/>
      <c r="B89" s="26"/>
      <c r="C89" s="26"/>
      <c r="D89" s="22"/>
      <c r="E89" s="26"/>
    </row>
    <row r="90" spans="1:8" ht="19" customHeight="1" thickBot="1" x14ac:dyDescent="0.4">
      <c r="A90" s="44" t="s">
        <v>75</v>
      </c>
      <c r="B90" s="26"/>
      <c r="C90" s="49">
        <f>SUM(C87:C89)</f>
        <v>0</v>
      </c>
      <c r="D90" s="49">
        <f>SUM(D87:D89)</f>
        <v>0</v>
      </c>
      <c r="E90" s="50">
        <f>C90-D90</f>
        <v>0</v>
      </c>
    </row>
    <row r="91" spans="1:8" ht="14.25" customHeight="1" thickTop="1" x14ac:dyDescent="0.35">
      <c r="A91" s="18"/>
      <c r="B91" s="26"/>
      <c r="C91" s="26"/>
      <c r="D91" s="26"/>
      <c r="E91" s="26"/>
    </row>
    <row r="92" spans="1:8" ht="19" customHeight="1" thickBot="1" x14ac:dyDescent="0.4">
      <c r="A92" s="44" t="s">
        <v>76</v>
      </c>
      <c r="B92" s="13"/>
      <c r="C92" s="49">
        <f>C86+C88</f>
        <v>2359289.4600749984</v>
      </c>
      <c r="D92" s="49">
        <f>D86+D88</f>
        <v>838096.95658269664</v>
      </c>
      <c r="E92" s="49">
        <f>E86+E88</f>
        <v>4855664.7259423025</v>
      </c>
      <c r="G92" s="195">
        <v>2178000</v>
      </c>
      <c r="H92" s="235">
        <f>G92-C92</f>
        <v>-181289.46007499844</v>
      </c>
    </row>
    <row r="93" spans="1:8" ht="19" customHeight="1" thickTop="1" x14ac:dyDescent="0.35">
      <c r="A93" s="44"/>
      <c r="B93" s="13"/>
      <c r="C93" s="45"/>
      <c r="D93" s="45"/>
      <c r="E93" s="45"/>
    </row>
    <row r="94" spans="1:8" ht="19" customHeight="1" x14ac:dyDescent="0.35">
      <c r="A94" s="26"/>
      <c r="B94" s="26"/>
      <c r="C94" s="26"/>
      <c r="D94" s="22"/>
      <c r="E94" s="26"/>
    </row>
    <row r="95" spans="1:8" ht="19" customHeight="1" x14ac:dyDescent="0.35">
      <c r="A95" s="570" t="s">
        <v>77</v>
      </c>
      <c r="B95" s="570"/>
      <c r="C95" s="570"/>
      <c r="D95" s="570"/>
      <c r="E95" s="570"/>
    </row>
    <row r="96" spans="1:8" ht="19" customHeight="1" x14ac:dyDescent="0.35">
      <c r="A96" s="570" t="s">
        <v>78</v>
      </c>
      <c r="B96" s="570"/>
      <c r="C96" s="570"/>
      <c r="D96" s="570"/>
      <c r="E96" s="570"/>
    </row>
    <row r="97" spans="1:5" ht="19" customHeight="1" x14ac:dyDescent="0.35">
      <c r="A97" s="570" t="s">
        <v>79</v>
      </c>
      <c r="B97" s="570"/>
      <c r="C97" s="570"/>
      <c r="D97" s="570"/>
      <c r="E97" s="570"/>
    </row>
    <row r="98" spans="1:5" ht="19" customHeight="1" x14ac:dyDescent="0.35">
      <c r="A98" s="51"/>
      <c r="B98" s="51"/>
      <c r="C98" s="51"/>
      <c r="D98" s="51"/>
      <c r="E98" s="51"/>
    </row>
    <row r="99" spans="1:5" ht="19" customHeight="1" x14ac:dyDescent="0.35">
      <c r="A99" s="51"/>
      <c r="B99" s="51"/>
      <c r="C99" s="51"/>
      <c r="D99" s="51"/>
      <c r="E99" s="51"/>
    </row>
    <row r="100" spans="1:5" ht="19" customHeight="1" x14ac:dyDescent="0.35">
      <c r="A100" s="51"/>
      <c r="B100" s="51"/>
      <c r="C100" s="51"/>
      <c r="D100" s="51"/>
      <c r="E100" s="51"/>
    </row>
    <row r="101" spans="1:5" ht="19" customHeight="1" x14ac:dyDescent="0.35">
      <c r="A101" s="51"/>
      <c r="B101" s="51"/>
      <c r="C101" s="51"/>
      <c r="D101" s="51"/>
      <c r="E101" s="51"/>
    </row>
    <row r="102" spans="1:5" ht="19" customHeight="1" x14ac:dyDescent="0.35">
      <c r="A102" s="51"/>
      <c r="B102" s="51"/>
      <c r="C102" s="51"/>
      <c r="D102" s="51"/>
      <c r="E102" s="26"/>
    </row>
    <row r="103" spans="1:5" ht="19" customHeight="1" x14ac:dyDescent="0.35">
      <c r="A103" s="44" t="s">
        <v>223</v>
      </c>
      <c r="B103" s="18"/>
      <c r="C103" s="52"/>
      <c r="D103" s="53"/>
      <c r="E103" s="26"/>
    </row>
    <row r="104" spans="1:5" ht="16.5" customHeight="1" x14ac:dyDescent="0.35">
      <c r="A104" s="44" t="s">
        <v>80</v>
      </c>
      <c r="B104" s="18"/>
      <c r="C104" s="52" t="s">
        <v>265</v>
      </c>
      <c r="D104" s="53"/>
      <c r="E104" s="26"/>
    </row>
    <row r="105" spans="1:5" ht="16.5" customHeight="1" x14ac:dyDescent="0.35">
      <c r="A105" s="44"/>
      <c r="B105" s="18"/>
      <c r="C105" s="52"/>
      <c r="D105" s="53"/>
      <c r="E105" s="26"/>
    </row>
    <row r="106" spans="1:5" ht="16.5" customHeight="1" x14ac:dyDescent="0.35">
      <c r="A106" s="44"/>
      <c r="B106" s="18"/>
      <c r="C106" s="52"/>
      <c r="D106" s="53"/>
      <c r="E106" s="26"/>
    </row>
    <row r="107" spans="1:5" ht="16.5" customHeight="1" x14ac:dyDescent="0.35">
      <c r="A107" s="44"/>
      <c r="B107" s="18"/>
      <c r="C107" s="52"/>
      <c r="D107" s="53"/>
      <c r="E107" s="26"/>
    </row>
    <row r="108" spans="1:5" ht="16.5" customHeight="1" x14ac:dyDescent="0.35">
      <c r="A108" s="44"/>
      <c r="B108" s="18"/>
      <c r="C108" s="52"/>
      <c r="D108" s="53"/>
      <c r="E108" s="26"/>
    </row>
    <row r="109" spans="1:5" ht="15.75" customHeight="1" x14ac:dyDescent="0.35">
      <c r="A109" s="18"/>
      <c r="B109" s="18"/>
      <c r="C109" s="54"/>
      <c r="D109" s="54"/>
      <c r="E109" s="26"/>
    </row>
    <row r="110" spans="1:5" ht="19" customHeight="1" x14ac:dyDescent="0.35">
      <c r="A110" s="18"/>
      <c r="B110" s="18"/>
      <c r="C110" s="54"/>
      <c r="D110" s="54"/>
      <c r="E110" s="26"/>
    </row>
    <row r="111" spans="1:5" ht="19" customHeight="1" x14ac:dyDescent="0.35">
      <c r="A111" s="532" t="s">
        <v>222</v>
      </c>
      <c r="B111" s="570"/>
      <c r="C111" s="570"/>
      <c r="D111" s="570"/>
      <c r="E111" s="26"/>
    </row>
    <row r="112" spans="1:5" ht="19" customHeight="1" x14ac:dyDescent="0.35">
      <c r="A112" s="532" t="s">
        <v>231</v>
      </c>
      <c r="B112" s="532"/>
      <c r="C112" s="532"/>
      <c r="D112" s="532"/>
      <c r="E112" s="532"/>
    </row>
    <row r="113" spans="1:6" ht="19" customHeight="1" x14ac:dyDescent="0.35">
      <c r="A113" s="532" t="s">
        <v>81</v>
      </c>
      <c r="B113" s="532"/>
      <c r="C113" s="532"/>
      <c r="D113" s="532"/>
      <c r="E113" s="26"/>
    </row>
    <row r="114" spans="1:6" ht="17.149999999999999" customHeight="1" x14ac:dyDescent="0.35">
      <c r="B114" s="90"/>
      <c r="C114" s="9"/>
      <c r="D114" s="9"/>
      <c r="E114" s="9"/>
      <c r="F114" s="26"/>
    </row>
    <row r="115" spans="1:6" ht="19" customHeight="1" x14ac:dyDescent="0.35">
      <c r="A115" s="18"/>
      <c r="B115" s="55"/>
      <c r="C115" s="55"/>
      <c r="D115" s="56"/>
      <c r="E115" s="56"/>
    </row>
    <row r="116" spans="1:6" ht="19" customHeight="1" x14ac:dyDescent="0.35">
      <c r="A116" s="18"/>
      <c r="B116" s="55"/>
      <c r="C116" s="55"/>
      <c r="D116" s="56"/>
      <c r="E116" s="56"/>
    </row>
    <row r="117" spans="1:6" ht="19" customHeight="1" x14ac:dyDescent="0.35">
      <c r="A117" s="18"/>
      <c r="B117" s="55"/>
      <c r="C117" s="55"/>
      <c r="D117" s="56"/>
      <c r="E117" s="56"/>
    </row>
    <row r="118" spans="1:6" ht="19" customHeight="1" x14ac:dyDescent="0.35">
      <c r="A118" s="18"/>
      <c r="B118" s="55"/>
      <c r="C118" s="55"/>
      <c r="D118" s="56"/>
      <c r="E118" s="56"/>
    </row>
    <row r="119" spans="1:6" ht="19" customHeight="1" x14ac:dyDescent="0.35">
      <c r="A119" s="18"/>
      <c r="B119" s="55"/>
      <c r="C119" s="55"/>
      <c r="D119" s="56"/>
      <c r="E119" s="56"/>
    </row>
    <row r="120" spans="1:6" ht="19" customHeight="1" x14ac:dyDescent="0.35">
      <c r="A120" s="18"/>
      <c r="B120" s="55"/>
      <c r="C120" s="55"/>
      <c r="D120" s="56"/>
      <c r="E120" s="56"/>
    </row>
    <row r="121" spans="1:6" ht="19" customHeight="1" x14ac:dyDescent="0.35">
      <c r="A121" s="18"/>
      <c r="B121" s="55"/>
      <c r="C121" s="55"/>
      <c r="D121" s="56"/>
      <c r="E121" s="56"/>
    </row>
    <row r="122" spans="1:6" ht="19" customHeight="1" x14ac:dyDescent="0.35">
      <c r="A122" s="18"/>
      <c r="B122" s="55"/>
      <c r="C122" s="55"/>
      <c r="D122" s="56"/>
      <c r="E122" s="56"/>
    </row>
    <row r="123" spans="1:6" ht="19" customHeight="1" x14ac:dyDescent="0.35">
      <c r="A123" s="18"/>
      <c r="B123" s="19"/>
      <c r="C123" s="19"/>
      <c r="D123" s="56"/>
      <c r="E123" s="56"/>
    </row>
    <row r="124" spans="1:6" ht="19" customHeight="1" x14ac:dyDescent="0.35">
      <c r="A124" s="44"/>
      <c r="B124" s="57"/>
      <c r="C124" s="57"/>
      <c r="D124" s="56"/>
      <c r="E124" s="56"/>
    </row>
    <row r="125" spans="1:6" ht="19" customHeight="1" x14ac:dyDescent="0.35">
      <c r="A125" s="44"/>
      <c r="B125" s="58"/>
      <c r="C125" s="58"/>
      <c r="D125" s="56"/>
      <c r="E125" s="56"/>
    </row>
    <row r="126" spans="1:6" ht="19" customHeight="1" x14ac:dyDescent="0.35">
      <c r="A126" s="44"/>
      <c r="B126" s="58"/>
      <c r="C126" s="58"/>
      <c r="D126" s="56"/>
      <c r="E126" s="56"/>
    </row>
    <row r="127" spans="1:6" ht="19" customHeight="1" x14ac:dyDescent="0.35">
      <c r="A127" s="18"/>
      <c r="B127" s="19"/>
      <c r="C127" s="59"/>
      <c r="D127" s="56"/>
      <c r="E127" s="56"/>
    </row>
    <row r="128" spans="1:6" ht="19" customHeight="1" x14ac:dyDescent="0.35">
      <c r="A128" s="18"/>
      <c r="B128" s="19"/>
      <c r="C128" s="59"/>
      <c r="D128" s="56"/>
      <c r="E128" s="56"/>
    </row>
    <row r="129" spans="1:5" ht="19" customHeight="1" x14ac:dyDescent="0.35">
      <c r="A129" s="18"/>
      <c r="B129" s="19"/>
      <c r="C129" s="59"/>
      <c r="D129" s="56"/>
      <c r="E129" s="56"/>
    </row>
    <row r="130" spans="1:5" ht="19" customHeight="1" x14ac:dyDescent="0.35">
      <c r="A130" s="18"/>
      <c r="B130" s="19"/>
      <c r="C130" s="59"/>
      <c r="D130" s="56"/>
      <c r="E130" s="56"/>
    </row>
    <row r="131" spans="1:5" ht="19" customHeight="1" x14ac:dyDescent="0.35">
      <c r="A131" s="18"/>
      <c r="B131" s="19"/>
      <c r="C131" s="59"/>
      <c r="D131" s="56"/>
      <c r="E131" s="56"/>
    </row>
    <row r="132" spans="1:5" ht="19" customHeight="1" x14ac:dyDescent="0.35">
      <c r="A132" s="18"/>
      <c r="B132" s="19"/>
      <c r="C132" s="59"/>
      <c r="D132" s="56"/>
      <c r="E132" s="56"/>
    </row>
    <row r="133" spans="1:5" ht="19" customHeight="1" x14ac:dyDescent="0.35">
      <c r="A133" s="18"/>
      <c r="B133" s="19"/>
      <c r="C133" s="59"/>
      <c r="D133" s="56"/>
      <c r="E133" s="56"/>
    </row>
    <row r="134" spans="1:5" ht="19" customHeight="1" x14ac:dyDescent="0.35">
      <c r="A134" s="18"/>
      <c r="B134" s="19"/>
      <c r="C134" s="59"/>
      <c r="D134" s="56"/>
      <c r="E134" s="56"/>
    </row>
    <row r="135" spans="1:5" ht="19" customHeight="1" x14ac:dyDescent="0.35">
      <c r="A135" s="18"/>
      <c r="B135" s="19"/>
      <c r="C135" s="59"/>
      <c r="D135" s="56"/>
      <c r="E135" s="56"/>
    </row>
    <row r="136" spans="1:5" ht="19" customHeight="1" x14ac:dyDescent="0.35">
      <c r="A136" s="18"/>
      <c r="B136" s="19"/>
      <c r="C136" s="59"/>
      <c r="D136" s="56"/>
      <c r="E136" s="56"/>
    </row>
    <row r="137" spans="1:5" ht="19" customHeight="1" x14ac:dyDescent="0.35">
      <c r="A137" s="44"/>
      <c r="B137" s="60"/>
      <c r="C137" s="60"/>
      <c r="D137" s="56"/>
      <c r="E137" s="56"/>
    </row>
    <row r="138" spans="1:5" ht="19" customHeight="1" x14ac:dyDescent="0.35">
      <c r="A138" s="44"/>
      <c r="B138" s="60"/>
      <c r="C138" s="60"/>
      <c r="D138" s="56"/>
      <c r="E138" s="56"/>
    </row>
    <row r="139" spans="1:5" ht="19" customHeight="1" x14ac:dyDescent="0.35">
      <c r="A139" s="44"/>
      <c r="B139" s="58"/>
      <c r="C139" s="58"/>
      <c r="D139" s="56"/>
      <c r="E139" s="56"/>
    </row>
    <row r="140" spans="1:5" ht="19" customHeight="1" x14ac:dyDescent="0.35">
      <c r="A140" s="44"/>
      <c r="B140" s="58"/>
      <c r="C140" s="58"/>
      <c r="D140" s="56"/>
      <c r="E140" s="56"/>
    </row>
    <row r="141" spans="1:5" ht="19" customHeight="1" x14ac:dyDescent="0.35">
      <c r="A141" s="18"/>
      <c r="B141" s="19"/>
      <c r="C141" s="59"/>
      <c r="D141" s="56"/>
      <c r="E141" s="56"/>
    </row>
    <row r="142" spans="1:5" ht="19" customHeight="1" x14ac:dyDescent="0.35">
      <c r="A142" s="18"/>
      <c r="B142" s="19"/>
      <c r="C142" s="59"/>
      <c r="D142" s="56"/>
      <c r="E142" s="56"/>
    </row>
    <row r="143" spans="1:5" ht="19" customHeight="1" x14ac:dyDescent="0.35">
      <c r="A143" s="18"/>
      <c r="B143" s="19"/>
      <c r="C143" s="59"/>
      <c r="D143" s="56"/>
      <c r="E143" s="56"/>
    </row>
    <row r="144" spans="1:5" ht="19" customHeight="1" x14ac:dyDescent="0.35">
      <c r="A144" s="18"/>
      <c r="B144" s="19"/>
      <c r="C144" s="59"/>
      <c r="D144" s="56"/>
      <c r="E144" s="56"/>
    </row>
    <row r="145" spans="1:5" ht="19" customHeight="1" x14ac:dyDescent="0.35">
      <c r="A145" s="18"/>
      <c r="B145" s="19"/>
      <c r="C145" s="59"/>
      <c r="D145" s="56"/>
      <c r="E145" s="56"/>
    </row>
    <row r="146" spans="1:5" ht="19" customHeight="1" x14ac:dyDescent="0.35">
      <c r="A146" s="18"/>
      <c r="B146" s="19"/>
      <c r="C146" s="59"/>
      <c r="D146" s="56"/>
      <c r="E146" s="56"/>
    </row>
    <row r="147" spans="1:5" ht="19" customHeight="1" x14ac:dyDescent="0.35">
      <c r="A147" s="18"/>
      <c r="B147" s="19"/>
      <c r="C147" s="59"/>
      <c r="D147" s="56"/>
      <c r="E147" s="56"/>
    </row>
    <row r="148" spans="1:5" ht="19" customHeight="1" x14ac:dyDescent="0.35">
      <c r="A148" s="18"/>
      <c r="B148" s="19"/>
      <c r="C148" s="59"/>
      <c r="D148" s="56"/>
      <c r="E148" s="56"/>
    </row>
    <row r="149" spans="1:5" ht="19" customHeight="1" x14ac:dyDescent="0.35">
      <c r="A149" s="18"/>
      <c r="B149" s="19"/>
      <c r="C149" s="59"/>
      <c r="D149" s="56"/>
      <c r="E149" s="56"/>
    </row>
    <row r="150" spans="1:5" ht="19" customHeight="1" x14ac:dyDescent="0.35">
      <c r="A150" s="18"/>
      <c r="B150" s="19"/>
      <c r="C150" s="59"/>
      <c r="D150" s="56"/>
      <c r="E150" s="56"/>
    </row>
    <row r="151" spans="1:5" ht="19" customHeight="1" x14ac:dyDescent="0.35">
      <c r="A151" s="18"/>
      <c r="B151" s="19"/>
      <c r="C151" s="59"/>
      <c r="D151" s="56"/>
      <c r="E151" s="56"/>
    </row>
    <row r="152" spans="1:5" ht="19" customHeight="1" x14ac:dyDescent="0.35">
      <c r="A152" s="18"/>
      <c r="B152" s="19"/>
      <c r="C152" s="59"/>
      <c r="D152" s="56"/>
      <c r="E152" s="56"/>
    </row>
    <row r="153" spans="1:5" ht="19" customHeight="1" x14ac:dyDescent="0.35">
      <c r="A153" s="18"/>
      <c r="B153" s="19"/>
      <c r="C153" s="59"/>
      <c r="D153" s="56"/>
      <c r="E153" s="56"/>
    </row>
    <row r="154" spans="1:5" ht="19" customHeight="1" x14ac:dyDescent="0.35">
      <c r="A154" s="18"/>
      <c r="B154" s="19"/>
      <c r="C154" s="59"/>
      <c r="D154" s="56"/>
      <c r="E154" s="56"/>
    </row>
    <row r="155" spans="1:5" ht="19" customHeight="1" x14ac:dyDescent="0.35">
      <c r="A155" s="44"/>
      <c r="B155" s="60"/>
      <c r="C155" s="60"/>
      <c r="D155" s="56"/>
      <c r="E155" s="56"/>
    </row>
    <row r="156" spans="1:5" ht="19" customHeight="1" x14ac:dyDescent="0.35">
      <c r="A156" s="44"/>
      <c r="B156" s="60"/>
      <c r="C156" s="60"/>
      <c r="D156" s="56"/>
      <c r="E156" s="56"/>
    </row>
    <row r="157" spans="1:5" ht="19" customHeight="1" x14ac:dyDescent="0.35">
      <c r="A157" s="44"/>
      <c r="B157" s="60"/>
      <c r="C157" s="60"/>
      <c r="D157" s="56"/>
      <c r="E157" s="56"/>
    </row>
    <row r="158" spans="1:5" ht="19" customHeight="1" x14ac:dyDescent="0.35">
      <c r="A158" s="44"/>
      <c r="B158" s="58"/>
      <c r="C158" s="58"/>
      <c r="D158" s="56"/>
      <c r="E158" s="56"/>
    </row>
    <row r="159" spans="1:5" ht="19" customHeight="1" x14ac:dyDescent="0.35">
      <c r="A159" s="18"/>
      <c r="B159" s="19"/>
      <c r="C159" s="19"/>
      <c r="D159" s="56"/>
      <c r="E159" s="56"/>
    </row>
    <row r="160" spans="1:5" ht="19" customHeight="1" x14ac:dyDescent="0.35">
      <c r="A160" s="18"/>
      <c r="B160" s="19"/>
      <c r="C160" s="19"/>
      <c r="D160" s="56"/>
      <c r="E160" s="56"/>
    </row>
    <row r="161" spans="1:5" ht="19" customHeight="1" x14ac:dyDescent="0.35">
      <c r="A161" s="18"/>
      <c r="B161" s="19"/>
      <c r="C161" s="19"/>
      <c r="D161" s="56"/>
      <c r="E161" s="56"/>
    </row>
    <row r="162" spans="1:5" ht="19" customHeight="1" x14ac:dyDescent="0.35">
      <c r="A162" s="44"/>
      <c r="B162" s="61"/>
      <c r="C162" s="61"/>
      <c r="D162" s="56"/>
      <c r="E162" s="56"/>
    </row>
    <row r="163" spans="1:5" ht="19" customHeight="1" x14ac:dyDescent="0.35">
      <c r="A163" s="44"/>
      <c r="B163" s="58"/>
      <c r="C163" s="58"/>
      <c r="D163" s="56"/>
      <c r="E163" s="56"/>
    </row>
    <row r="164" spans="1:5" ht="19" customHeight="1" x14ac:dyDescent="0.35">
      <c r="A164" s="531"/>
      <c r="B164" s="531"/>
      <c r="C164" s="531"/>
      <c r="D164" s="56"/>
      <c r="E164" s="56"/>
    </row>
    <row r="165" spans="1:5" ht="19" customHeight="1" x14ac:dyDescent="0.35">
      <c r="A165" s="18"/>
      <c r="B165" s="19"/>
      <c r="C165" s="19"/>
      <c r="D165" s="56"/>
      <c r="E165" s="56"/>
    </row>
    <row r="166" spans="1:5" ht="19" customHeight="1" x14ac:dyDescent="0.35">
      <c r="A166" s="23"/>
      <c r="B166" s="62"/>
      <c r="C166" s="62"/>
      <c r="D166" s="56"/>
      <c r="E166" s="56"/>
    </row>
    <row r="167" spans="1:5" ht="19" customHeight="1" x14ac:dyDescent="0.35">
      <c r="A167" s="18"/>
      <c r="B167" s="19"/>
      <c r="C167" s="19"/>
      <c r="D167" s="56"/>
      <c r="E167" s="56"/>
    </row>
    <row r="168" spans="1:5" ht="19" customHeight="1" x14ac:dyDescent="0.35">
      <c r="A168" s="18"/>
      <c r="B168" s="19"/>
      <c r="C168" s="19"/>
      <c r="D168" s="56"/>
      <c r="E168" s="56"/>
    </row>
    <row r="169" spans="1:5" ht="19" customHeight="1" x14ac:dyDescent="0.35">
      <c r="A169" s="18"/>
      <c r="B169" s="19"/>
      <c r="C169" s="19"/>
      <c r="D169" s="56"/>
      <c r="E169" s="56"/>
    </row>
    <row r="170" spans="1:5" ht="19" customHeight="1" x14ac:dyDescent="0.35">
      <c r="A170" s="18"/>
      <c r="B170" s="19"/>
      <c r="C170" s="19"/>
      <c r="D170" s="56"/>
      <c r="E170" s="56"/>
    </row>
    <row r="171" spans="1:5" ht="19" customHeight="1" x14ac:dyDescent="0.35">
      <c r="A171" s="18"/>
      <c r="B171" s="19"/>
      <c r="C171" s="19"/>
      <c r="D171" s="56"/>
      <c r="E171" s="56"/>
    </row>
    <row r="172" spans="1:5" ht="19" customHeight="1" x14ac:dyDescent="0.35">
      <c r="A172" s="44"/>
      <c r="B172" s="60"/>
      <c r="C172" s="60"/>
      <c r="D172" s="56"/>
      <c r="E172" s="56"/>
    </row>
    <row r="173" spans="1:5" ht="19" customHeight="1" x14ac:dyDescent="0.35">
      <c r="A173" s="63"/>
      <c r="B173" s="60"/>
      <c r="C173" s="60"/>
      <c r="D173" s="56"/>
      <c r="E173" s="56"/>
    </row>
    <row r="174" spans="1:5" ht="19" customHeight="1" x14ac:dyDescent="0.35">
      <c r="A174" s="16"/>
      <c r="B174" s="17"/>
      <c r="C174" s="17"/>
      <c r="D174" s="56"/>
      <c r="E174" s="56"/>
    </row>
    <row r="175" spans="1:5" ht="19" customHeight="1" x14ac:dyDescent="0.35">
      <c r="A175" s="16"/>
      <c r="B175" s="17"/>
      <c r="C175" s="17"/>
      <c r="D175" s="56"/>
      <c r="E175" s="56"/>
    </row>
    <row r="176" spans="1:5" ht="19" customHeight="1" x14ac:dyDescent="0.35">
      <c r="A176" s="16"/>
      <c r="B176" s="17"/>
      <c r="C176" s="17"/>
      <c r="D176" s="56"/>
      <c r="E176" s="56"/>
    </row>
    <row r="177" spans="1:5" ht="21" customHeight="1" x14ac:dyDescent="0.35">
      <c r="A177" s="16"/>
      <c r="B177" s="17"/>
      <c r="C177" s="17"/>
      <c r="D177" s="56"/>
      <c r="E177" s="56"/>
    </row>
    <row r="178" spans="1:5" ht="21" customHeight="1" x14ac:dyDescent="0.35">
      <c r="A178" s="44"/>
      <c r="B178" s="58"/>
      <c r="C178" s="58"/>
      <c r="D178" s="56"/>
      <c r="E178" s="56"/>
    </row>
    <row r="179" spans="1:5" ht="21" customHeight="1" x14ac:dyDescent="0.35">
      <c r="A179" s="26"/>
      <c r="B179" s="64"/>
      <c r="C179" s="64"/>
      <c r="D179" s="56"/>
      <c r="E179" s="56"/>
    </row>
    <row r="180" spans="1:5" ht="21" customHeight="1" x14ac:dyDescent="0.35">
      <c r="A180" s="44"/>
      <c r="B180" s="58"/>
      <c r="C180" s="58"/>
      <c r="D180" s="56"/>
      <c r="E180" s="56"/>
    </row>
    <row r="181" spans="1:5" ht="21" customHeight="1" x14ac:dyDescent="0.35">
      <c r="A181" s="18"/>
      <c r="B181" s="19"/>
      <c r="C181" s="19"/>
      <c r="D181" s="56"/>
      <c r="E181" s="56"/>
    </row>
    <row r="182" spans="1:5" ht="21" customHeight="1" x14ac:dyDescent="0.35">
      <c r="A182" s="18"/>
      <c r="B182" s="19"/>
      <c r="C182" s="19"/>
      <c r="D182" s="56"/>
      <c r="E182" s="56"/>
    </row>
    <row r="183" spans="1:5" ht="21" customHeight="1" x14ac:dyDescent="0.35">
      <c r="A183" s="18"/>
      <c r="B183" s="19"/>
      <c r="C183" s="19"/>
      <c r="D183" s="56"/>
      <c r="E183" s="56"/>
    </row>
    <row r="184" spans="1:5" ht="21" customHeight="1" x14ac:dyDescent="0.35">
      <c r="A184" s="44"/>
      <c r="B184" s="58"/>
      <c r="C184" s="58"/>
      <c r="D184" s="56"/>
      <c r="E184" s="56"/>
    </row>
    <row r="185" spans="1:5" ht="21" customHeight="1" x14ac:dyDescent="0.35">
      <c r="A185" s="44"/>
      <c r="B185" s="58"/>
      <c r="C185" s="58"/>
      <c r="D185" s="56"/>
      <c r="E185" s="56"/>
    </row>
    <row r="186" spans="1:5" ht="21" customHeight="1" x14ac:dyDescent="0.35">
      <c r="A186" s="20"/>
      <c r="B186" s="21"/>
      <c r="C186" s="21"/>
    </row>
    <row r="187" spans="1:5" ht="15" customHeight="1" x14ac:dyDescent="0.35">
      <c r="A187" s="20"/>
      <c r="B187" s="21"/>
      <c r="C187" s="21"/>
    </row>
    <row r="188" spans="1:5" ht="15" customHeight="1" x14ac:dyDescent="0.35">
      <c r="A188" s="3"/>
      <c r="B188" s="7"/>
      <c r="C188" s="7"/>
    </row>
    <row r="189" spans="1:5" ht="15" customHeight="1" x14ac:dyDescent="0.35">
      <c r="A189" s="3"/>
      <c r="B189" s="7"/>
      <c r="C189" s="7"/>
    </row>
    <row r="190" spans="1:5" ht="15" customHeight="1" x14ac:dyDescent="0.35">
      <c r="A190" s="526"/>
      <c r="B190" s="526"/>
      <c r="C190" s="526"/>
    </row>
    <row r="191" spans="1:5" x14ac:dyDescent="0.35">
      <c r="A191" s="526"/>
      <c r="B191" s="526"/>
      <c r="C191" s="526"/>
    </row>
    <row r="192" spans="1:5" x14ac:dyDescent="0.35">
      <c r="A192" s="526"/>
      <c r="B192" s="526"/>
      <c r="C192" s="526"/>
    </row>
    <row r="193" spans="1:3" x14ac:dyDescent="0.35">
      <c r="A193" s="526"/>
      <c r="B193" s="526"/>
      <c r="C193" s="526"/>
    </row>
    <row r="194" spans="1:3" x14ac:dyDescent="0.35">
      <c r="A194" s="2"/>
      <c r="B194" s="6"/>
      <c r="C194" s="6"/>
    </row>
    <row r="195" spans="1:3" x14ac:dyDescent="0.35">
      <c r="A195" s="2"/>
      <c r="B195" s="6"/>
      <c r="C195" s="6"/>
    </row>
  </sheetData>
  <mergeCells count="19">
    <mergeCell ref="A111:D111"/>
    <mergeCell ref="A1:E1"/>
    <mergeCell ref="A2:E2"/>
    <mergeCell ref="A3:E3"/>
    <mergeCell ref="A4:E4"/>
    <mergeCell ref="A68:E68"/>
    <mergeCell ref="A69:E69"/>
    <mergeCell ref="A70:E70"/>
    <mergeCell ref="A71:E71"/>
    <mergeCell ref="A95:E95"/>
    <mergeCell ref="A96:E96"/>
    <mergeCell ref="A97:E97"/>
    <mergeCell ref="A193:C193"/>
    <mergeCell ref="A112:E112"/>
    <mergeCell ref="A113:D113"/>
    <mergeCell ref="A164:C164"/>
    <mergeCell ref="A190:C190"/>
    <mergeCell ref="A191:C191"/>
    <mergeCell ref="A192:C192"/>
  </mergeCells>
  <printOptions horizontalCentered="1" verticalCentered="1"/>
  <pageMargins left="0.9055118110236221" right="0.9055118110236221" top="0.74803149606299213" bottom="0.74803149606299213" header="0.31496062992125984" footer="0.31496062992125984"/>
  <pageSetup scale="75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97"/>
  <sheetViews>
    <sheetView topLeftCell="A132" zoomScale="98" zoomScaleNormal="98" workbookViewId="0">
      <selection activeCell="C172" sqref="C172"/>
    </sheetView>
  </sheetViews>
  <sheetFormatPr baseColWidth="10" defaultRowHeight="14.5" x14ac:dyDescent="0.35"/>
  <cols>
    <col min="1" max="1" width="48.453125" customWidth="1"/>
    <col min="2" max="2" width="5.7265625" style="90" customWidth="1"/>
    <col min="3" max="3" width="12.81640625" style="9" bestFit="1" customWidth="1"/>
    <col min="4" max="4" width="13" style="5" customWidth="1"/>
    <col min="5" max="5" width="11.81640625" customWidth="1"/>
    <col min="6" max="6" width="7.54296875" customWidth="1"/>
    <col min="7" max="7" width="14.26953125" customWidth="1"/>
    <col min="8" max="8" width="11.453125" style="175"/>
  </cols>
  <sheetData>
    <row r="1" spans="1:5" ht="17.149999999999999" customHeight="1" x14ac:dyDescent="0.45">
      <c r="A1" s="571" t="s">
        <v>150</v>
      </c>
      <c r="B1" s="571"/>
      <c r="C1" s="571"/>
      <c r="D1" s="571"/>
      <c r="E1" s="571"/>
    </row>
    <row r="2" spans="1:5" ht="17.149999999999999" customHeight="1" x14ac:dyDescent="0.45">
      <c r="A2" s="571" t="s">
        <v>92</v>
      </c>
      <c r="B2" s="571"/>
      <c r="C2" s="571"/>
      <c r="D2" s="571"/>
      <c r="E2" s="571"/>
    </row>
    <row r="3" spans="1:5" ht="17.149999999999999" customHeight="1" x14ac:dyDescent="0.45">
      <c r="A3" s="571" t="s">
        <v>108</v>
      </c>
      <c r="B3" s="571"/>
      <c r="C3" s="571"/>
      <c r="D3" s="571"/>
      <c r="E3" s="571"/>
    </row>
    <row r="4" spans="1:5" ht="17.149999999999999" customHeight="1" x14ac:dyDescent="0.45">
      <c r="A4" s="571" t="s">
        <v>230</v>
      </c>
      <c r="B4" s="571"/>
      <c r="C4" s="571"/>
      <c r="D4" s="571"/>
      <c r="E4" s="571"/>
    </row>
    <row r="5" spans="1:5" ht="17.149999999999999" customHeight="1" x14ac:dyDescent="0.45">
      <c r="A5" s="210"/>
      <c r="B5" s="210"/>
      <c r="C5" s="210"/>
      <c r="D5" s="210"/>
      <c r="E5" s="210"/>
    </row>
    <row r="6" spans="1:5" ht="17.149999999999999" customHeight="1" x14ac:dyDescent="0.35">
      <c r="A6" s="78"/>
      <c r="B6" s="69" t="s">
        <v>146</v>
      </c>
      <c r="C6" s="67">
        <v>2019</v>
      </c>
      <c r="D6" s="68">
        <v>2018</v>
      </c>
      <c r="E6" s="69" t="s">
        <v>102</v>
      </c>
    </row>
    <row r="7" spans="1:5" ht="17.149999999999999" customHeight="1" x14ac:dyDescent="0.35">
      <c r="A7" s="78" t="s">
        <v>41</v>
      </c>
      <c r="B7" s="69"/>
      <c r="C7" s="70"/>
      <c r="D7" s="71"/>
      <c r="E7" s="56"/>
    </row>
    <row r="8" spans="1:5" ht="17.149999999999999" customHeight="1" x14ac:dyDescent="0.35">
      <c r="A8" s="78" t="s">
        <v>38</v>
      </c>
      <c r="B8" s="69"/>
      <c r="C8" s="72"/>
      <c r="D8" s="73"/>
      <c r="E8" s="56"/>
    </row>
    <row r="9" spans="1:5" ht="17.149999999999999" customHeight="1" x14ac:dyDescent="0.35">
      <c r="A9" s="78" t="s">
        <v>39</v>
      </c>
      <c r="B9" s="69">
        <v>7</v>
      </c>
      <c r="C9" s="72"/>
      <c r="D9" s="73"/>
      <c r="E9" s="56"/>
    </row>
    <row r="10" spans="1:5" ht="17.149999999999999" customHeight="1" x14ac:dyDescent="0.35">
      <c r="A10" s="56" t="s">
        <v>0</v>
      </c>
      <c r="B10" s="89"/>
      <c r="C10" s="9">
        <v>0</v>
      </c>
      <c r="D10" s="72">
        <f>88605613.66/1000</f>
        <v>88605.613660000003</v>
      </c>
      <c r="E10" s="73">
        <f>+C10-D10</f>
        <v>-88605.613660000003</v>
      </c>
    </row>
    <row r="11" spans="1:5" ht="17.149999999999999" customHeight="1" x14ac:dyDescent="0.35">
      <c r="A11" s="56" t="s">
        <v>1</v>
      </c>
      <c r="B11" s="89"/>
      <c r="C11" s="9">
        <f>+BALANCES!F5/1000</f>
        <v>438735.73700000002</v>
      </c>
      <c r="D11" s="72">
        <f>1130709246/1000</f>
        <v>1130709.246</v>
      </c>
      <c r="E11" s="73">
        <f>+C11-D11</f>
        <v>-691973.50900000008</v>
      </c>
    </row>
    <row r="12" spans="1:5" ht="17.149999999999999" hidden="1" customHeight="1" x14ac:dyDescent="0.35">
      <c r="A12" s="56" t="s">
        <v>117</v>
      </c>
      <c r="B12" s="89"/>
      <c r="C12" s="72">
        <v>0</v>
      </c>
      <c r="D12" s="73"/>
      <c r="E12" s="73">
        <f>+C12-D12</f>
        <v>0</v>
      </c>
    </row>
    <row r="13" spans="1:5" ht="17.149999999999999" hidden="1" customHeight="1" x14ac:dyDescent="0.35">
      <c r="A13" s="56" t="s">
        <v>2</v>
      </c>
      <c r="B13" s="89"/>
      <c r="C13" s="72">
        <v>0</v>
      </c>
      <c r="D13" s="73"/>
      <c r="E13" s="73">
        <f>+C13-D13</f>
        <v>0</v>
      </c>
    </row>
    <row r="14" spans="1:5" ht="17.149999999999999" customHeight="1" x14ac:dyDescent="0.35">
      <c r="A14" s="78" t="s">
        <v>3</v>
      </c>
      <c r="B14" s="69"/>
      <c r="C14" s="77">
        <f>SUM(C10:C13)</f>
        <v>438735.73700000002</v>
      </c>
      <c r="D14" s="77">
        <f>SUM(D10:D13)</f>
        <v>1219314.8596600001</v>
      </c>
      <c r="E14" s="77">
        <f>SUM(E10:E13)</f>
        <v>-780579.12266000011</v>
      </c>
    </row>
    <row r="15" spans="1:5" ht="17.149999999999999" customHeight="1" x14ac:dyDescent="0.35">
      <c r="A15" s="56"/>
      <c r="B15" s="89"/>
      <c r="C15" s="72"/>
      <c r="D15" s="73"/>
      <c r="E15" s="73"/>
    </row>
    <row r="16" spans="1:5" ht="17.149999999999999" customHeight="1" x14ac:dyDescent="0.35">
      <c r="A16" s="56"/>
      <c r="B16" s="89"/>
      <c r="C16" s="72"/>
      <c r="D16" s="73"/>
      <c r="E16" s="56"/>
    </row>
    <row r="17" spans="1:12" ht="17.149999999999999" customHeight="1" x14ac:dyDescent="0.35">
      <c r="A17" s="78" t="s">
        <v>42</v>
      </c>
      <c r="B17" s="88">
        <v>8</v>
      </c>
      <c r="C17" s="72"/>
      <c r="D17" s="73"/>
      <c r="E17" s="56"/>
    </row>
    <row r="18" spans="1:12" ht="17.149999999999999" customHeight="1" x14ac:dyDescent="0.35">
      <c r="A18" s="56" t="s">
        <v>120</v>
      </c>
      <c r="B18" s="89" t="s">
        <v>116</v>
      </c>
      <c r="C18" s="215">
        <v>4980903</v>
      </c>
      <c r="D18" s="73">
        <f>2246207000/1000</f>
        <v>2246207</v>
      </c>
      <c r="E18" s="73">
        <f t="shared" ref="E18:E23" si="0">+C18-D18</f>
        <v>2734696</v>
      </c>
      <c r="J18" s="72">
        <v>6277187.3660000004</v>
      </c>
    </row>
    <row r="19" spans="1:12" ht="17.149999999999999" customHeight="1" x14ac:dyDescent="0.35">
      <c r="A19" s="56" t="s">
        <v>5</v>
      </c>
      <c r="B19" s="89" t="s">
        <v>116</v>
      </c>
      <c r="C19" s="215">
        <v>0</v>
      </c>
      <c r="D19" s="73">
        <v>15455</v>
      </c>
      <c r="E19" s="73">
        <f t="shared" si="0"/>
        <v>-15455</v>
      </c>
      <c r="J19" s="72">
        <v>0</v>
      </c>
    </row>
    <row r="20" spans="1:12" ht="17.149999999999999" customHeight="1" x14ac:dyDescent="0.35">
      <c r="A20" s="56" t="s">
        <v>4</v>
      </c>
      <c r="B20" s="89"/>
      <c r="C20" s="215">
        <f>+BALANCES!F14/1000</f>
        <v>63872.932000000001</v>
      </c>
      <c r="D20" s="73">
        <v>0</v>
      </c>
      <c r="E20" s="73">
        <f t="shared" si="0"/>
        <v>63872.932000000001</v>
      </c>
      <c r="J20" s="72">
        <v>63872.932000000001</v>
      </c>
    </row>
    <row r="21" spans="1:12" ht="17.149999999999999" customHeight="1" x14ac:dyDescent="0.35">
      <c r="A21" s="56" t="s">
        <v>6</v>
      </c>
      <c r="B21" s="89"/>
      <c r="C21" s="215">
        <f>+BALANCES!F16/1000</f>
        <v>373207.75400000002</v>
      </c>
      <c r="D21" s="73">
        <v>0</v>
      </c>
      <c r="E21" s="73">
        <f t="shared" si="0"/>
        <v>373207.75400000002</v>
      </c>
      <c r="J21" s="72">
        <v>373207.75400000002</v>
      </c>
    </row>
    <row r="22" spans="1:12" ht="17.149999999999999" customHeight="1" x14ac:dyDescent="0.35">
      <c r="A22" s="56" t="s">
        <v>7</v>
      </c>
      <c r="B22" s="89"/>
      <c r="C22" s="215">
        <v>0</v>
      </c>
      <c r="D22" s="73">
        <v>0</v>
      </c>
      <c r="E22" s="73">
        <f t="shared" si="0"/>
        <v>0</v>
      </c>
      <c r="J22" s="72">
        <v>0</v>
      </c>
    </row>
    <row r="23" spans="1:12" ht="17.149999999999999" customHeight="1" x14ac:dyDescent="0.35">
      <c r="A23" s="56" t="s">
        <v>8</v>
      </c>
      <c r="B23" s="89"/>
      <c r="C23" s="217">
        <f>-716000</f>
        <v>-716000</v>
      </c>
      <c r="D23" s="75">
        <v>0</v>
      </c>
      <c r="E23" s="75">
        <f t="shared" si="0"/>
        <v>-716000</v>
      </c>
      <c r="J23" s="74">
        <v>-1789212</v>
      </c>
      <c r="L23">
        <f>J23/J18</f>
        <v>-0.28503402808894263</v>
      </c>
    </row>
    <row r="24" spans="1:12" ht="17.149999999999999" customHeight="1" x14ac:dyDescent="0.35">
      <c r="A24" s="78" t="s">
        <v>93</v>
      </c>
      <c r="B24" s="69"/>
      <c r="C24" s="76">
        <f>SUM(C18:C23)</f>
        <v>4701983.6859999998</v>
      </c>
      <c r="D24" s="76">
        <f>SUM(D18:D23)</f>
        <v>2261662</v>
      </c>
      <c r="E24" s="76">
        <f>SUM(E18:E23)</f>
        <v>2440321.6860000002</v>
      </c>
      <c r="G24" t="s">
        <v>260</v>
      </c>
      <c r="H24" s="175">
        <f>E24*-1</f>
        <v>-2440321.6860000002</v>
      </c>
      <c r="J24">
        <v>4925056.0520000001</v>
      </c>
    </row>
    <row r="25" spans="1:12" ht="17.149999999999999" customHeight="1" x14ac:dyDescent="0.35">
      <c r="A25" s="78"/>
      <c r="B25" s="69"/>
      <c r="C25" s="76"/>
      <c r="D25" s="77"/>
      <c r="E25" s="77"/>
    </row>
    <row r="26" spans="1:12" ht="17.149999999999999" customHeight="1" x14ac:dyDescent="0.35">
      <c r="A26" s="78" t="s">
        <v>122</v>
      </c>
      <c r="B26" s="88">
        <v>9</v>
      </c>
      <c r="C26" s="76"/>
      <c r="D26" s="77"/>
      <c r="E26" s="77"/>
    </row>
    <row r="27" spans="1:12" ht="17.149999999999999" customHeight="1" x14ac:dyDescent="0.35">
      <c r="A27" s="56" t="s">
        <v>232</v>
      </c>
      <c r="B27" s="89"/>
      <c r="C27" s="215">
        <f>+BALANCES!F21/1000</f>
        <v>3203103.7680000002</v>
      </c>
      <c r="D27" s="72">
        <f>2695213285/1000</f>
        <v>2695213.2850000001</v>
      </c>
      <c r="E27" s="73">
        <f>+C27-D27</f>
        <v>507890.48300000001</v>
      </c>
      <c r="K27" s="216">
        <f>C18*5%</f>
        <v>249045.15000000002</v>
      </c>
    </row>
    <row r="28" spans="1:12" ht="17.149999999999999" customHeight="1" x14ac:dyDescent="0.35">
      <c r="A28" s="56" t="s">
        <v>123</v>
      </c>
      <c r="B28" s="89"/>
      <c r="C28" s="74">
        <v>0</v>
      </c>
      <c r="D28" s="75">
        <v>0</v>
      </c>
      <c r="E28" s="75">
        <f>+C28-D28</f>
        <v>0</v>
      </c>
    </row>
    <row r="29" spans="1:12" ht="17.149999999999999" customHeight="1" x14ac:dyDescent="0.35">
      <c r="A29" s="78" t="s">
        <v>124</v>
      </c>
      <c r="B29" s="69"/>
      <c r="C29" s="77">
        <f>SUM(C27:C28)</f>
        <v>3203103.7680000002</v>
      </c>
      <c r="D29" s="77">
        <f>SUM(D27:D28)</f>
        <v>2695213.2850000001</v>
      </c>
      <c r="E29" s="77">
        <f>SUM(E27:E28)</f>
        <v>507890.48300000001</v>
      </c>
      <c r="H29" s="175">
        <f>E29*-1</f>
        <v>-507890.48300000001</v>
      </c>
    </row>
    <row r="30" spans="1:12" ht="17.149999999999999" customHeight="1" x14ac:dyDescent="0.35">
      <c r="A30" s="78"/>
      <c r="B30" s="69"/>
      <c r="C30" s="76"/>
      <c r="D30" s="77"/>
      <c r="E30" s="56"/>
    </row>
    <row r="31" spans="1:12" ht="17.149999999999999" customHeight="1" x14ac:dyDescent="0.35">
      <c r="A31" s="78"/>
      <c r="B31" s="69"/>
      <c r="C31" s="76"/>
      <c r="D31" s="77"/>
      <c r="E31" s="56"/>
    </row>
    <row r="32" spans="1:12" ht="17.149999999999999" customHeight="1" x14ac:dyDescent="0.35">
      <c r="A32" s="78" t="s">
        <v>16</v>
      </c>
      <c r="B32" s="69"/>
      <c r="C32" s="77">
        <f>+C29+C24+C14</f>
        <v>8343823.1909999996</v>
      </c>
      <c r="D32" s="77">
        <f>+D29+D24+D14</f>
        <v>6176190.1446599998</v>
      </c>
      <c r="E32" s="77">
        <f>+E29+E24+E14</f>
        <v>2167633.0463399999</v>
      </c>
    </row>
    <row r="33" spans="1:8" ht="17.149999999999999" customHeight="1" x14ac:dyDescent="0.35">
      <c r="A33" s="78"/>
      <c r="B33" s="69"/>
      <c r="C33" s="76"/>
      <c r="D33" s="77"/>
      <c r="E33" s="56"/>
    </row>
    <row r="34" spans="1:8" ht="17.149999999999999" customHeight="1" x14ac:dyDescent="0.35">
      <c r="A34" s="78" t="s">
        <v>94</v>
      </c>
      <c r="B34" s="69"/>
      <c r="C34" s="72"/>
      <c r="D34" s="73"/>
      <c r="E34" s="56"/>
    </row>
    <row r="35" spans="1:8" ht="17.149999999999999" customHeight="1" x14ac:dyDescent="0.35">
      <c r="A35" s="78" t="s">
        <v>9</v>
      </c>
      <c r="B35" s="88">
        <v>10</v>
      </c>
      <c r="C35" s="72"/>
      <c r="D35" s="73"/>
      <c r="E35" s="56"/>
    </row>
    <row r="36" spans="1:8" ht="17.149999999999999" customHeight="1" x14ac:dyDescent="0.35">
      <c r="A36" s="56" t="s">
        <v>125</v>
      </c>
      <c r="B36" s="89"/>
      <c r="C36" s="73">
        <f>132000000/1000</f>
        <v>132000</v>
      </c>
      <c r="D36" s="73">
        <f>132000000/1000</f>
        <v>132000</v>
      </c>
      <c r="E36" s="73">
        <f t="shared" ref="E36:E41" si="1">+C36-D36</f>
        <v>0</v>
      </c>
    </row>
    <row r="37" spans="1:8" ht="17.149999999999999" customHeight="1" x14ac:dyDescent="0.35">
      <c r="A37" s="56" t="s">
        <v>126</v>
      </c>
      <c r="B37" s="89"/>
      <c r="C37" s="73">
        <f>308000000/1000</f>
        <v>308000</v>
      </c>
      <c r="D37" s="73">
        <f>308000000/1000</f>
        <v>308000</v>
      </c>
      <c r="E37" s="73">
        <f t="shared" si="1"/>
        <v>0</v>
      </c>
    </row>
    <row r="38" spans="1:8" ht="17.149999999999999" customHeight="1" x14ac:dyDescent="0.35">
      <c r="A38" s="56" t="s">
        <v>127</v>
      </c>
      <c r="B38" s="89"/>
      <c r="C38" s="211">
        <f>294406457.71/1000</f>
        <v>294406.45770999999</v>
      </c>
      <c r="D38" s="211">
        <f>294406457.71/1000</f>
        <v>294406.45770999999</v>
      </c>
      <c r="E38" s="73">
        <f t="shared" si="1"/>
        <v>0</v>
      </c>
    </row>
    <row r="39" spans="1:8" ht="17.149999999999999" customHeight="1" x14ac:dyDescent="0.35">
      <c r="A39" s="56" t="s">
        <v>11</v>
      </c>
      <c r="B39" s="89"/>
      <c r="C39" s="211">
        <f>19945131/1000</f>
        <v>19945.131000000001</v>
      </c>
      <c r="D39" s="211">
        <f>16145131/1000</f>
        <v>16145.130999999999</v>
      </c>
      <c r="E39" s="73">
        <f t="shared" si="1"/>
        <v>3800.0000000000018</v>
      </c>
    </row>
    <row r="40" spans="1:8" ht="17.149999999999999" customHeight="1" x14ac:dyDescent="0.35">
      <c r="A40" s="56" t="s">
        <v>244</v>
      </c>
      <c r="B40" s="89"/>
      <c r="C40" s="211">
        <f>181915711.29/1000</f>
        <v>181915.71128999998</v>
      </c>
      <c r="D40" s="211">
        <f>109448411.29/1000</f>
        <v>109448.41129</v>
      </c>
      <c r="E40" s="73">
        <f t="shared" si="1"/>
        <v>72467.299999999974</v>
      </c>
    </row>
    <row r="41" spans="1:8" ht="17.149999999999999" hidden="1" customHeight="1" x14ac:dyDescent="0.35">
      <c r="A41" s="56" t="s">
        <v>10</v>
      </c>
      <c r="B41" s="89"/>
      <c r="C41" s="211">
        <v>0</v>
      </c>
      <c r="D41" s="73"/>
      <c r="E41" s="73">
        <f t="shared" si="1"/>
        <v>0</v>
      </c>
    </row>
    <row r="42" spans="1:8" ht="17.149999999999999" customHeight="1" x14ac:dyDescent="0.35">
      <c r="A42" s="56" t="s">
        <v>229</v>
      </c>
      <c r="B42" s="89"/>
      <c r="C42" s="212">
        <f>-258375343.025/1000</f>
        <v>-258375.34302500001</v>
      </c>
      <c r="D42" s="75">
        <f>-209513000.4/1000</f>
        <v>-209513.00040000002</v>
      </c>
      <c r="E42" s="75">
        <f>+C42-D42</f>
        <v>-48862.34262499999</v>
      </c>
    </row>
    <row r="43" spans="1:8" ht="17.149999999999999" customHeight="1" x14ac:dyDescent="0.35">
      <c r="A43" s="78" t="s">
        <v>12</v>
      </c>
      <c r="B43" s="69"/>
      <c r="C43" s="76">
        <f>SUM(C36:C42)</f>
        <v>677891.95697499998</v>
      </c>
      <c r="D43" s="76">
        <f>SUM(D36:D42)</f>
        <v>650486.99959999998</v>
      </c>
      <c r="E43" s="77">
        <f>SUM(E36:E42)</f>
        <v>27404.957374999984</v>
      </c>
      <c r="H43" s="175">
        <f>E43*-1</f>
        <v>-27404.957374999984</v>
      </c>
    </row>
    <row r="44" spans="1:8" ht="17.149999999999999" customHeight="1" x14ac:dyDescent="0.35">
      <c r="A44" s="78"/>
      <c r="B44" s="69"/>
      <c r="C44" s="76"/>
      <c r="D44" s="77"/>
      <c r="E44" s="56"/>
    </row>
    <row r="45" spans="1:8" ht="17.149999999999999" hidden="1" customHeight="1" x14ac:dyDescent="0.35">
      <c r="A45" s="78" t="s">
        <v>128</v>
      </c>
      <c r="B45" s="89">
        <v>12</v>
      </c>
      <c r="C45" s="76"/>
      <c r="D45" s="77"/>
      <c r="E45" s="56"/>
    </row>
    <row r="46" spans="1:8" ht="17.149999999999999" hidden="1" customHeight="1" x14ac:dyDescent="0.35">
      <c r="A46" s="56" t="s">
        <v>125</v>
      </c>
      <c r="B46" s="69"/>
      <c r="C46" s="73">
        <v>0</v>
      </c>
      <c r="D46" s="73"/>
      <c r="E46" s="73">
        <f>+C46-D46</f>
        <v>0</v>
      </c>
    </row>
    <row r="47" spans="1:8" ht="17.149999999999999" hidden="1" customHeight="1" x14ac:dyDescent="0.35">
      <c r="A47" s="56" t="s">
        <v>126</v>
      </c>
      <c r="B47" s="89"/>
      <c r="C47" s="73">
        <v>0</v>
      </c>
      <c r="D47" s="73"/>
      <c r="E47" s="73">
        <f>+C47-D47</f>
        <v>0</v>
      </c>
    </row>
    <row r="48" spans="1:8" ht="17.149999999999999" hidden="1" customHeight="1" x14ac:dyDescent="0.35">
      <c r="A48" s="56" t="s">
        <v>121</v>
      </c>
      <c r="B48" s="89"/>
      <c r="C48" s="74">
        <v>0</v>
      </c>
      <c r="D48" s="75"/>
      <c r="E48" s="75">
        <f>+C48-D48</f>
        <v>0</v>
      </c>
    </row>
    <row r="49" spans="1:6" ht="17.149999999999999" hidden="1" customHeight="1" x14ac:dyDescent="0.35">
      <c r="A49" s="78" t="s">
        <v>132</v>
      </c>
      <c r="B49" s="89"/>
      <c r="C49" s="77">
        <f>SUM(C46:C48)</f>
        <v>0</v>
      </c>
      <c r="D49" s="77">
        <f>SUM(D46:D48)</f>
        <v>0</v>
      </c>
      <c r="E49" s="77">
        <f>SUM(E46:E48)</f>
        <v>0</v>
      </c>
    </row>
    <row r="50" spans="1:6" ht="17.149999999999999" hidden="1" customHeight="1" x14ac:dyDescent="0.45">
      <c r="A50" s="571" t="str">
        <f>A1</f>
        <v>GELVEZ DISTRIBUCIONES SAS</v>
      </c>
      <c r="B50" s="571"/>
      <c r="C50" s="571"/>
      <c r="D50" s="571"/>
      <c r="E50" s="571"/>
    </row>
    <row r="51" spans="1:6" ht="17.149999999999999" hidden="1" customHeight="1" x14ac:dyDescent="0.45">
      <c r="A51" s="571" t="s">
        <v>92</v>
      </c>
      <c r="B51" s="571"/>
      <c r="C51" s="571"/>
      <c r="D51" s="571"/>
      <c r="E51" s="571"/>
    </row>
    <row r="52" spans="1:6" ht="17.149999999999999" hidden="1" customHeight="1" x14ac:dyDescent="0.45">
      <c r="A52" s="571" t="s">
        <v>108</v>
      </c>
      <c r="B52" s="571"/>
      <c r="C52" s="571"/>
      <c r="D52" s="571"/>
      <c r="E52" s="571"/>
    </row>
    <row r="53" spans="1:6" ht="17.149999999999999" hidden="1" customHeight="1" x14ac:dyDescent="0.45">
      <c r="A53" s="571" t="s">
        <v>230</v>
      </c>
      <c r="B53" s="571"/>
      <c r="C53" s="571"/>
      <c r="D53" s="571"/>
      <c r="E53" s="571"/>
    </row>
    <row r="54" spans="1:6" ht="17.149999999999999" hidden="1" customHeight="1" x14ac:dyDescent="0.45">
      <c r="A54" s="210"/>
      <c r="B54" s="210"/>
      <c r="C54" s="210"/>
      <c r="D54" s="210"/>
      <c r="E54" s="210"/>
    </row>
    <row r="55" spans="1:6" ht="17.149999999999999" hidden="1" customHeight="1" x14ac:dyDescent="0.35">
      <c r="A55" s="56"/>
      <c r="B55" s="89" t="s">
        <v>146</v>
      </c>
      <c r="C55" s="67">
        <f>C6</f>
        <v>2019</v>
      </c>
      <c r="D55" s="68">
        <f>D6</f>
        <v>2018</v>
      </c>
      <c r="E55" s="69" t="s">
        <v>102</v>
      </c>
    </row>
    <row r="56" spans="1:6" ht="17.149999999999999" hidden="1" customHeight="1" x14ac:dyDescent="0.35">
      <c r="A56" s="78" t="s">
        <v>42</v>
      </c>
      <c r="B56" s="88">
        <v>9</v>
      </c>
      <c r="C56" s="76"/>
      <c r="D56" s="77"/>
      <c r="E56" s="56"/>
    </row>
    <row r="57" spans="1:6" ht="17.149999999999999" hidden="1" customHeight="1" x14ac:dyDescent="0.35">
      <c r="A57" s="56" t="s">
        <v>120</v>
      </c>
      <c r="B57" s="89"/>
      <c r="C57" s="72">
        <v>0</v>
      </c>
      <c r="D57" s="73"/>
      <c r="E57" s="73">
        <f>+C57-D57</f>
        <v>0</v>
      </c>
    </row>
    <row r="58" spans="1:6" ht="17.149999999999999" hidden="1" customHeight="1" x14ac:dyDescent="0.35">
      <c r="A58" s="56" t="s">
        <v>8</v>
      </c>
      <c r="B58" s="89"/>
      <c r="C58" s="74">
        <v>0</v>
      </c>
      <c r="D58" s="75"/>
      <c r="E58" s="75">
        <f>+C58-D58</f>
        <v>0</v>
      </c>
    </row>
    <row r="59" spans="1:6" ht="17.149999999999999" hidden="1" customHeight="1" x14ac:dyDescent="0.35">
      <c r="A59" s="78" t="s">
        <v>93</v>
      </c>
      <c r="B59" s="69"/>
      <c r="C59" s="77">
        <f>SUM(C57:C58)</f>
        <v>0</v>
      </c>
      <c r="D59" s="77">
        <f>SUM(D57:D58)</f>
        <v>0</v>
      </c>
      <c r="E59" s="77">
        <f>SUM(E57:E58)</f>
        <v>0</v>
      </c>
    </row>
    <row r="60" spans="1:6" ht="17.149999999999999" hidden="1" customHeight="1" x14ac:dyDescent="0.35">
      <c r="A60" s="78"/>
      <c r="B60" s="69"/>
      <c r="C60" s="77"/>
      <c r="D60" s="77"/>
      <c r="E60" s="77"/>
    </row>
    <row r="61" spans="1:6" ht="17.149999999999999" hidden="1" customHeight="1" x14ac:dyDescent="0.35">
      <c r="A61" s="78" t="s">
        <v>43</v>
      </c>
      <c r="B61" s="69"/>
      <c r="C61" s="72"/>
      <c r="D61" s="73"/>
      <c r="E61" s="56"/>
    </row>
    <row r="62" spans="1:6" ht="17.149999999999999" hidden="1" customHeight="1" x14ac:dyDescent="0.35">
      <c r="A62" s="78" t="s">
        <v>13</v>
      </c>
      <c r="B62" s="88">
        <v>13</v>
      </c>
      <c r="C62" s="72"/>
      <c r="D62" s="73"/>
      <c r="E62" s="56"/>
    </row>
    <row r="63" spans="1:6" ht="17.149999999999999" hidden="1" customHeight="1" x14ac:dyDescent="0.35">
      <c r="A63" s="56" t="s">
        <v>13</v>
      </c>
      <c r="B63" s="89"/>
      <c r="C63" s="74">
        <v>0</v>
      </c>
      <c r="D63" s="75"/>
      <c r="E63" s="75">
        <f>+C63-D63</f>
        <v>0</v>
      </c>
      <c r="F63" s="5"/>
    </row>
    <row r="64" spans="1:6" ht="17.149999999999999" hidden="1" customHeight="1" x14ac:dyDescent="0.35">
      <c r="A64" s="78" t="s">
        <v>14</v>
      </c>
      <c r="B64" s="69"/>
      <c r="C64" s="76">
        <f>SUM(C63)</f>
        <v>0</v>
      </c>
      <c r="D64" s="76">
        <f>SUM(D63)</f>
        <v>0</v>
      </c>
      <c r="E64" s="76">
        <f>SUM(E63)</f>
        <v>0</v>
      </c>
    </row>
    <row r="65" spans="1:8" ht="17.149999999999999" hidden="1" customHeight="1" x14ac:dyDescent="0.35">
      <c r="A65" s="56"/>
      <c r="B65" s="89"/>
      <c r="C65" s="72"/>
      <c r="D65" s="73"/>
      <c r="E65" s="56"/>
    </row>
    <row r="66" spans="1:8" ht="17.149999999999999" hidden="1" customHeight="1" x14ac:dyDescent="0.35">
      <c r="A66" s="56"/>
      <c r="B66" s="89"/>
      <c r="C66" s="72"/>
      <c r="D66" s="73"/>
      <c r="E66" s="56"/>
    </row>
    <row r="67" spans="1:8" ht="17.149999999999999" hidden="1" customHeight="1" x14ac:dyDescent="0.35">
      <c r="A67" s="56"/>
      <c r="B67" s="89"/>
      <c r="C67" s="72"/>
      <c r="D67" s="73"/>
      <c r="E67" s="56"/>
    </row>
    <row r="68" spans="1:8" ht="17.149999999999999" hidden="1" customHeight="1" x14ac:dyDescent="0.35">
      <c r="A68" s="78" t="s">
        <v>40</v>
      </c>
      <c r="B68" s="88">
        <v>14</v>
      </c>
      <c r="C68" s="72"/>
      <c r="D68" s="73"/>
      <c r="E68" s="56"/>
    </row>
    <row r="69" spans="1:8" ht="17.149999999999999" hidden="1" customHeight="1" x14ac:dyDescent="0.35">
      <c r="A69" s="56" t="s">
        <v>15</v>
      </c>
      <c r="B69" s="89"/>
      <c r="C69" s="72">
        <v>0</v>
      </c>
      <c r="D69" s="73"/>
      <c r="E69" s="73">
        <f>+C69-D69</f>
        <v>0</v>
      </c>
    </row>
    <row r="70" spans="1:8" ht="17.149999999999999" hidden="1" customHeight="1" x14ac:dyDescent="0.35">
      <c r="A70" s="56" t="s">
        <v>82</v>
      </c>
      <c r="B70" s="89"/>
      <c r="C70" s="74">
        <v>0</v>
      </c>
      <c r="D70" s="75">
        <v>0</v>
      </c>
      <c r="E70" s="75">
        <f>+C70-D70</f>
        <v>0</v>
      </c>
    </row>
    <row r="71" spans="1:8" ht="17.149999999999999" hidden="1" customHeight="1" x14ac:dyDescent="0.35">
      <c r="A71" s="78" t="s">
        <v>95</v>
      </c>
      <c r="B71" s="69"/>
      <c r="C71" s="77">
        <f>SUM(C69:C70)</f>
        <v>0</v>
      </c>
      <c r="D71" s="77">
        <f>SUM(D69:D70)</f>
        <v>0</v>
      </c>
      <c r="E71" s="77">
        <f>SUM(E69:E70)</f>
        <v>0</v>
      </c>
    </row>
    <row r="72" spans="1:8" ht="17.149999999999999" hidden="1" customHeight="1" x14ac:dyDescent="0.35">
      <c r="A72" s="56"/>
      <c r="B72" s="89"/>
      <c r="C72" s="72"/>
      <c r="D72" s="73"/>
      <c r="E72" s="56"/>
    </row>
    <row r="73" spans="1:8" ht="17.149999999999999" customHeight="1" x14ac:dyDescent="0.35">
      <c r="A73" s="78" t="s">
        <v>98</v>
      </c>
      <c r="B73" s="88">
        <v>11</v>
      </c>
      <c r="C73" s="72"/>
      <c r="D73" s="73"/>
      <c r="E73" s="56"/>
    </row>
    <row r="74" spans="1:8" ht="17.149999999999999" customHeight="1" x14ac:dyDescent="0.35">
      <c r="A74" s="56" t="s">
        <v>98</v>
      </c>
      <c r="B74" s="89"/>
      <c r="C74" s="74">
        <v>0</v>
      </c>
      <c r="D74" s="75">
        <v>235233.1460787</v>
      </c>
      <c r="E74" s="75">
        <f>+C74-D74</f>
        <v>-235233.1460787</v>
      </c>
      <c r="H74" s="175" t="s">
        <v>245</v>
      </c>
    </row>
    <row r="75" spans="1:8" ht="17.149999999999999" customHeight="1" x14ac:dyDescent="0.35">
      <c r="A75" s="78" t="s">
        <v>44</v>
      </c>
      <c r="B75" s="69"/>
      <c r="C75" s="76">
        <f>SUM(C74)</f>
        <v>0</v>
      </c>
      <c r="D75" s="76">
        <f>SUM(D74)</f>
        <v>235233.1460787</v>
      </c>
      <c r="E75" s="76">
        <f>SUM(E74)</f>
        <v>-235233.1460787</v>
      </c>
    </row>
    <row r="76" spans="1:8" ht="17.149999999999999" customHeight="1" x14ac:dyDescent="0.35">
      <c r="A76" s="78"/>
      <c r="B76" s="69"/>
      <c r="C76" s="76"/>
      <c r="D76" s="77"/>
      <c r="E76" s="77"/>
    </row>
    <row r="77" spans="1:8" ht="17.149999999999999" hidden="1" customHeight="1" x14ac:dyDescent="0.35">
      <c r="A77" s="78" t="s">
        <v>129</v>
      </c>
      <c r="B77" s="88">
        <v>16</v>
      </c>
      <c r="C77" s="76"/>
      <c r="D77" s="77"/>
      <c r="E77" s="77"/>
    </row>
    <row r="78" spans="1:8" ht="17.149999999999999" hidden="1" customHeight="1" x14ac:dyDescent="0.35">
      <c r="A78" s="56" t="s">
        <v>130</v>
      </c>
      <c r="B78" s="89"/>
      <c r="C78" s="74">
        <v>0</v>
      </c>
      <c r="D78" s="75"/>
      <c r="E78" s="75">
        <f>+C78-D78</f>
        <v>0</v>
      </c>
    </row>
    <row r="79" spans="1:8" ht="17.149999999999999" hidden="1" customHeight="1" x14ac:dyDescent="0.35">
      <c r="A79" s="78" t="s">
        <v>131</v>
      </c>
      <c r="B79" s="69"/>
      <c r="C79" s="77">
        <f>SUM(C78)</f>
        <v>0</v>
      </c>
      <c r="D79" s="77">
        <f>SUM(D78)</f>
        <v>0</v>
      </c>
      <c r="E79" s="77">
        <f>SUM(E78)</f>
        <v>0</v>
      </c>
    </row>
    <row r="80" spans="1:8" ht="17.149999999999999" customHeight="1" x14ac:dyDescent="0.35">
      <c r="A80" s="78"/>
      <c r="B80" s="69"/>
      <c r="C80" s="77"/>
      <c r="D80" s="77"/>
      <c r="E80" s="77"/>
    </row>
    <row r="81" spans="1:8" ht="17.149999999999999" customHeight="1" x14ac:dyDescent="0.35">
      <c r="A81" s="78" t="s">
        <v>17</v>
      </c>
      <c r="B81" s="69"/>
      <c r="C81" s="79">
        <f>+C43+C75</f>
        <v>677891.95697499998</v>
      </c>
      <c r="D81" s="79">
        <f>+D79+D75+D71+D64+D59+D49+D43</f>
        <v>885720.14567869995</v>
      </c>
      <c r="E81" s="79">
        <f>+E79+E75+E71+E64+E59+E49+E43</f>
        <v>-207828.18870370003</v>
      </c>
    </row>
    <row r="82" spans="1:8" ht="17.149999999999999" customHeight="1" thickBot="1" x14ac:dyDescent="0.4">
      <c r="A82" s="78" t="s">
        <v>18</v>
      </c>
      <c r="B82" s="69"/>
      <c r="C82" s="80">
        <f>+C81+C32</f>
        <v>9021715.1479749996</v>
      </c>
      <c r="D82" s="80">
        <f>+D81+D32</f>
        <v>7061910.2903386997</v>
      </c>
      <c r="E82" s="80">
        <f>+E81+E32</f>
        <v>1959804.8576362999</v>
      </c>
    </row>
    <row r="83" spans="1:8" ht="17.149999999999999" customHeight="1" thickTop="1" x14ac:dyDescent="0.35">
      <c r="A83" s="56"/>
      <c r="B83" s="89"/>
      <c r="C83" s="72"/>
      <c r="D83" s="73"/>
      <c r="E83" s="56"/>
    </row>
    <row r="84" spans="1:8" ht="17.149999999999999" customHeight="1" x14ac:dyDescent="0.35">
      <c r="A84" s="78" t="s">
        <v>19</v>
      </c>
      <c r="B84" s="69"/>
      <c r="C84" s="72"/>
      <c r="D84" s="73"/>
      <c r="E84" s="56"/>
    </row>
    <row r="85" spans="1:8" ht="17.149999999999999" customHeight="1" x14ac:dyDescent="0.35">
      <c r="A85" s="78" t="s">
        <v>45</v>
      </c>
      <c r="B85" s="88"/>
      <c r="C85" s="72"/>
      <c r="D85" s="73"/>
      <c r="E85" s="56"/>
    </row>
    <row r="86" spans="1:8" ht="17.149999999999999" hidden="1" customHeight="1" x14ac:dyDescent="0.35">
      <c r="A86" s="78" t="s">
        <v>20</v>
      </c>
      <c r="B86" s="69"/>
      <c r="C86" s="72"/>
      <c r="D86" s="73"/>
      <c r="E86" s="56"/>
    </row>
    <row r="87" spans="1:8" s="1" customFormat="1" ht="17.149999999999999" hidden="1" customHeight="1" x14ac:dyDescent="0.35">
      <c r="A87" s="56" t="s">
        <v>21</v>
      </c>
      <c r="B87" s="89"/>
      <c r="C87" s="72">
        <v>0</v>
      </c>
      <c r="D87" s="73"/>
      <c r="E87" s="73">
        <f>+C87-D87</f>
        <v>0</v>
      </c>
      <c r="H87" s="213"/>
    </row>
    <row r="88" spans="1:8" ht="17.149999999999999" hidden="1" customHeight="1" x14ac:dyDescent="0.35">
      <c r="A88" s="56" t="s">
        <v>140</v>
      </c>
      <c r="B88" s="89"/>
      <c r="C88" s="74">
        <v>0</v>
      </c>
      <c r="D88" s="75"/>
      <c r="E88" s="75">
        <f>+C88-D88</f>
        <v>0</v>
      </c>
    </row>
    <row r="89" spans="1:8" ht="17.149999999999999" hidden="1" customHeight="1" x14ac:dyDescent="0.35">
      <c r="A89" s="78" t="s">
        <v>22</v>
      </c>
      <c r="B89" s="69"/>
      <c r="C89" s="77">
        <f>SUM(C87:C88)</f>
        <v>0</v>
      </c>
      <c r="D89" s="77">
        <f>SUM(D87:D88)</f>
        <v>0</v>
      </c>
      <c r="E89" s="77">
        <f>SUM(E87:E88)</f>
        <v>0</v>
      </c>
    </row>
    <row r="90" spans="1:8" ht="17.149999999999999" customHeight="1" x14ac:dyDescent="0.35">
      <c r="A90" s="78"/>
      <c r="B90" s="69"/>
      <c r="C90" s="72"/>
      <c r="D90" s="73"/>
      <c r="E90" s="56"/>
    </row>
    <row r="91" spans="1:8" ht="17.149999999999999" customHeight="1" x14ac:dyDescent="0.35">
      <c r="A91" s="78" t="s">
        <v>149</v>
      </c>
      <c r="B91" s="88">
        <v>12</v>
      </c>
      <c r="C91" s="72"/>
      <c r="D91" s="73"/>
      <c r="E91" s="56"/>
    </row>
    <row r="92" spans="1:8" ht="17.149999999999999" customHeight="1" x14ac:dyDescent="0.35">
      <c r="A92" s="56" t="s">
        <v>133</v>
      </c>
      <c r="B92" s="89"/>
      <c r="C92" s="72">
        <f>+BALANCES!F32/1000</f>
        <v>1697466.807</v>
      </c>
      <c r="D92" s="73">
        <v>2603766.2261700002</v>
      </c>
      <c r="E92" s="73">
        <f t="shared" ref="E92:E97" si="2">+C92-D92</f>
        <v>-906299.41917000012</v>
      </c>
    </row>
    <row r="93" spans="1:8" ht="17.149999999999999" customHeight="1" x14ac:dyDescent="0.35">
      <c r="A93" s="56" t="s">
        <v>4</v>
      </c>
      <c r="B93" s="89"/>
      <c r="C93" s="72">
        <f>+BALANCES!F33</f>
        <v>0</v>
      </c>
      <c r="D93" s="73">
        <v>1252.383</v>
      </c>
      <c r="E93" s="73">
        <f t="shared" si="2"/>
        <v>-1252.383</v>
      </c>
    </row>
    <row r="94" spans="1:8" ht="17.149999999999999" customHeight="1" x14ac:dyDescent="0.35">
      <c r="A94" s="56" t="s">
        <v>134</v>
      </c>
      <c r="B94" s="89"/>
      <c r="C94" s="72">
        <f>+BALANCES!F34</f>
        <v>0</v>
      </c>
      <c r="D94" s="73">
        <v>0</v>
      </c>
      <c r="E94" s="73">
        <f t="shared" si="2"/>
        <v>0</v>
      </c>
    </row>
    <row r="95" spans="1:8" ht="17.149999999999999" customHeight="1" x14ac:dyDescent="0.35">
      <c r="A95" s="56" t="s">
        <v>135</v>
      </c>
      <c r="B95" s="89"/>
      <c r="C95" s="72">
        <f>+BALANCES!F35</f>
        <v>0</v>
      </c>
      <c r="D95" s="73">
        <v>0</v>
      </c>
      <c r="E95" s="73">
        <f t="shared" si="2"/>
        <v>0</v>
      </c>
    </row>
    <row r="96" spans="1:8" ht="17.149999999999999" customHeight="1" x14ac:dyDescent="0.35">
      <c r="A96" s="56" t="s">
        <v>217</v>
      </c>
      <c r="B96" s="89"/>
      <c r="C96" s="215">
        <f>+BALANCES!F36/1000</f>
        <v>32014.1</v>
      </c>
      <c r="D96" s="73">
        <v>12980.101000000001</v>
      </c>
      <c r="E96" s="73">
        <f t="shared" si="2"/>
        <v>19033.998999999996</v>
      </c>
    </row>
    <row r="97" spans="1:8" ht="17.149999999999999" customHeight="1" x14ac:dyDescent="0.35">
      <c r="A97" s="56" t="s">
        <v>23</v>
      </c>
      <c r="B97" s="89"/>
      <c r="C97" s="74">
        <f>+BALANCES!F37/1000</f>
        <v>2768132.2680000002</v>
      </c>
      <c r="D97" s="75">
        <v>2054234.9890000001</v>
      </c>
      <c r="E97" s="75">
        <f t="shared" si="2"/>
        <v>713897.2790000001</v>
      </c>
    </row>
    <row r="98" spans="1:8" ht="17.149999999999999" customHeight="1" x14ac:dyDescent="0.35">
      <c r="A98" s="78" t="s">
        <v>147</v>
      </c>
      <c r="B98" s="69"/>
      <c r="C98" s="77">
        <f>SUM(C92:C97)</f>
        <v>4497613.1750000007</v>
      </c>
      <c r="D98" s="77">
        <f>SUM(D92:D97)</f>
        <v>4672233.6991699999</v>
      </c>
      <c r="E98" s="77">
        <f>SUM(E92:E97)</f>
        <v>-174620.52417000011</v>
      </c>
      <c r="H98" s="201">
        <f>E98</f>
        <v>-174620.52417000011</v>
      </c>
    </row>
    <row r="99" spans="1:8" ht="17.149999999999999" customHeight="1" x14ac:dyDescent="0.35">
      <c r="A99" s="56"/>
      <c r="B99" s="89"/>
      <c r="C99" s="72"/>
      <c r="D99" s="73"/>
      <c r="E99" s="56"/>
    </row>
    <row r="100" spans="1:8" ht="17.149999999999999" customHeight="1" x14ac:dyDescent="0.35">
      <c r="A100" s="56"/>
      <c r="B100" s="89"/>
      <c r="C100" s="72"/>
      <c r="D100" s="73"/>
      <c r="E100" s="56"/>
    </row>
    <row r="101" spans="1:8" ht="17.149999999999999" customHeight="1" x14ac:dyDescent="0.35">
      <c r="A101" s="56"/>
      <c r="B101" s="89"/>
      <c r="C101" s="72"/>
      <c r="D101" s="73"/>
      <c r="E101" s="56"/>
    </row>
    <row r="102" spans="1:8" ht="17.149999999999999" customHeight="1" x14ac:dyDescent="0.35">
      <c r="A102" s="56"/>
      <c r="B102" s="89"/>
      <c r="C102" s="72"/>
      <c r="D102" s="73"/>
      <c r="E102" s="56"/>
    </row>
    <row r="103" spans="1:8" ht="17.149999999999999" customHeight="1" x14ac:dyDescent="0.35">
      <c r="A103" s="56"/>
      <c r="B103" s="89"/>
      <c r="C103" s="72"/>
      <c r="D103" s="73"/>
      <c r="E103" s="56"/>
    </row>
    <row r="104" spans="1:8" ht="17.149999999999999" customHeight="1" x14ac:dyDescent="0.35">
      <c r="A104" s="56"/>
      <c r="B104" s="89"/>
      <c r="C104" s="72"/>
      <c r="D104" s="73"/>
      <c r="E104" s="56"/>
    </row>
    <row r="105" spans="1:8" ht="17.149999999999999" customHeight="1" x14ac:dyDescent="0.35">
      <c r="A105" s="56"/>
      <c r="B105" s="89"/>
      <c r="C105" s="72"/>
      <c r="D105" s="73"/>
      <c r="E105" s="56"/>
    </row>
    <row r="106" spans="1:8" ht="17.149999999999999" customHeight="1" x14ac:dyDescent="0.35">
      <c r="A106" s="56"/>
      <c r="B106" s="89"/>
      <c r="C106" s="72"/>
      <c r="D106" s="73"/>
      <c r="E106" s="56"/>
    </row>
    <row r="107" spans="1:8" ht="17.149999999999999" customHeight="1" x14ac:dyDescent="0.35">
      <c r="A107" s="56"/>
      <c r="B107" s="89"/>
      <c r="C107" s="72"/>
      <c r="D107" s="73"/>
      <c r="E107" s="56"/>
    </row>
    <row r="108" spans="1:8" ht="17.149999999999999" customHeight="1" x14ac:dyDescent="0.45">
      <c r="A108" s="571" t="str">
        <f>A1</f>
        <v>GELVEZ DISTRIBUCIONES SAS</v>
      </c>
      <c r="B108" s="571"/>
      <c r="C108" s="571"/>
      <c r="D108" s="571"/>
      <c r="E108" s="571"/>
    </row>
    <row r="109" spans="1:8" ht="17.149999999999999" customHeight="1" x14ac:dyDescent="0.45">
      <c r="A109" s="571" t="s">
        <v>92</v>
      </c>
      <c r="B109" s="571"/>
      <c r="C109" s="571"/>
      <c r="D109" s="571"/>
      <c r="E109" s="571"/>
    </row>
    <row r="110" spans="1:8" ht="17.149999999999999" customHeight="1" x14ac:dyDescent="0.45">
      <c r="A110" s="571" t="s">
        <v>108</v>
      </c>
      <c r="B110" s="571"/>
      <c r="C110" s="571"/>
      <c r="D110" s="571"/>
      <c r="E110" s="571"/>
    </row>
    <row r="111" spans="1:8" ht="17.149999999999999" customHeight="1" x14ac:dyDescent="0.45">
      <c r="A111" s="571" t="s">
        <v>230</v>
      </c>
      <c r="B111" s="571"/>
      <c r="C111" s="571"/>
      <c r="D111" s="571"/>
      <c r="E111" s="571"/>
    </row>
    <row r="112" spans="1:8" ht="17.149999999999999" customHeight="1" x14ac:dyDescent="0.45">
      <c r="A112" s="210"/>
      <c r="B112" s="210"/>
      <c r="C112" s="210"/>
      <c r="D112" s="210"/>
      <c r="E112" s="210"/>
    </row>
    <row r="113" spans="1:8" ht="17.149999999999999" customHeight="1" x14ac:dyDescent="0.35">
      <c r="A113" s="56"/>
      <c r="B113" s="89" t="s">
        <v>146</v>
      </c>
      <c r="C113" s="67">
        <f>C6</f>
        <v>2019</v>
      </c>
      <c r="D113" s="68">
        <f>D6</f>
        <v>2018</v>
      </c>
      <c r="E113" s="69" t="s">
        <v>102</v>
      </c>
    </row>
    <row r="114" spans="1:8" ht="17.149999999999999" customHeight="1" x14ac:dyDescent="0.35">
      <c r="A114" s="56"/>
      <c r="B114" s="89"/>
      <c r="C114" s="72"/>
      <c r="D114" s="73"/>
      <c r="E114" s="56"/>
    </row>
    <row r="115" spans="1:8" ht="17.149999999999999" customHeight="1" x14ac:dyDescent="0.35">
      <c r="A115" s="78" t="s">
        <v>46</v>
      </c>
      <c r="B115" s="88">
        <v>13</v>
      </c>
      <c r="C115" s="76"/>
      <c r="D115" s="77"/>
      <c r="E115" s="78"/>
    </row>
    <row r="116" spans="1:8" ht="17.149999999999999" customHeight="1" x14ac:dyDescent="0.35">
      <c r="A116" s="78" t="s">
        <v>47</v>
      </c>
      <c r="B116" s="69"/>
      <c r="C116" s="72"/>
      <c r="D116" s="73"/>
      <c r="E116" s="56"/>
    </row>
    <row r="117" spans="1:8" ht="17.149999999999999" customHeight="1" x14ac:dyDescent="0.35">
      <c r="A117" s="56" t="s">
        <v>24</v>
      </c>
      <c r="B117" s="89"/>
      <c r="C117" s="205">
        <v>70000</v>
      </c>
      <c r="D117" s="73">
        <v>43189</v>
      </c>
      <c r="E117" s="73">
        <f>+C117-D117</f>
        <v>26811</v>
      </c>
    </row>
    <row r="118" spans="1:8" ht="17.149999999999999" customHeight="1" x14ac:dyDescent="0.35">
      <c r="A118" s="56" t="s">
        <v>216</v>
      </c>
      <c r="B118" s="89"/>
      <c r="C118" s="72">
        <f>+BALANCES!F40/1000</f>
        <v>28017</v>
      </c>
      <c r="D118" s="73">
        <v>8424.000039999999</v>
      </c>
      <c r="E118" s="73">
        <f>+C118-D118</f>
        <v>19592.999960000001</v>
      </c>
    </row>
    <row r="119" spans="1:8" ht="12" customHeight="1" x14ac:dyDescent="0.35">
      <c r="A119" s="56" t="s">
        <v>215</v>
      </c>
      <c r="B119" s="89"/>
      <c r="C119" s="72">
        <f>+BALANCES!F41/1000</f>
        <v>27692</v>
      </c>
      <c r="D119" s="73">
        <v>6850</v>
      </c>
      <c r="E119" s="73">
        <f>+C119-D119</f>
        <v>20842</v>
      </c>
    </row>
    <row r="120" spans="1:8" ht="12" customHeight="1" x14ac:dyDescent="0.35">
      <c r="A120" s="56" t="s">
        <v>25</v>
      </c>
      <c r="B120" s="89"/>
      <c r="C120" s="74">
        <v>0</v>
      </c>
      <c r="D120" s="75">
        <v>0</v>
      </c>
      <c r="E120" s="75">
        <f>+C120-D120</f>
        <v>0</v>
      </c>
    </row>
    <row r="121" spans="1:8" ht="12" customHeight="1" x14ac:dyDescent="0.35">
      <c r="A121" s="78" t="s">
        <v>48</v>
      </c>
      <c r="B121" s="69"/>
      <c r="C121" s="77">
        <f>SUM(C117:C120)</f>
        <v>125709</v>
      </c>
      <c r="D121" s="77">
        <f>SUM(D117:D120)</f>
        <v>58463.000039999999</v>
      </c>
      <c r="E121" s="77">
        <f>SUM(E117:E120)</f>
        <v>67245.999960000001</v>
      </c>
      <c r="H121" s="201">
        <f>E121</f>
        <v>67245.999960000001</v>
      </c>
    </row>
    <row r="122" spans="1:8" ht="17.149999999999999" customHeight="1" x14ac:dyDescent="0.35">
      <c r="A122" s="56"/>
      <c r="B122" s="89"/>
      <c r="C122" s="72"/>
      <c r="D122" s="73"/>
      <c r="E122" s="56"/>
    </row>
    <row r="123" spans="1:8" s="1" customFormat="1" ht="17.149999999999999" customHeight="1" x14ac:dyDescent="0.35">
      <c r="A123" s="78" t="s">
        <v>96</v>
      </c>
      <c r="B123" s="88">
        <v>14</v>
      </c>
      <c r="C123" s="72"/>
      <c r="D123" s="73"/>
      <c r="E123" s="56"/>
      <c r="H123" s="213"/>
    </row>
    <row r="124" spans="1:8" ht="17.149999999999999" customHeight="1" x14ac:dyDescent="0.35">
      <c r="A124" s="56" t="s">
        <v>136</v>
      </c>
      <c r="B124" s="89"/>
      <c r="C124" s="72">
        <f>+BALANCES!F43/1000</f>
        <v>240.32599999999999</v>
      </c>
      <c r="D124" s="73">
        <v>0</v>
      </c>
      <c r="E124" s="73">
        <f>+C124-D124</f>
        <v>240.32599999999999</v>
      </c>
    </row>
    <row r="125" spans="1:8" ht="17.149999999999999" customHeight="1" x14ac:dyDescent="0.35">
      <c r="A125" s="56" t="s">
        <v>26</v>
      </c>
      <c r="B125" s="89"/>
      <c r="C125" s="72">
        <f>+BALANCES!F44/1000</f>
        <v>13663.688</v>
      </c>
      <c r="D125" s="73">
        <v>26673.562999999998</v>
      </c>
      <c r="E125" s="73">
        <f>+C125-D125</f>
        <v>-13009.874999999998</v>
      </c>
    </row>
    <row r="126" spans="1:8" ht="17.149999999999999" customHeight="1" x14ac:dyDescent="0.35">
      <c r="A126" s="56" t="s">
        <v>28</v>
      </c>
      <c r="B126" s="89"/>
      <c r="C126" s="72">
        <f>+BALANCES!F45/1000</f>
        <v>6565.2510000000002</v>
      </c>
      <c r="D126" s="73">
        <v>12815.663</v>
      </c>
      <c r="E126" s="73">
        <f>+C126-D126</f>
        <v>-6250.4120000000003</v>
      </c>
    </row>
    <row r="127" spans="1:8" ht="17.149999999999999" customHeight="1" x14ac:dyDescent="0.35">
      <c r="A127" s="56" t="s">
        <v>97</v>
      </c>
      <c r="B127" s="89"/>
      <c r="C127" s="74">
        <f>+BALANCES!F46/1000</f>
        <v>999.93700000000001</v>
      </c>
      <c r="D127" s="75">
        <v>2071.59</v>
      </c>
      <c r="E127" s="75">
        <f>+C127-D127</f>
        <v>-1071.6530000000002</v>
      </c>
    </row>
    <row r="128" spans="1:8" ht="17.149999999999999" hidden="1" customHeight="1" x14ac:dyDescent="0.35">
      <c r="A128" s="56" t="s">
        <v>27</v>
      </c>
      <c r="B128" s="89"/>
      <c r="C128" s="74">
        <v>0</v>
      </c>
      <c r="D128" s="75">
        <v>0</v>
      </c>
      <c r="E128" s="75">
        <f>+C128-D128</f>
        <v>0</v>
      </c>
    </row>
    <row r="129" spans="1:10" ht="17.149999999999999" customHeight="1" x14ac:dyDescent="0.35">
      <c r="A129" s="78" t="s">
        <v>49</v>
      </c>
      <c r="B129" s="69"/>
      <c r="C129" s="77">
        <f>SUM(C124:C128)</f>
        <v>21469.202000000001</v>
      </c>
      <c r="D129" s="77">
        <f>SUM(D124:D128)</f>
        <v>41560.815999999992</v>
      </c>
      <c r="E129" s="77">
        <f>SUM(E124:E128)</f>
        <v>-20091.614000000001</v>
      </c>
      <c r="H129" s="201">
        <f>E129</f>
        <v>-20091.614000000001</v>
      </c>
      <c r="J129" s="5"/>
    </row>
    <row r="130" spans="1:10" ht="17.149999999999999" customHeight="1" x14ac:dyDescent="0.35">
      <c r="A130" s="56"/>
      <c r="B130" s="89"/>
      <c r="C130" s="72"/>
      <c r="D130" s="73"/>
      <c r="E130" s="56"/>
    </row>
    <row r="131" spans="1:10" ht="17.149999999999999" hidden="1" customHeight="1" x14ac:dyDescent="0.35">
      <c r="A131" s="56"/>
      <c r="B131" s="89"/>
      <c r="C131" s="72"/>
      <c r="D131" s="73"/>
      <c r="E131" s="56"/>
    </row>
    <row r="132" spans="1:10" ht="17.149999999999999" customHeight="1" x14ac:dyDescent="0.35">
      <c r="A132" s="78" t="s">
        <v>29</v>
      </c>
      <c r="B132" s="69"/>
      <c r="C132" s="77">
        <f>+C129+C121+C98+C89</f>
        <v>4644791.3770000003</v>
      </c>
      <c r="D132" s="77">
        <f>+D129+D121+D98+D89</f>
        <v>4772257.5152099999</v>
      </c>
      <c r="E132" s="77">
        <f>+E129+E121+E98+E89</f>
        <v>-127466.13821000011</v>
      </c>
    </row>
    <row r="133" spans="1:10" ht="17.149999999999999" customHeight="1" x14ac:dyDescent="0.35">
      <c r="A133" s="56"/>
      <c r="B133" s="89"/>
      <c r="C133" s="72"/>
      <c r="D133" s="73"/>
      <c r="E133" s="56"/>
    </row>
    <row r="134" spans="1:10" ht="17.149999999999999" customHeight="1" x14ac:dyDescent="0.35">
      <c r="A134" s="78" t="s">
        <v>30</v>
      </c>
      <c r="B134" s="69"/>
      <c r="C134" s="72"/>
      <c r="D134" s="73"/>
      <c r="E134" s="56"/>
    </row>
    <row r="135" spans="1:10" ht="17.149999999999999" hidden="1" customHeight="1" x14ac:dyDescent="0.35">
      <c r="A135" s="78" t="s">
        <v>149</v>
      </c>
      <c r="B135" s="88">
        <v>19</v>
      </c>
      <c r="C135" s="76"/>
      <c r="D135" s="77"/>
      <c r="E135" s="77"/>
    </row>
    <row r="136" spans="1:10" ht="17.149999999999999" hidden="1" customHeight="1" x14ac:dyDescent="0.35">
      <c r="A136" s="78" t="s">
        <v>133</v>
      </c>
      <c r="B136" s="69"/>
      <c r="C136" s="72"/>
      <c r="D136" s="73"/>
      <c r="E136" s="56"/>
    </row>
    <row r="137" spans="1:10" ht="17.149999999999999" hidden="1" customHeight="1" x14ac:dyDescent="0.35">
      <c r="A137" s="56" t="s">
        <v>119</v>
      </c>
      <c r="B137" s="89"/>
      <c r="C137" s="74">
        <v>0</v>
      </c>
      <c r="D137" s="75"/>
      <c r="E137" s="75">
        <f>+C137-D137</f>
        <v>0</v>
      </c>
    </row>
    <row r="138" spans="1:10" ht="17.149999999999999" hidden="1" customHeight="1" x14ac:dyDescent="0.35">
      <c r="A138" s="78" t="s">
        <v>147</v>
      </c>
      <c r="B138" s="69"/>
      <c r="C138" s="76">
        <f>SUM(C137)</f>
        <v>0</v>
      </c>
      <c r="D138" s="76">
        <f>SUM(D137)</f>
        <v>0</v>
      </c>
      <c r="E138" s="76">
        <f>SUM(E137)</f>
        <v>0</v>
      </c>
    </row>
    <row r="139" spans="1:10" ht="17.149999999999999" customHeight="1" x14ac:dyDescent="0.35">
      <c r="A139" s="56"/>
      <c r="B139" s="89"/>
      <c r="C139" s="72"/>
      <c r="D139" s="73"/>
      <c r="E139" s="56"/>
    </row>
    <row r="140" spans="1:10" ht="17.149999999999999" customHeight="1" x14ac:dyDescent="0.35">
      <c r="A140" s="78" t="s">
        <v>46</v>
      </c>
      <c r="B140" s="88">
        <v>15</v>
      </c>
      <c r="C140" s="72"/>
      <c r="D140" s="73"/>
      <c r="E140" s="56"/>
    </row>
    <row r="141" spans="1:10" ht="17.149999999999999" customHeight="1" x14ac:dyDescent="0.35">
      <c r="A141" s="56" t="s">
        <v>99</v>
      </c>
      <c r="B141" s="89"/>
      <c r="C141" s="74">
        <v>0</v>
      </c>
      <c r="D141" s="75">
        <v>29239.852999999999</v>
      </c>
      <c r="E141" s="75">
        <f>+C141-D141</f>
        <v>-29239.852999999999</v>
      </c>
    </row>
    <row r="142" spans="1:10" ht="17.149999999999999" customHeight="1" x14ac:dyDescent="0.35">
      <c r="A142" s="78" t="s">
        <v>100</v>
      </c>
      <c r="B142" s="69"/>
      <c r="C142" s="77">
        <f>SUM(C141)</f>
        <v>0</v>
      </c>
      <c r="D142" s="77">
        <f>SUM(D141)</f>
        <v>29239.852999999999</v>
      </c>
      <c r="E142" s="77">
        <f>SUM(E141)</f>
        <v>-29239.852999999999</v>
      </c>
    </row>
    <row r="143" spans="1:10" ht="17.149999999999999" customHeight="1" x14ac:dyDescent="0.35">
      <c r="A143" s="56"/>
      <c r="B143" s="89"/>
      <c r="C143" s="72"/>
      <c r="D143" s="73"/>
      <c r="E143" s="56"/>
    </row>
    <row r="144" spans="1:10" ht="17.149999999999999" hidden="1" customHeight="1" x14ac:dyDescent="0.35">
      <c r="A144" s="78" t="s">
        <v>137</v>
      </c>
      <c r="B144" s="88">
        <v>22</v>
      </c>
      <c r="C144" s="72"/>
      <c r="D144" s="73"/>
      <c r="E144" s="56"/>
    </row>
    <row r="145" spans="1:8" ht="17.149999999999999" hidden="1" customHeight="1" x14ac:dyDescent="0.35">
      <c r="A145" s="56" t="s">
        <v>138</v>
      </c>
      <c r="B145" s="89"/>
      <c r="C145" s="74">
        <v>0</v>
      </c>
      <c r="D145" s="75"/>
      <c r="E145" s="75">
        <f>+C145-D145</f>
        <v>0</v>
      </c>
    </row>
    <row r="146" spans="1:8" ht="17.149999999999999" hidden="1" customHeight="1" x14ac:dyDescent="0.35">
      <c r="A146" s="78" t="s">
        <v>139</v>
      </c>
      <c r="B146" s="69"/>
      <c r="C146" s="76">
        <f>SUM(C145)</f>
        <v>0</v>
      </c>
      <c r="D146" s="76">
        <f>SUM(D145)</f>
        <v>0</v>
      </c>
      <c r="E146" s="76">
        <f>SUM(E145)</f>
        <v>0</v>
      </c>
    </row>
    <row r="147" spans="1:8" ht="17.149999999999999" customHeight="1" x14ac:dyDescent="0.35">
      <c r="A147" s="56"/>
      <c r="B147" s="89"/>
      <c r="C147" s="72"/>
      <c r="D147" s="73"/>
      <c r="E147" s="56"/>
    </row>
    <row r="148" spans="1:8" ht="17.149999999999999" customHeight="1" x14ac:dyDescent="0.35">
      <c r="A148" s="78" t="s">
        <v>31</v>
      </c>
      <c r="B148" s="88">
        <v>16</v>
      </c>
      <c r="C148" s="72"/>
      <c r="D148" s="73"/>
      <c r="E148" s="56"/>
    </row>
    <row r="149" spans="1:8" ht="17.149999999999999" customHeight="1" x14ac:dyDescent="0.35">
      <c r="A149" s="56" t="s">
        <v>218</v>
      </c>
      <c r="B149" s="89"/>
      <c r="C149" s="74">
        <f>+BALANCES!F51/1000</f>
        <v>98441.834000000003</v>
      </c>
      <c r="D149" s="75">
        <v>91218.485000000001</v>
      </c>
      <c r="E149" s="75">
        <f>+C149-D149</f>
        <v>7223.349000000002</v>
      </c>
    </row>
    <row r="150" spans="1:8" ht="17.149999999999999" customHeight="1" x14ac:dyDescent="0.35">
      <c r="A150" s="78" t="s">
        <v>32</v>
      </c>
      <c r="B150" s="69"/>
      <c r="C150" s="76">
        <f>SUM(C149:C149)</f>
        <v>98441.834000000003</v>
      </c>
      <c r="D150" s="76">
        <f>SUM(D149:D149)</f>
        <v>91218.485000000001</v>
      </c>
      <c r="E150" s="76">
        <f>SUM(E149:E149)</f>
        <v>7223.349000000002</v>
      </c>
      <c r="H150" s="201">
        <f>E150</f>
        <v>7223.349000000002</v>
      </c>
    </row>
    <row r="151" spans="1:8" ht="17.149999999999999" customHeight="1" x14ac:dyDescent="0.35">
      <c r="A151" s="56"/>
      <c r="B151" s="89"/>
      <c r="C151" s="72"/>
      <c r="D151" s="73"/>
      <c r="E151" s="56"/>
      <c r="H151" s="214"/>
    </row>
    <row r="152" spans="1:8" ht="17.149999999999999" customHeight="1" x14ac:dyDescent="0.35">
      <c r="A152" s="78" t="s">
        <v>33</v>
      </c>
      <c r="B152" s="69"/>
      <c r="C152" s="77">
        <f>SUM(C138+C142+C146+C150)</f>
        <v>98441.834000000003</v>
      </c>
      <c r="D152" s="77">
        <f>+D150+D146+D142+D138</f>
        <v>120458.338</v>
      </c>
      <c r="E152" s="77">
        <f>SUM(E138+E142+E146+E150)</f>
        <v>-22016.503999999997</v>
      </c>
    </row>
    <row r="153" spans="1:8" ht="17.149999999999999" customHeight="1" x14ac:dyDescent="0.35">
      <c r="A153" s="56"/>
      <c r="B153" s="89"/>
      <c r="C153" s="72"/>
      <c r="D153" s="73"/>
      <c r="E153" s="73"/>
    </row>
    <row r="154" spans="1:8" ht="17.149999999999999" customHeight="1" x14ac:dyDescent="0.35">
      <c r="A154" s="78" t="s">
        <v>34</v>
      </c>
      <c r="B154" s="69"/>
      <c r="C154" s="76">
        <f>+C152+C132</f>
        <v>4743233.2110000001</v>
      </c>
      <c r="D154" s="76">
        <f>+D152+D132</f>
        <v>4892715.8532100003</v>
      </c>
      <c r="E154" s="76">
        <f>SUM(E132+E152)</f>
        <v>-149482.64221000011</v>
      </c>
    </row>
    <row r="155" spans="1:8" ht="17.149999999999999" customHeight="1" x14ac:dyDescent="0.35">
      <c r="A155" s="56"/>
      <c r="B155" s="89"/>
      <c r="C155" s="72"/>
      <c r="D155" s="73"/>
      <c r="E155" s="56"/>
    </row>
    <row r="156" spans="1:8" ht="17.149999999999999" hidden="1" customHeight="1" x14ac:dyDescent="0.35">
      <c r="A156" s="56"/>
      <c r="B156" s="89"/>
      <c r="C156" s="72"/>
      <c r="D156" s="73"/>
      <c r="E156" s="56"/>
    </row>
    <row r="157" spans="1:8" ht="17.149999999999999" hidden="1" customHeight="1" x14ac:dyDescent="0.35">
      <c r="A157" s="56"/>
      <c r="B157" s="89"/>
      <c r="C157" s="72"/>
      <c r="D157" s="73"/>
      <c r="E157" s="56"/>
    </row>
    <row r="158" spans="1:8" ht="17.149999999999999" hidden="1" customHeight="1" x14ac:dyDescent="0.35">
      <c r="A158" s="56"/>
      <c r="B158" s="89"/>
      <c r="C158" s="72"/>
      <c r="D158" s="73"/>
      <c r="E158" s="56"/>
    </row>
    <row r="159" spans="1:8" ht="17.149999999999999" hidden="1" customHeight="1" x14ac:dyDescent="0.45">
      <c r="A159" s="571" t="str">
        <f>A1</f>
        <v>GELVEZ DISTRIBUCIONES SAS</v>
      </c>
      <c r="B159" s="571"/>
      <c r="C159" s="571"/>
      <c r="D159" s="571"/>
      <c r="E159" s="571"/>
    </row>
    <row r="160" spans="1:8" ht="17.149999999999999" hidden="1" customHeight="1" x14ac:dyDescent="0.45">
      <c r="A160" s="571" t="s">
        <v>92</v>
      </c>
      <c r="B160" s="571"/>
      <c r="C160" s="571"/>
      <c r="D160" s="571"/>
      <c r="E160" s="571"/>
    </row>
    <row r="161" spans="1:8" ht="17.149999999999999" hidden="1" customHeight="1" x14ac:dyDescent="0.45">
      <c r="A161" s="571" t="s">
        <v>108</v>
      </c>
      <c r="B161" s="571"/>
      <c r="C161" s="571"/>
      <c r="D161" s="571"/>
      <c r="E161" s="571"/>
    </row>
    <row r="162" spans="1:8" ht="17.149999999999999" hidden="1" customHeight="1" x14ac:dyDescent="0.45">
      <c r="A162" s="571" t="s">
        <v>230</v>
      </c>
      <c r="B162" s="571"/>
      <c r="C162" s="571"/>
      <c r="D162" s="571"/>
      <c r="E162" s="571"/>
    </row>
    <row r="163" spans="1:8" ht="17.149999999999999" hidden="1" customHeight="1" x14ac:dyDescent="0.45">
      <c r="A163" s="210"/>
      <c r="B163" s="210"/>
      <c r="C163" s="210"/>
      <c r="D163" s="210"/>
      <c r="E163" s="210"/>
    </row>
    <row r="164" spans="1:8" ht="17.149999999999999" hidden="1" customHeight="1" x14ac:dyDescent="0.35">
      <c r="A164" s="56"/>
      <c r="B164" s="89" t="s">
        <v>146</v>
      </c>
      <c r="C164" s="67">
        <f>C6</f>
        <v>2019</v>
      </c>
      <c r="D164" s="68">
        <f>D6</f>
        <v>2018</v>
      </c>
      <c r="E164" s="69" t="s">
        <v>102</v>
      </c>
    </row>
    <row r="165" spans="1:8" ht="17.149999999999999" hidden="1" customHeight="1" x14ac:dyDescent="0.35">
      <c r="A165" s="56"/>
      <c r="B165" s="89"/>
      <c r="C165" s="72"/>
      <c r="D165" s="73"/>
      <c r="E165" s="56"/>
    </row>
    <row r="166" spans="1:8" ht="17.149999999999999" customHeight="1" x14ac:dyDescent="0.35">
      <c r="A166" s="78" t="s">
        <v>35</v>
      </c>
      <c r="B166" s="88">
        <v>17</v>
      </c>
      <c r="C166" s="72"/>
      <c r="D166" s="73"/>
      <c r="E166" s="56"/>
      <c r="F166" s="1"/>
    </row>
    <row r="167" spans="1:8" ht="17.149999999999999" customHeight="1" x14ac:dyDescent="0.35">
      <c r="A167" s="56" t="s">
        <v>224</v>
      </c>
      <c r="B167" s="89"/>
      <c r="C167" s="73">
        <v>210000</v>
      </c>
      <c r="D167" s="73">
        <v>210000</v>
      </c>
      <c r="E167" s="73">
        <f>+C167-D167</f>
        <v>0</v>
      </c>
    </row>
    <row r="168" spans="1:8" ht="17.149999999999999" customHeight="1" x14ac:dyDescent="0.35">
      <c r="A168" s="56" t="s">
        <v>225</v>
      </c>
      <c r="B168" s="89"/>
      <c r="C168" s="73">
        <f>D168</f>
        <v>54691</v>
      </c>
      <c r="D168" s="73">
        <v>54691</v>
      </c>
      <c r="E168" s="73">
        <f>+C168-D168</f>
        <v>0</v>
      </c>
      <c r="H168" s="175">
        <f>250000000/1000</f>
        <v>250000</v>
      </c>
    </row>
    <row r="169" spans="1:8" ht="17.149999999999999" customHeight="1" x14ac:dyDescent="0.35">
      <c r="A169" s="56" t="s">
        <v>141</v>
      </c>
      <c r="B169" s="89"/>
      <c r="C169" s="73">
        <f>D171+D169-250000</f>
        <v>1301813.7645826966</v>
      </c>
      <c r="D169" s="73">
        <v>713716.80799999996</v>
      </c>
      <c r="E169" s="73">
        <f>+C169-D169</f>
        <v>588096.95658269664</v>
      </c>
    </row>
    <row r="170" spans="1:8" s="1" customFormat="1" ht="17.149999999999999" customHeight="1" x14ac:dyDescent="0.35">
      <c r="A170" s="56" t="s">
        <v>152</v>
      </c>
      <c r="B170" s="89"/>
      <c r="C170" s="73">
        <f>D170</f>
        <v>352688</v>
      </c>
      <c r="D170" s="73">
        <v>352688</v>
      </c>
      <c r="E170" s="73">
        <f>+C170-D170</f>
        <v>0</v>
      </c>
      <c r="F170"/>
      <c r="H170" s="213"/>
    </row>
    <row r="171" spans="1:8" ht="17.149999999999999" customHeight="1" x14ac:dyDescent="0.35">
      <c r="A171" s="56" t="s">
        <v>101</v>
      </c>
      <c r="B171" s="89"/>
      <c r="C171" s="73">
        <f>'PYG FISCAL'!C92</f>
        <v>2359289.4600749984</v>
      </c>
      <c r="D171" s="73">
        <v>838096.95658269664</v>
      </c>
      <c r="E171" s="73">
        <f>+C171-D171</f>
        <v>1521192.5034923018</v>
      </c>
      <c r="G171" s="206">
        <f>C171/'PYG NIIF'!C9</f>
        <v>5.7772308825888245E-4</v>
      </c>
      <c r="H171" s="201">
        <f>C171</f>
        <v>2359289.4600749984</v>
      </c>
    </row>
    <row r="172" spans="1:8" ht="17.149999999999999" customHeight="1" x14ac:dyDescent="0.35">
      <c r="A172" s="78" t="s">
        <v>36</v>
      </c>
      <c r="B172" s="69"/>
      <c r="C172" s="77">
        <f>SUM(C167:C171)</f>
        <v>4278482.2246576948</v>
      </c>
      <c r="D172" s="77">
        <f>SUM(D167:D171)</f>
        <v>2169192.7645826964</v>
      </c>
      <c r="E172" s="77">
        <f>SUM(E167:E171)</f>
        <v>2109289.4600749984</v>
      </c>
      <c r="H172" s="214">
        <f>SUM(H24:H171)</f>
        <v>-486570.45551000163</v>
      </c>
    </row>
    <row r="173" spans="1:8" ht="17.149999999999999" customHeight="1" thickBot="1" x14ac:dyDescent="0.4">
      <c r="A173" s="78" t="s">
        <v>37</v>
      </c>
      <c r="B173" s="69"/>
      <c r="C173" s="81">
        <f>SUM(C154+C172)</f>
        <v>9021715.4356576949</v>
      </c>
      <c r="D173" s="80">
        <f>SUM(D154+D172)</f>
        <v>7061908.6177926967</v>
      </c>
      <c r="E173" s="80">
        <f>SUM(E154+E172)</f>
        <v>1959806.8178649982</v>
      </c>
      <c r="H173" s="201">
        <f>+C171+C169</f>
        <v>3661103.2246576948</v>
      </c>
    </row>
    <row r="174" spans="1:8" ht="17.149999999999999" customHeight="1" thickTop="1" x14ac:dyDescent="0.35">
      <c r="A174" s="174"/>
      <c r="B174" s="172"/>
      <c r="C174" s="173"/>
      <c r="D174" s="173"/>
      <c r="E174" s="174"/>
      <c r="F174" s="175"/>
      <c r="G174" s="175"/>
    </row>
    <row r="175" spans="1:8" ht="17.149999999999999" customHeight="1" x14ac:dyDescent="0.35">
      <c r="A175" s="174"/>
      <c r="B175" s="172" t="s">
        <v>219</v>
      </c>
      <c r="C175" s="173">
        <f>+C82</f>
        <v>9021715.1479749996</v>
      </c>
      <c r="D175" s="173">
        <f>+D82</f>
        <v>7061910.2903386997</v>
      </c>
      <c r="E175" s="173"/>
      <c r="F175" s="195"/>
      <c r="G175" s="195"/>
      <c r="H175" s="201">
        <f>+C169+C170+C171-E171-D171</f>
        <v>1654501.7645826964</v>
      </c>
    </row>
    <row r="176" spans="1:8" ht="17.149999999999999" customHeight="1" x14ac:dyDescent="0.35">
      <c r="A176" s="174"/>
      <c r="B176" s="172" t="s">
        <v>263</v>
      </c>
      <c r="C176" s="173">
        <f>C154</f>
        <v>4743233.2110000001</v>
      </c>
      <c r="D176" s="173">
        <f>D82-D154</f>
        <v>2169194.4371286994</v>
      </c>
      <c r="E176" s="173"/>
      <c r="F176" s="195"/>
      <c r="G176" s="195"/>
    </row>
    <row r="177" spans="1:7" ht="17.149999999999999" customHeight="1" x14ac:dyDescent="0.35">
      <c r="A177" s="174"/>
      <c r="B177" s="172" t="s">
        <v>261</v>
      </c>
      <c r="C177" s="173">
        <f>C172</f>
        <v>4278482.2246576948</v>
      </c>
      <c r="D177" s="173"/>
      <c r="E177" s="173"/>
      <c r="F177" s="195"/>
      <c r="G177" s="195"/>
    </row>
    <row r="178" spans="1:7" ht="17.149999999999999" customHeight="1" x14ac:dyDescent="0.35">
      <c r="A178" s="174"/>
      <c r="B178" s="172" t="s">
        <v>262</v>
      </c>
      <c r="C178" s="173">
        <f>C175-C176</f>
        <v>4278481.9369749995</v>
      </c>
      <c r="D178" s="173"/>
      <c r="E178" s="173"/>
      <c r="F178" s="195"/>
      <c r="G178" s="195"/>
    </row>
    <row r="179" spans="1:7" ht="17.149999999999999" customHeight="1" x14ac:dyDescent="0.35">
      <c r="A179" s="174"/>
      <c r="B179" s="172"/>
      <c r="C179" s="173">
        <f>C178-C177</f>
        <v>-0.28768269531428814</v>
      </c>
      <c r="D179" s="173"/>
      <c r="E179" s="173"/>
      <c r="F179" s="195"/>
      <c r="G179" s="195"/>
    </row>
    <row r="180" spans="1:7" ht="17.149999999999999" customHeight="1" x14ac:dyDescent="0.35">
      <c r="A180" s="574"/>
      <c r="B180" s="574"/>
      <c r="C180" s="574"/>
      <c r="D180" s="574"/>
      <c r="E180" s="574"/>
      <c r="F180" s="175"/>
      <c r="G180" s="175"/>
    </row>
    <row r="181" spans="1:7" ht="17.149999999999999" customHeight="1" x14ac:dyDescent="0.35">
      <c r="A181" s="570" t="s">
        <v>78</v>
      </c>
      <c r="B181" s="570"/>
      <c r="C181" s="570"/>
      <c r="D181" s="570"/>
      <c r="E181" s="570"/>
    </row>
    <row r="182" spans="1:7" ht="17.149999999999999" customHeight="1" x14ac:dyDescent="0.35">
      <c r="A182" s="570" t="s">
        <v>79</v>
      </c>
      <c r="B182" s="570"/>
      <c r="C182" s="570"/>
      <c r="D182" s="570"/>
      <c r="E182" s="570"/>
    </row>
    <row r="183" spans="1:7" ht="17.149999999999999" customHeight="1" x14ac:dyDescent="0.35">
      <c r="A183" s="191"/>
      <c r="B183" s="191"/>
      <c r="C183" s="191"/>
      <c r="D183" s="191"/>
      <c r="E183" s="191"/>
    </row>
    <row r="184" spans="1:7" ht="17.149999999999999" customHeight="1" x14ac:dyDescent="0.35">
      <c r="A184" s="191"/>
      <c r="B184" s="191"/>
      <c r="C184" s="191"/>
      <c r="D184" s="191"/>
      <c r="E184" s="191"/>
    </row>
    <row r="185" spans="1:7" ht="17.149999999999999" customHeight="1" x14ac:dyDescent="0.35">
      <c r="A185" s="44"/>
      <c r="B185" s="209"/>
      <c r="C185" s="192"/>
      <c r="D185" s="193"/>
    </row>
    <row r="186" spans="1:7" ht="19" customHeight="1" x14ac:dyDescent="0.35">
      <c r="A186" s="44" t="s">
        <v>223</v>
      </c>
      <c r="B186" s="18"/>
      <c r="C186" s="192"/>
      <c r="D186" s="193"/>
      <c r="E186" s="26"/>
    </row>
    <row r="187" spans="1:7" ht="16.5" customHeight="1" x14ac:dyDescent="0.35">
      <c r="A187" s="44" t="s">
        <v>80</v>
      </c>
      <c r="B187" s="18"/>
      <c r="C187" s="192" t="s">
        <v>265</v>
      </c>
      <c r="D187" s="193"/>
      <c r="E187" s="26"/>
    </row>
    <row r="188" spans="1:7" ht="15.75" customHeight="1" x14ac:dyDescent="0.35">
      <c r="A188" s="18"/>
      <c r="B188" s="18"/>
      <c r="C188" s="194"/>
      <c r="D188" s="194"/>
      <c r="E188" s="26"/>
    </row>
    <row r="189" spans="1:7" ht="19" customHeight="1" x14ac:dyDescent="0.35">
      <c r="A189" s="18"/>
      <c r="B189" s="18"/>
      <c r="C189" s="194"/>
      <c r="D189" s="194"/>
      <c r="E189" s="26"/>
    </row>
    <row r="190" spans="1:7" ht="19" customHeight="1" x14ac:dyDescent="0.35">
      <c r="A190" s="532" t="s">
        <v>222</v>
      </c>
      <c r="B190" s="570"/>
      <c r="C190" s="570"/>
      <c r="D190" s="570"/>
      <c r="E190" s="26"/>
    </row>
    <row r="191" spans="1:7" ht="19" customHeight="1" x14ac:dyDescent="0.35">
      <c r="A191" s="532" t="s">
        <v>231</v>
      </c>
      <c r="B191" s="532"/>
      <c r="C191" s="532"/>
      <c r="D191" s="532"/>
      <c r="E191" s="532"/>
    </row>
    <row r="192" spans="1:7" ht="19" customHeight="1" x14ac:dyDescent="0.35">
      <c r="A192" s="532" t="s">
        <v>81</v>
      </c>
      <c r="B192" s="532"/>
      <c r="C192" s="532"/>
      <c r="D192" s="532"/>
      <c r="E192" s="26"/>
    </row>
    <row r="193" spans="4:6" ht="17.149999999999999" customHeight="1" x14ac:dyDescent="0.35">
      <c r="D193" s="9"/>
      <c r="E193" s="9"/>
      <c r="F193" s="26"/>
    </row>
    <row r="194" spans="4:6" ht="17.149999999999999" customHeight="1" x14ac:dyDescent="0.35">
      <c r="F194" s="26"/>
    </row>
    <row r="195" spans="4:6" ht="17.149999999999999" customHeight="1" x14ac:dyDescent="0.35">
      <c r="F195" s="26"/>
    </row>
    <row r="196" spans="4:6" ht="17.149999999999999" customHeight="1" x14ac:dyDescent="0.35">
      <c r="F196" s="26"/>
    </row>
    <row r="197" spans="4:6" ht="17.149999999999999" customHeight="1" x14ac:dyDescent="0.35">
      <c r="F197" s="209"/>
    </row>
  </sheetData>
  <mergeCells count="22">
    <mergeCell ref="A111:E111"/>
    <mergeCell ref="A1:E1"/>
    <mergeCell ref="A2:E2"/>
    <mergeCell ref="A3:E3"/>
    <mergeCell ref="A4:E4"/>
    <mergeCell ref="A50:E50"/>
    <mergeCell ref="A51:E51"/>
    <mergeCell ref="A52:E52"/>
    <mergeCell ref="A53:E53"/>
    <mergeCell ref="A108:E108"/>
    <mergeCell ref="A109:E109"/>
    <mergeCell ref="A110:E110"/>
    <mergeCell ref="A182:E182"/>
    <mergeCell ref="A190:D190"/>
    <mergeCell ref="A191:E191"/>
    <mergeCell ref="A192:D192"/>
    <mergeCell ref="A159:E159"/>
    <mergeCell ref="A160:E160"/>
    <mergeCell ref="A161:E161"/>
    <mergeCell ref="A162:E162"/>
    <mergeCell ref="A180:E180"/>
    <mergeCell ref="A181:E181"/>
  </mergeCells>
  <printOptions horizontalCentered="1" verticalCentered="1"/>
  <pageMargins left="1.1023622047244095" right="0.9055118110236221" top="0.74803149606299213" bottom="0.74803149606299213" header="0.31496062992125984" footer="0.31496062992125984"/>
  <pageSetup scale="70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9"/>
  <sheetViews>
    <sheetView topLeftCell="A10" workbookViewId="0">
      <selection activeCell="F46" sqref="F46"/>
    </sheetView>
  </sheetViews>
  <sheetFormatPr baseColWidth="10" defaultRowHeight="14.5" x14ac:dyDescent="0.35"/>
  <cols>
    <col min="1" max="1" width="50.1796875" customWidth="1"/>
    <col min="2" max="2" width="12.7265625" style="5" bestFit="1" customWidth="1"/>
    <col min="3" max="5" width="11.453125" style="5"/>
    <col min="8" max="8" width="15.1796875" bestFit="1" customWidth="1"/>
    <col min="9" max="9" width="20.453125" customWidth="1"/>
    <col min="10" max="10" width="16.81640625" bestFit="1" customWidth="1"/>
  </cols>
  <sheetData>
    <row r="1" spans="1:5" x14ac:dyDescent="0.35">
      <c r="A1" t="s">
        <v>248</v>
      </c>
    </row>
    <row r="3" spans="1:5" x14ac:dyDescent="0.35">
      <c r="A3" s="203">
        <v>0.3</v>
      </c>
      <c r="B3" s="5">
        <v>549023000</v>
      </c>
      <c r="C3" s="5">
        <f>+B3*30%</f>
        <v>164706900</v>
      </c>
      <c r="D3" s="5">
        <f>+B3+C3</f>
        <v>713729900</v>
      </c>
    </row>
    <row r="4" spans="1:5" x14ac:dyDescent="0.35">
      <c r="A4" s="203">
        <v>0.3</v>
      </c>
      <c r="B4" s="5">
        <v>34548000</v>
      </c>
      <c r="C4" s="5">
        <f>+B4*30%</f>
        <v>10364400</v>
      </c>
      <c r="D4" s="5">
        <f>+C4</f>
        <v>10364400</v>
      </c>
    </row>
    <row r="5" spans="1:5" x14ac:dyDescent="0.35">
      <c r="B5" s="5">
        <f>+B3+B4</f>
        <v>583571000</v>
      </c>
      <c r="C5" s="5">
        <f>SUM(C3:C4)</f>
        <v>175071300</v>
      </c>
      <c r="D5" s="5">
        <f>+D3+D4</f>
        <v>724094300</v>
      </c>
      <c r="E5" s="5">
        <f>+B5*30%</f>
        <v>175071300</v>
      </c>
    </row>
    <row r="6" spans="1:5" x14ac:dyDescent="0.35">
      <c r="B6" s="5">
        <f>+B5+C5</f>
        <v>758642300</v>
      </c>
    </row>
    <row r="8" spans="1:5" x14ac:dyDescent="0.35">
      <c r="A8" s="203"/>
    </row>
    <row r="10" spans="1:5" x14ac:dyDescent="0.35">
      <c r="A10" s="203">
        <v>0.2</v>
      </c>
      <c r="B10" s="5">
        <v>549023000</v>
      </c>
      <c r="C10" s="5">
        <f>+B10*20%</f>
        <v>109804600</v>
      </c>
      <c r="D10" s="5">
        <f>+B10+C10</f>
        <v>658827600</v>
      </c>
    </row>
    <row r="11" spans="1:5" x14ac:dyDescent="0.35">
      <c r="A11" s="203">
        <v>0.2</v>
      </c>
      <c r="B11" s="5">
        <v>34548000</v>
      </c>
      <c r="C11" s="5">
        <f>+B11*20%</f>
        <v>6909600</v>
      </c>
      <c r="D11" s="5">
        <f>+D10+B11+C11</f>
        <v>700285200</v>
      </c>
    </row>
    <row r="12" spans="1:5" x14ac:dyDescent="0.35">
      <c r="B12" s="5">
        <f>+B10+B11</f>
        <v>583571000</v>
      </c>
      <c r="C12" s="5">
        <f>SUM(C10:C11)</f>
        <v>116714200</v>
      </c>
      <c r="D12" s="5">
        <f>+B12+C12</f>
        <v>700285200</v>
      </c>
      <c r="E12" s="5">
        <f>+B12*30%</f>
        <v>175071300</v>
      </c>
    </row>
    <row r="13" spans="1:5" x14ac:dyDescent="0.35">
      <c r="B13" s="5">
        <f>+B12+C12</f>
        <v>700285200</v>
      </c>
    </row>
    <row r="17" spans="1:9" x14ac:dyDescent="0.35">
      <c r="A17" t="s">
        <v>249</v>
      </c>
    </row>
    <row r="18" spans="1:9" x14ac:dyDescent="0.35">
      <c r="A18" t="s">
        <v>250</v>
      </c>
      <c r="B18" s="5">
        <v>477491264</v>
      </c>
    </row>
    <row r="19" spans="1:9" x14ac:dyDescent="0.35">
      <c r="A19" t="s">
        <v>236</v>
      </c>
    </row>
    <row r="20" spans="1:9" x14ac:dyDescent="0.35">
      <c r="A20" t="s">
        <v>251</v>
      </c>
      <c r="B20" s="5">
        <f>+[2]Hoja1!$C$98</f>
        <v>81044162.340000004</v>
      </c>
    </row>
    <row r="21" spans="1:9" x14ac:dyDescent="0.35">
      <c r="A21" t="s">
        <v>234</v>
      </c>
    </row>
    <row r="22" spans="1:9" x14ac:dyDescent="0.35">
      <c r="A22" t="s">
        <v>252</v>
      </c>
      <c r="B22" s="5">
        <v>28800000</v>
      </c>
    </row>
    <row r="23" spans="1:9" x14ac:dyDescent="0.35">
      <c r="B23" s="5">
        <f>+B18+B20+B22</f>
        <v>587335426.34000003</v>
      </c>
    </row>
    <row r="29" spans="1:9" x14ac:dyDescent="0.35">
      <c r="A29" t="s">
        <v>253</v>
      </c>
    </row>
    <row r="31" spans="1:9" x14ac:dyDescent="0.35">
      <c r="A31" t="s">
        <v>254</v>
      </c>
      <c r="B31" s="5">
        <f>2587423000/1000</f>
        <v>2587423</v>
      </c>
    </row>
    <row r="32" spans="1:9" ht="15" thickBot="1" x14ac:dyDescent="0.4">
      <c r="A32" t="s">
        <v>255</v>
      </c>
      <c r="B32" s="5">
        <f>2178879000/1000</f>
        <v>2178879</v>
      </c>
      <c r="E32" s="5">
        <v>719000000</v>
      </c>
      <c r="F32" s="203">
        <v>0.33</v>
      </c>
      <c r="H32" s="204">
        <f>+E32*100</f>
        <v>71900000000</v>
      </c>
      <c r="I32" s="218">
        <f>H32/33</f>
        <v>2178787878.787879</v>
      </c>
    </row>
    <row r="33" spans="1:10" x14ac:dyDescent="0.35">
      <c r="A33" t="s">
        <v>256</v>
      </c>
      <c r="B33" s="5">
        <f>719000000/1000</f>
        <v>719000</v>
      </c>
      <c r="E33" s="5" t="s">
        <v>259</v>
      </c>
      <c r="F33" s="203">
        <v>1</v>
      </c>
      <c r="I33" s="219" t="s">
        <v>267</v>
      </c>
      <c r="J33" s="220">
        <f>'[3]IVA BIMESTRAL'!$H$12</f>
        <v>67126988000</v>
      </c>
    </row>
    <row r="34" spans="1:10" x14ac:dyDescent="0.35">
      <c r="A34" t="s">
        <v>257</v>
      </c>
      <c r="B34" s="207">
        <v>0</v>
      </c>
      <c r="I34" s="221" t="s">
        <v>268</v>
      </c>
      <c r="J34" s="222">
        <f>I32</f>
        <v>2178787878.787879</v>
      </c>
    </row>
    <row r="35" spans="1:10" x14ac:dyDescent="0.35">
      <c r="A35" t="s">
        <v>264</v>
      </c>
      <c r="B35" s="5">
        <f>B31+B32-B33</f>
        <v>4047302</v>
      </c>
      <c r="I35" s="221"/>
      <c r="J35" s="223">
        <f>J34/J33</f>
        <v>3.2457703580978173E-2</v>
      </c>
    </row>
    <row r="36" spans="1:10" ht="29" x14ac:dyDescent="0.35">
      <c r="I36" s="228" t="s">
        <v>269</v>
      </c>
      <c r="J36" s="224">
        <v>1663707000</v>
      </c>
    </row>
    <row r="37" spans="1:10" x14ac:dyDescent="0.35">
      <c r="I37" s="221"/>
      <c r="J37" s="225">
        <v>41164495000</v>
      </c>
    </row>
    <row r="38" spans="1:10" ht="15" thickBot="1" x14ac:dyDescent="0.4">
      <c r="I38" s="226"/>
      <c r="J38" s="227">
        <f>J36/J37</f>
        <v>4.0416067292942622E-2</v>
      </c>
    </row>
    <row r="39" spans="1:10" x14ac:dyDescent="0.35">
      <c r="A39" t="s">
        <v>258</v>
      </c>
      <c r="B39" s="5">
        <f>'ESTADO NIIF'!C161</f>
        <v>521493661.2700001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8"/>
  <sheetViews>
    <sheetView workbookViewId="0">
      <pane ySplit="1" topLeftCell="A14" activePane="bottomLeft" state="frozen"/>
      <selection pane="bottomLeft" activeCell="B38" sqref="B38"/>
    </sheetView>
  </sheetViews>
  <sheetFormatPr baseColWidth="10" defaultRowHeight="14.5" x14ac:dyDescent="0.35"/>
  <cols>
    <col min="1" max="1" width="46" customWidth="1"/>
    <col min="2" max="2" width="16.1796875" style="5" customWidth="1"/>
    <col min="3" max="4" width="12.7265625" style="5" bestFit="1" customWidth="1"/>
    <col min="5" max="5" width="11.453125" style="5"/>
    <col min="6" max="6" width="15.54296875" customWidth="1"/>
  </cols>
  <sheetData>
    <row r="1" spans="1:6" x14ac:dyDescent="0.35">
      <c r="B1" s="5" t="s">
        <v>233</v>
      </c>
      <c r="C1" s="5" t="s">
        <v>234</v>
      </c>
      <c r="D1" s="5" t="s">
        <v>235</v>
      </c>
      <c r="E1" s="5" t="s">
        <v>236</v>
      </c>
    </row>
    <row r="3" spans="1:6" x14ac:dyDescent="0.35">
      <c r="A3" t="s">
        <v>0</v>
      </c>
    </row>
    <row r="4" spans="1:6" ht="15" thickBot="1" x14ac:dyDescent="0.4"/>
    <row r="5" spans="1:6" ht="15" thickBot="1" x14ac:dyDescent="0.4">
      <c r="A5" s="198" t="s">
        <v>1</v>
      </c>
      <c r="B5" s="199"/>
      <c r="C5" s="199"/>
      <c r="D5" s="199"/>
      <c r="E5" s="199"/>
      <c r="F5" s="200">
        <f>SUM(F6:F10)</f>
        <v>438735737</v>
      </c>
    </row>
    <row r="6" spans="1:6" x14ac:dyDescent="0.35">
      <c r="A6" t="s">
        <v>241</v>
      </c>
      <c r="F6" s="5">
        <v>201712013</v>
      </c>
    </row>
    <row r="7" spans="1:6" x14ac:dyDescent="0.35">
      <c r="A7" t="s">
        <v>239</v>
      </c>
      <c r="B7" s="197">
        <v>43808881</v>
      </c>
      <c r="C7" s="5">
        <v>14587641</v>
      </c>
      <c r="D7" s="5">
        <v>61889496</v>
      </c>
      <c r="E7" s="5">
        <v>37520030</v>
      </c>
      <c r="F7" s="5">
        <f>SUM(B7:E7)</f>
        <v>157806048</v>
      </c>
    </row>
    <row r="8" spans="1:6" x14ac:dyDescent="0.35">
      <c r="A8" t="s">
        <v>238</v>
      </c>
      <c r="B8" s="5">
        <v>51925982</v>
      </c>
      <c r="C8" s="5">
        <v>5550987</v>
      </c>
      <c r="D8" s="5">
        <v>5906893</v>
      </c>
      <c r="E8" s="5">
        <v>1815688</v>
      </c>
      <c r="F8" s="5">
        <f>SUM(B8:E8)</f>
        <v>65199550</v>
      </c>
    </row>
    <row r="9" spans="1:6" x14ac:dyDescent="0.35">
      <c r="A9" t="s">
        <v>240</v>
      </c>
      <c r="B9" s="5">
        <v>2555</v>
      </c>
      <c r="C9" s="5">
        <v>0</v>
      </c>
      <c r="D9" s="5">
        <v>0</v>
      </c>
      <c r="E9" s="5">
        <v>1325788</v>
      </c>
      <c r="F9" s="5">
        <f>SUM(B9:E9)</f>
        <v>1328343</v>
      </c>
    </row>
    <row r="10" spans="1:6" x14ac:dyDescent="0.35">
      <c r="A10" t="s">
        <v>237</v>
      </c>
      <c r="B10" s="5">
        <v>0</v>
      </c>
      <c r="C10" s="5">
        <v>0</v>
      </c>
      <c r="D10" s="5">
        <v>12689783</v>
      </c>
      <c r="E10" s="5">
        <v>0</v>
      </c>
      <c r="F10" s="5">
        <f>+B10+C10+D10+E10</f>
        <v>12689783</v>
      </c>
    </row>
    <row r="12" spans="1:6" x14ac:dyDescent="0.35">
      <c r="A12" t="s">
        <v>120</v>
      </c>
      <c r="B12" s="5">
        <v>3444005280</v>
      </c>
      <c r="C12" s="5">
        <v>1132599700</v>
      </c>
      <c r="D12" s="5">
        <f>942764512+98120427+24881204+34346490</f>
        <v>1100112633</v>
      </c>
      <c r="E12" s="5">
        <f>577857720+22612033</f>
        <v>600469753</v>
      </c>
      <c r="F12" s="5">
        <f>SUM(B12:E12)</f>
        <v>6277187366</v>
      </c>
    </row>
    <row r="14" spans="1:6" x14ac:dyDescent="0.35">
      <c r="A14" t="s">
        <v>242</v>
      </c>
      <c r="B14" s="5">
        <f>27636326+33653500</f>
        <v>61289826</v>
      </c>
      <c r="C14" s="5">
        <v>0</v>
      </c>
      <c r="D14" s="5">
        <v>0</v>
      </c>
      <c r="E14" s="5">
        <v>2583106</v>
      </c>
      <c r="F14" s="5">
        <f>SUM(B14:E14)</f>
        <v>63872932</v>
      </c>
    </row>
    <row r="15" spans="1:6" x14ac:dyDescent="0.35">
      <c r="A15" s="56" t="s">
        <v>4</v>
      </c>
      <c r="B15" s="5">
        <v>0</v>
      </c>
      <c r="C15" s="5">
        <v>0</v>
      </c>
      <c r="D15" s="5">
        <v>0</v>
      </c>
      <c r="E15" s="5">
        <v>0</v>
      </c>
      <c r="F15" s="5">
        <f>SUM(B15:E15)</f>
        <v>0</v>
      </c>
    </row>
    <row r="16" spans="1:6" x14ac:dyDescent="0.35">
      <c r="A16" s="56" t="s">
        <v>6</v>
      </c>
      <c r="B16" s="5">
        <v>0</v>
      </c>
      <c r="C16" s="5">
        <v>0</v>
      </c>
      <c r="D16" s="5">
        <v>298461110</v>
      </c>
      <c r="E16" s="5">
        <v>74746644</v>
      </c>
      <c r="F16" s="5">
        <f>SUM(B16:E16)</f>
        <v>373207754</v>
      </c>
    </row>
    <row r="17" spans="1:6" x14ac:dyDescent="0.35">
      <c r="A17" s="56" t="s">
        <v>7</v>
      </c>
      <c r="B17" s="5">
        <v>0</v>
      </c>
      <c r="C17" s="5">
        <v>0</v>
      </c>
      <c r="D17" s="5">
        <v>0</v>
      </c>
      <c r="E17" s="5">
        <v>0</v>
      </c>
      <c r="F17" s="5">
        <f>SUM(B17:E17)</f>
        <v>0</v>
      </c>
    </row>
    <row r="18" spans="1:6" x14ac:dyDescent="0.35">
      <c r="A18" s="56" t="s">
        <v>8</v>
      </c>
      <c r="B18" s="5">
        <v>0</v>
      </c>
      <c r="C18" s="5">
        <v>0</v>
      </c>
      <c r="D18" s="5">
        <v>0</v>
      </c>
      <c r="E18" s="5">
        <v>0</v>
      </c>
      <c r="F18" s="5">
        <f>SUM(B18:E18)</f>
        <v>0</v>
      </c>
    </row>
    <row r="19" spans="1:6" x14ac:dyDescent="0.35">
      <c r="F19" s="5"/>
    </row>
    <row r="20" spans="1:6" x14ac:dyDescent="0.35">
      <c r="C20" s="5">
        <v>0</v>
      </c>
      <c r="D20" s="5">
        <v>0</v>
      </c>
      <c r="E20" s="5">
        <v>0</v>
      </c>
      <c r="F20" s="5">
        <f>SUM(B20:E20)</f>
        <v>0</v>
      </c>
    </row>
    <row r="21" spans="1:6" x14ac:dyDescent="0.35">
      <c r="A21" t="s">
        <v>122</v>
      </c>
      <c r="B21" s="5">
        <f>932917628+67240908</f>
        <v>1000158536</v>
      </c>
      <c r="C21" s="5">
        <v>239988316</v>
      </c>
      <c r="D21" s="5">
        <v>1199939644</v>
      </c>
      <c r="E21" s="5">
        <v>763017272</v>
      </c>
      <c r="F21" s="5">
        <f>SUM(B21:E21)</f>
        <v>3203103768</v>
      </c>
    </row>
    <row r="22" spans="1:6" x14ac:dyDescent="0.35">
      <c r="A22" t="s">
        <v>243</v>
      </c>
      <c r="C22" s="5">
        <v>0</v>
      </c>
      <c r="D22" s="5">
        <v>0</v>
      </c>
      <c r="E22" s="5">
        <v>0</v>
      </c>
      <c r="F22" s="5">
        <f>SUM(B22:E22)</f>
        <v>0</v>
      </c>
    </row>
    <row r="24" spans="1:6" x14ac:dyDescent="0.35">
      <c r="A24" s="56" t="s">
        <v>125</v>
      </c>
    </row>
    <row r="25" spans="1:6" x14ac:dyDescent="0.35">
      <c r="A25" s="56" t="s">
        <v>126</v>
      </c>
      <c r="B25" s="5">
        <v>0</v>
      </c>
      <c r="C25" s="5">
        <v>0</v>
      </c>
      <c r="D25" s="5">
        <v>0</v>
      </c>
      <c r="E25" s="5">
        <v>0</v>
      </c>
      <c r="F25" s="5">
        <f>SUM(B25:E25)</f>
        <v>0</v>
      </c>
    </row>
    <row r="26" spans="1:6" x14ac:dyDescent="0.35">
      <c r="A26" s="56" t="s">
        <v>127</v>
      </c>
      <c r="B26" s="5">
        <v>0</v>
      </c>
      <c r="C26" s="5">
        <v>57422643</v>
      </c>
      <c r="D26" s="5">
        <v>79755788</v>
      </c>
      <c r="F26" s="5">
        <f>SUM(B26:D26)</f>
        <v>137178431</v>
      </c>
    </row>
    <row r="27" spans="1:6" x14ac:dyDescent="0.35">
      <c r="A27" s="56" t="s">
        <v>11</v>
      </c>
      <c r="B27" s="5">
        <v>18112750</v>
      </c>
      <c r="C27" s="5">
        <v>13500916</v>
      </c>
      <c r="D27" s="5">
        <v>14462745</v>
      </c>
      <c r="F27" s="5">
        <f>SUM(B27:D27)</f>
        <v>46076411</v>
      </c>
    </row>
    <row r="28" spans="1:6" x14ac:dyDescent="0.35">
      <c r="A28" s="56" t="s">
        <v>244</v>
      </c>
      <c r="B28" s="5">
        <v>25187804</v>
      </c>
      <c r="C28" s="5">
        <v>34076072</v>
      </c>
      <c r="D28" s="5">
        <v>94483472</v>
      </c>
      <c r="F28" s="5">
        <f>SUM(B28:D28)</f>
        <v>153747348</v>
      </c>
    </row>
    <row r="29" spans="1:6" x14ac:dyDescent="0.35">
      <c r="A29" s="56" t="s">
        <v>10</v>
      </c>
      <c r="B29" s="5">
        <v>0</v>
      </c>
      <c r="C29" s="5">
        <v>0</v>
      </c>
      <c r="D29" s="5">
        <v>0</v>
      </c>
      <c r="F29" s="5">
        <f>SUM(B29:D29)</f>
        <v>0</v>
      </c>
    </row>
    <row r="30" spans="1:6" x14ac:dyDescent="0.35">
      <c r="A30" s="56" t="s">
        <v>229</v>
      </c>
      <c r="B30" s="5">
        <v>0</v>
      </c>
      <c r="C30" s="5">
        <v>0</v>
      </c>
      <c r="D30" s="5">
        <v>-55631976</v>
      </c>
      <c r="F30" s="5">
        <f>SUM(B30:D30)</f>
        <v>-55631976</v>
      </c>
    </row>
    <row r="32" spans="1:6" x14ac:dyDescent="0.35">
      <c r="A32" s="56" t="s">
        <v>133</v>
      </c>
      <c r="B32" s="5">
        <v>465823679</v>
      </c>
      <c r="C32" s="5">
        <v>316849464</v>
      </c>
      <c r="D32" s="5">
        <v>647787069</v>
      </c>
      <c r="E32" s="5">
        <v>267006595</v>
      </c>
      <c r="F32" s="5">
        <f t="shared" ref="F32:F37" si="0">SUM(B32:E32)</f>
        <v>1697466807</v>
      </c>
    </row>
    <row r="33" spans="1:6" x14ac:dyDescent="0.35">
      <c r="A33" s="56" t="s">
        <v>4</v>
      </c>
      <c r="F33" s="5">
        <f t="shared" si="0"/>
        <v>0</v>
      </c>
    </row>
    <row r="34" spans="1:6" x14ac:dyDescent="0.35">
      <c r="A34" s="56" t="s">
        <v>134</v>
      </c>
      <c r="F34" s="5">
        <f t="shared" si="0"/>
        <v>0</v>
      </c>
    </row>
    <row r="35" spans="1:6" x14ac:dyDescent="0.35">
      <c r="A35" s="56" t="s">
        <v>135</v>
      </c>
      <c r="F35" s="5">
        <f t="shared" si="0"/>
        <v>0</v>
      </c>
    </row>
    <row r="36" spans="1:6" x14ac:dyDescent="0.35">
      <c r="A36" s="56" t="s">
        <v>217</v>
      </c>
      <c r="B36" s="5">
        <v>23736000</v>
      </c>
      <c r="D36" s="5">
        <v>6115200</v>
      </c>
      <c r="E36" s="5">
        <v>2162900</v>
      </c>
      <c r="F36" s="5">
        <f t="shared" si="0"/>
        <v>32014100</v>
      </c>
    </row>
    <row r="37" spans="1:6" x14ac:dyDescent="0.35">
      <c r="A37" s="56" t="s">
        <v>23</v>
      </c>
      <c r="B37" s="5">
        <f>150638931+3445271+2589769223</f>
        <v>2743853425</v>
      </c>
      <c r="C37" s="5">
        <v>2671383</v>
      </c>
      <c r="D37" s="5">
        <v>17707460</v>
      </c>
      <c r="E37" s="5">
        <v>3900000</v>
      </c>
      <c r="F37" s="5">
        <f t="shared" si="0"/>
        <v>2768132268</v>
      </c>
    </row>
    <row r="39" spans="1:6" x14ac:dyDescent="0.35">
      <c r="A39" s="56" t="s">
        <v>24</v>
      </c>
    </row>
    <row r="40" spans="1:6" x14ac:dyDescent="0.35">
      <c r="A40" s="56" t="s">
        <v>216</v>
      </c>
      <c r="B40" s="5">
        <v>28017000</v>
      </c>
      <c r="F40" s="5">
        <f>+B40+C40+D40+E40</f>
        <v>28017000</v>
      </c>
    </row>
    <row r="41" spans="1:6" x14ac:dyDescent="0.35">
      <c r="A41" s="56" t="s">
        <v>215</v>
      </c>
      <c r="B41" s="5">
        <v>27692000</v>
      </c>
      <c r="F41" s="5">
        <v>27692000</v>
      </c>
    </row>
    <row r="43" spans="1:6" x14ac:dyDescent="0.35">
      <c r="A43" s="56" t="s">
        <v>136</v>
      </c>
      <c r="B43" s="5">
        <v>0</v>
      </c>
      <c r="C43" s="5">
        <v>0</v>
      </c>
      <c r="D43" s="5">
        <v>240326</v>
      </c>
      <c r="E43" s="5">
        <v>0</v>
      </c>
      <c r="F43" s="5">
        <f>SUM(B43:E43)</f>
        <v>240326</v>
      </c>
    </row>
    <row r="44" spans="1:6" x14ac:dyDescent="0.35">
      <c r="A44" s="56" t="s">
        <v>26</v>
      </c>
      <c r="B44" s="5">
        <v>0</v>
      </c>
      <c r="C44" s="5">
        <v>745683</v>
      </c>
      <c r="D44" s="5">
        <v>4254837</v>
      </c>
      <c r="E44" s="5">
        <v>8663168</v>
      </c>
      <c r="F44" s="5">
        <f>SUM(B44:E44)</f>
        <v>13663688</v>
      </c>
    </row>
    <row r="45" spans="1:6" x14ac:dyDescent="0.35">
      <c r="A45" s="56" t="s">
        <v>28</v>
      </c>
      <c r="B45" s="5">
        <v>0</v>
      </c>
      <c r="C45" s="5">
        <v>0</v>
      </c>
      <c r="D45" s="5">
        <v>3608749</v>
      </c>
      <c r="E45" s="5">
        <v>2956502</v>
      </c>
      <c r="F45" s="5">
        <f>SUM(B45:E45)</f>
        <v>6565251</v>
      </c>
    </row>
    <row r="46" spans="1:6" x14ac:dyDescent="0.35">
      <c r="A46" s="56" t="s">
        <v>97</v>
      </c>
      <c r="B46" s="5">
        <v>0</v>
      </c>
      <c r="C46" s="5">
        <v>0</v>
      </c>
      <c r="D46" s="5">
        <v>42267</v>
      </c>
      <c r="E46" s="5">
        <v>957670</v>
      </c>
      <c r="F46" s="5">
        <f>SUM(B46:E46)</f>
        <v>999937</v>
      </c>
    </row>
    <row r="51" spans="1:8" x14ac:dyDescent="0.35">
      <c r="A51" s="56" t="s">
        <v>218</v>
      </c>
      <c r="B51" s="5">
        <v>96500000</v>
      </c>
      <c r="C51" s="5">
        <v>0</v>
      </c>
      <c r="D51" s="5">
        <v>1941834</v>
      </c>
      <c r="E51" s="5">
        <v>0</v>
      </c>
      <c r="F51" s="5">
        <f>SUM(B51:E51)</f>
        <v>98441834</v>
      </c>
    </row>
    <row r="52" spans="1:8" x14ac:dyDescent="0.35">
      <c r="C52" s="5" t="s">
        <v>246</v>
      </c>
    </row>
    <row r="53" spans="1:8" ht="17.149999999999999" customHeight="1" x14ac:dyDescent="0.35">
      <c r="A53" s="56" t="s">
        <v>224</v>
      </c>
      <c r="B53" s="89"/>
      <c r="C53" s="73"/>
      <c r="D53" s="73"/>
      <c r="E53" s="73"/>
      <c r="H53" s="195"/>
    </row>
    <row r="54" spans="1:8" ht="17.149999999999999" customHeight="1" x14ac:dyDescent="0.35">
      <c r="A54" s="56" t="s">
        <v>225</v>
      </c>
      <c r="B54" s="89"/>
      <c r="C54" s="73"/>
      <c r="D54" s="73"/>
      <c r="E54" s="73"/>
      <c r="H54" s="195"/>
    </row>
    <row r="55" spans="1:8" ht="17.149999999999999" customHeight="1" x14ac:dyDescent="0.35">
      <c r="A55" s="56" t="s">
        <v>141</v>
      </c>
      <c r="B55" s="89"/>
      <c r="C55" s="73"/>
      <c r="D55" s="73"/>
      <c r="E55" s="73"/>
      <c r="H55" s="195"/>
    </row>
    <row r="56" spans="1:8" s="1" customFormat="1" ht="17.149999999999999" customHeight="1" x14ac:dyDescent="0.35">
      <c r="A56" s="56" t="s">
        <v>152</v>
      </c>
      <c r="B56" s="89"/>
      <c r="C56" s="73"/>
      <c r="D56" s="73"/>
      <c r="E56" s="73"/>
      <c r="F56"/>
      <c r="H56" s="196"/>
    </row>
    <row r="57" spans="1:8" ht="17.149999999999999" customHeight="1" x14ac:dyDescent="0.35">
      <c r="A57" s="56" t="s">
        <v>101</v>
      </c>
      <c r="B57" s="89"/>
      <c r="C57" s="73"/>
      <c r="D57" s="73"/>
      <c r="E57" s="73"/>
      <c r="H57" s="188">
        <f>C57</f>
        <v>0</v>
      </c>
    </row>
    <row r="58" spans="1:8" ht="17.149999999999999" customHeight="1" x14ac:dyDescent="0.35">
      <c r="A58" s="78" t="s">
        <v>36</v>
      </c>
      <c r="B58" s="69"/>
      <c r="C58" s="77"/>
      <c r="D58" s="77"/>
      <c r="E58" s="77"/>
      <c r="H58" s="189" t="e">
        <f>SUM(#REF!)</f>
        <v>#REF!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77"/>
  <sheetViews>
    <sheetView workbookViewId="0">
      <pane ySplit="1" topLeftCell="A2" activePane="bottomLeft" state="frozen"/>
      <selection pane="bottomLeft" activeCell="H35" sqref="H35"/>
    </sheetView>
  </sheetViews>
  <sheetFormatPr baseColWidth="10" defaultRowHeight="14.5" x14ac:dyDescent="0.35"/>
  <cols>
    <col min="1" max="1" width="46.7265625" customWidth="1"/>
    <col min="2" max="3" width="13.7265625" style="5" bestFit="1" customWidth="1"/>
    <col min="4" max="5" width="12.7265625" style="5" bestFit="1" customWidth="1"/>
    <col min="6" max="6" width="13.7265625" style="5" bestFit="1" customWidth="1"/>
  </cols>
  <sheetData>
    <row r="1" spans="1:8" x14ac:dyDescent="0.35">
      <c r="B1" s="5" t="s">
        <v>233</v>
      </c>
      <c r="C1" s="5" t="s">
        <v>234</v>
      </c>
      <c r="D1" s="5" t="s">
        <v>235</v>
      </c>
      <c r="E1" s="5" t="s">
        <v>236</v>
      </c>
      <c r="F1" s="5" t="s">
        <v>209</v>
      </c>
    </row>
    <row r="2" spans="1:8" ht="19" customHeight="1" x14ac:dyDescent="0.35">
      <c r="A2" s="23" t="s">
        <v>103</v>
      </c>
      <c r="B2" s="188"/>
    </row>
    <row r="3" spans="1:8" ht="19" customHeight="1" x14ac:dyDescent="0.35">
      <c r="A3" s="26" t="s">
        <v>104</v>
      </c>
      <c r="B3" s="5">
        <v>43603759398</v>
      </c>
      <c r="C3" s="5">
        <v>11445497672</v>
      </c>
      <c r="D3" s="5">
        <v>7289564503</v>
      </c>
      <c r="E3" s="5">
        <v>3496062824</v>
      </c>
      <c r="F3" s="5">
        <f>SUM(B3:E3)</f>
        <v>65834884397</v>
      </c>
    </row>
    <row r="4" spans="1:8" ht="19" customHeight="1" x14ac:dyDescent="0.35">
      <c r="A4" s="26" t="s">
        <v>53</v>
      </c>
      <c r="B4" s="5">
        <v>38691390789</v>
      </c>
      <c r="C4" s="5">
        <v>11025935727</v>
      </c>
      <c r="D4" s="5">
        <v>6235521620</v>
      </c>
      <c r="E4" s="5">
        <v>3111463980</v>
      </c>
      <c r="F4" s="5">
        <f>SUM(B4:E4)</f>
        <v>59064312116</v>
      </c>
    </row>
    <row r="5" spans="1:8" ht="19" customHeight="1" x14ac:dyDescent="0.35">
      <c r="A5" s="23" t="s">
        <v>54</v>
      </c>
      <c r="B5" s="188"/>
    </row>
    <row r="6" spans="1:8" ht="12.75" customHeight="1" x14ac:dyDescent="0.35">
      <c r="A6" s="23"/>
      <c r="B6" s="201"/>
    </row>
    <row r="7" spans="1:8" ht="19" customHeight="1" x14ac:dyDescent="0.35">
      <c r="A7" s="23" t="s">
        <v>55</v>
      </c>
      <c r="B7" s="188"/>
    </row>
    <row r="8" spans="1:8" ht="19" customHeight="1" x14ac:dyDescent="0.35">
      <c r="A8" s="26" t="s">
        <v>142</v>
      </c>
      <c r="B8" s="5">
        <f>2067732722-25207511</f>
        <v>2042525211</v>
      </c>
      <c r="C8" s="5">
        <v>206077797</v>
      </c>
      <c r="D8" s="5">
        <v>101172665</v>
      </c>
      <c r="E8" s="5">
        <v>226881765</v>
      </c>
      <c r="F8" s="5">
        <f>SUM(B8:E8)</f>
        <v>2576657438</v>
      </c>
    </row>
    <row r="9" spans="1:8" ht="19" customHeight="1" x14ac:dyDescent="0.35">
      <c r="A9" s="26" t="s">
        <v>143</v>
      </c>
      <c r="B9" s="188"/>
      <c r="F9" s="5">
        <f t="shared" ref="F9:F17" si="0">SUM(B9:E9)</f>
        <v>0</v>
      </c>
    </row>
    <row r="10" spans="1:8" ht="19" customHeight="1" x14ac:dyDescent="0.35">
      <c r="A10" s="26" t="s">
        <v>61</v>
      </c>
      <c r="B10" s="188"/>
      <c r="F10" s="5">
        <f t="shared" si="0"/>
        <v>0</v>
      </c>
    </row>
    <row r="11" spans="1:8" ht="19" customHeight="1" x14ac:dyDescent="0.35">
      <c r="A11" s="26" t="s">
        <v>63</v>
      </c>
      <c r="B11" s="188"/>
      <c r="D11" s="5">
        <v>130000</v>
      </c>
      <c r="F11" s="5">
        <f t="shared" si="0"/>
        <v>130000</v>
      </c>
    </row>
    <row r="12" spans="1:8" ht="19" customHeight="1" x14ac:dyDescent="0.35">
      <c r="A12" s="26" t="s">
        <v>144</v>
      </c>
      <c r="B12" s="188"/>
      <c r="F12" s="5">
        <f t="shared" si="0"/>
        <v>0</v>
      </c>
    </row>
    <row r="13" spans="1:8" ht="19" customHeight="1" x14ac:dyDescent="0.35">
      <c r="A13" s="26" t="s">
        <v>57</v>
      </c>
      <c r="B13" s="5">
        <v>8706780</v>
      </c>
      <c r="D13" s="5">
        <v>18417518</v>
      </c>
      <c r="E13" s="5">
        <v>2767983</v>
      </c>
      <c r="F13" s="5">
        <f t="shared" si="0"/>
        <v>29892281</v>
      </c>
    </row>
    <row r="14" spans="1:8" ht="19" customHeight="1" x14ac:dyDescent="0.35">
      <c r="A14" s="26" t="s">
        <v>145</v>
      </c>
      <c r="B14" s="188"/>
      <c r="D14" s="5">
        <v>1159326</v>
      </c>
      <c r="F14" s="5">
        <f t="shared" si="0"/>
        <v>1159326</v>
      </c>
    </row>
    <row r="15" spans="1:8" ht="19" customHeight="1" x14ac:dyDescent="0.35">
      <c r="A15" s="26" t="s">
        <v>66</v>
      </c>
      <c r="B15" s="188"/>
      <c r="D15" s="5">
        <v>13526936</v>
      </c>
      <c r="E15" s="5">
        <v>426754</v>
      </c>
      <c r="F15" s="5">
        <f t="shared" si="0"/>
        <v>13953690</v>
      </c>
      <c r="H15">
        <v>4</v>
      </c>
    </row>
    <row r="16" spans="1:8" ht="19" customHeight="1" x14ac:dyDescent="0.35">
      <c r="A16" s="26" t="s">
        <v>105</v>
      </c>
      <c r="B16" s="188"/>
      <c r="F16" s="5">
        <f t="shared" si="0"/>
        <v>0</v>
      </c>
    </row>
    <row r="17" spans="1:6" ht="19" customHeight="1" x14ac:dyDescent="0.35">
      <c r="A17" s="26" t="s">
        <v>56</v>
      </c>
      <c r="B17" s="188"/>
      <c r="F17" s="5">
        <f t="shared" si="0"/>
        <v>0</v>
      </c>
    </row>
    <row r="18" spans="1:6" ht="19" customHeight="1" x14ac:dyDescent="0.35">
      <c r="A18" s="23" t="s">
        <v>58</v>
      </c>
      <c r="B18" s="201"/>
    </row>
    <row r="19" spans="1:6" ht="13.5" customHeight="1" x14ac:dyDescent="0.35">
      <c r="A19" s="26"/>
      <c r="B19" s="188"/>
    </row>
    <row r="20" spans="1:6" ht="19" customHeight="1" x14ac:dyDescent="0.35">
      <c r="A20" s="23" t="s">
        <v>59</v>
      </c>
      <c r="B20" s="188"/>
    </row>
    <row r="21" spans="1:6" ht="19" customHeight="1" x14ac:dyDescent="0.35">
      <c r="A21" s="23" t="s">
        <v>60</v>
      </c>
      <c r="B21" s="188"/>
    </row>
    <row r="22" spans="1:6" ht="19" customHeight="1" x14ac:dyDescent="0.35">
      <c r="A22" s="26" t="s">
        <v>109</v>
      </c>
      <c r="B22" s="5">
        <v>350649151</v>
      </c>
      <c r="C22" s="5">
        <v>199965019</v>
      </c>
      <c r="D22" s="5">
        <v>112162722</v>
      </c>
      <c r="E22" s="5">
        <v>44625815</v>
      </c>
      <c r="F22" s="5">
        <f>SUM(B22:E22)</f>
        <v>707402707</v>
      </c>
    </row>
    <row r="23" spans="1:6" ht="19" customHeight="1" x14ac:dyDescent="0.35">
      <c r="A23" s="26" t="s">
        <v>61</v>
      </c>
      <c r="B23" s="5">
        <v>154759703</v>
      </c>
      <c r="D23" s="5">
        <v>14361300</v>
      </c>
      <c r="E23" s="5">
        <v>22000000</v>
      </c>
      <c r="F23" s="5">
        <f t="shared" ref="F23:F35" si="1">SUM(B23:E23)</f>
        <v>191121003</v>
      </c>
    </row>
    <row r="24" spans="1:6" ht="19" customHeight="1" x14ac:dyDescent="0.35">
      <c r="A24" s="26" t="s">
        <v>62</v>
      </c>
      <c r="B24" s="5">
        <v>74778099</v>
      </c>
      <c r="D24" s="5">
        <v>9390001</v>
      </c>
      <c r="E24" s="5">
        <v>10578</v>
      </c>
      <c r="F24" s="5">
        <f t="shared" si="1"/>
        <v>84178678</v>
      </c>
    </row>
    <row r="25" spans="1:6" ht="19" customHeight="1" x14ac:dyDescent="0.35">
      <c r="A25" s="26" t="s">
        <v>83</v>
      </c>
      <c r="B25" s="5">
        <v>52377493</v>
      </c>
      <c r="C25" s="5">
        <v>40295994</v>
      </c>
      <c r="D25" s="5">
        <v>100527192</v>
      </c>
      <c r="E25" s="5">
        <v>81031393</v>
      </c>
      <c r="F25" s="5">
        <f t="shared" si="1"/>
        <v>274232072</v>
      </c>
    </row>
    <row r="26" spans="1:6" ht="19" customHeight="1" x14ac:dyDescent="0.35">
      <c r="A26" s="26" t="s">
        <v>89</v>
      </c>
      <c r="B26" s="5">
        <v>4943400</v>
      </c>
      <c r="C26" s="5">
        <v>4026478</v>
      </c>
      <c r="D26" s="5">
        <v>631600</v>
      </c>
      <c r="E26" s="5">
        <v>2458649</v>
      </c>
      <c r="F26" s="5">
        <f t="shared" si="1"/>
        <v>12060127</v>
      </c>
    </row>
    <row r="27" spans="1:6" ht="19" customHeight="1" x14ac:dyDescent="0.35">
      <c r="A27" s="26" t="s">
        <v>63</v>
      </c>
      <c r="B27" s="5">
        <v>149100635</v>
      </c>
      <c r="C27" s="5">
        <v>124143473</v>
      </c>
      <c r="D27" s="5">
        <v>20784017</v>
      </c>
      <c r="E27" s="5">
        <v>17076764</v>
      </c>
      <c r="F27" s="5">
        <f t="shared" si="1"/>
        <v>311104889</v>
      </c>
    </row>
    <row r="28" spans="1:6" ht="19" customHeight="1" x14ac:dyDescent="0.35">
      <c r="A28" s="26" t="s">
        <v>148</v>
      </c>
      <c r="B28" s="5">
        <v>4017469</v>
      </c>
      <c r="C28" s="5">
        <v>11600</v>
      </c>
      <c r="D28" s="5">
        <v>4000</v>
      </c>
      <c r="E28" s="5">
        <v>5800</v>
      </c>
      <c r="F28" s="5">
        <f t="shared" si="1"/>
        <v>4038869</v>
      </c>
    </row>
    <row r="29" spans="1:6" ht="19" customHeight="1" x14ac:dyDescent="0.35">
      <c r="A29" s="26" t="s">
        <v>85</v>
      </c>
      <c r="B29" s="5">
        <f>24073052+19385869</f>
        <v>43458921</v>
      </c>
      <c r="C29" s="5">
        <v>1652893</v>
      </c>
      <c r="D29" s="5">
        <v>6280598</v>
      </c>
      <c r="E29" s="5">
        <v>1203823</v>
      </c>
      <c r="F29" s="5">
        <f t="shared" si="1"/>
        <v>52596235</v>
      </c>
    </row>
    <row r="30" spans="1:6" ht="19" customHeight="1" x14ac:dyDescent="0.35">
      <c r="A30" s="26" t="s">
        <v>220</v>
      </c>
      <c r="B30" s="5">
        <v>661470</v>
      </c>
      <c r="C30" s="5">
        <f>4449933+1633595</f>
        <v>6083528</v>
      </c>
      <c r="D30" s="5">
        <v>1500422</v>
      </c>
      <c r="E30" s="5">
        <v>545800</v>
      </c>
      <c r="F30" s="5">
        <f t="shared" si="1"/>
        <v>8791220</v>
      </c>
    </row>
    <row r="31" spans="1:6" ht="19" customHeight="1" x14ac:dyDescent="0.35">
      <c r="A31" s="26" t="s">
        <v>64</v>
      </c>
      <c r="B31" s="5">
        <v>1610970</v>
      </c>
      <c r="D31" s="5">
        <v>2398447</v>
      </c>
      <c r="E31" s="5">
        <v>20582328</v>
      </c>
      <c r="F31" s="5">
        <f t="shared" si="1"/>
        <v>24591745</v>
      </c>
    </row>
    <row r="32" spans="1:6" ht="19" customHeight="1" x14ac:dyDescent="0.35">
      <c r="A32" s="26" t="s">
        <v>86</v>
      </c>
      <c r="D32" s="5">
        <v>0</v>
      </c>
      <c r="F32" s="5">
        <f t="shared" si="1"/>
        <v>0</v>
      </c>
    </row>
    <row r="33" spans="1:6" ht="19" hidden="1" customHeight="1" x14ac:dyDescent="0.35">
      <c r="A33" s="26" t="s">
        <v>67</v>
      </c>
      <c r="F33" s="5">
        <f t="shared" si="1"/>
        <v>0</v>
      </c>
    </row>
    <row r="34" spans="1:6" ht="19" customHeight="1" x14ac:dyDescent="0.35">
      <c r="A34" s="26" t="s">
        <v>65</v>
      </c>
      <c r="D34" s="5">
        <v>27366365</v>
      </c>
      <c r="E34" s="5">
        <v>4946796</v>
      </c>
      <c r="F34" s="5">
        <f t="shared" si="1"/>
        <v>32313161</v>
      </c>
    </row>
    <row r="35" spans="1:6" ht="19" customHeight="1" x14ac:dyDescent="0.35">
      <c r="A35" s="26" t="s">
        <v>66</v>
      </c>
      <c r="B35" s="5">
        <v>151993059</v>
      </c>
      <c r="C35" s="5">
        <v>5075884</v>
      </c>
      <c r="D35" s="5">
        <v>7634725</v>
      </c>
      <c r="E35" s="5">
        <v>26969260</v>
      </c>
      <c r="F35" s="5">
        <f t="shared" si="1"/>
        <v>191672928</v>
      </c>
    </row>
    <row r="36" spans="1:6" ht="19" customHeight="1" x14ac:dyDescent="0.35">
      <c r="A36" s="23" t="s">
        <v>226</v>
      </c>
      <c r="B36" s="188"/>
    </row>
    <row r="37" spans="1:6" ht="13.5" customHeight="1" x14ac:dyDescent="0.35">
      <c r="A37" s="26"/>
      <c r="B37" s="188"/>
    </row>
    <row r="38" spans="1:6" ht="19" customHeight="1" x14ac:dyDescent="0.35">
      <c r="A38" s="23" t="s">
        <v>221</v>
      </c>
      <c r="B38" s="188"/>
    </row>
    <row r="39" spans="1:6" ht="19" customHeight="1" x14ac:dyDescent="0.35">
      <c r="A39" s="26" t="s">
        <v>109</v>
      </c>
      <c r="B39" s="5">
        <v>1163622184</v>
      </c>
      <c r="C39" s="5">
        <v>189000</v>
      </c>
      <c r="D39" s="5">
        <v>332488428</v>
      </c>
      <c r="E39" s="5">
        <v>125251845</v>
      </c>
      <c r="F39" s="5">
        <f>SUM(B39:E39)</f>
        <v>1621551457</v>
      </c>
    </row>
    <row r="40" spans="1:6" ht="19" customHeight="1" x14ac:dyDescent="0.35">
      <c r="A40" s="26" t="s">
        <v>61</v>
      </c>
      <c r="B40" s="5">
        <v>4000000</v>
      </c>
      <c r="D40" s="5">
        <v>14588000</v>
      </c>
      <c r="E40" s="5">
        <v>15000000</v>
      </c>
      <c r="F40" s="5">
        <f t="shared" ref="F40:F52" si="2">SUM(B40:E40)</f>
        <v>33588000</v>
      </c>
    </row>
    <row r="41" spans="1:6" ht="19" customHeight="1" x14ac:dyDescent="0.35">
      <c r="A41" s="26" t="s">
        <v>62</v>
      </c>
      <c r="B41" s="188"/>
      <c r="F41" s="5">
        <f t="shared" si="2"/>
        <v>0</v>
      </c>
    </row>
    <row r="42" spans="1:6" ht="19" customHeight="1" x14ac:dyDescent="0.35">
      <c r="A42" s="26" t="s">
        <v>83</v>
      </c>
      <c r="B42" s="188"/>
      <c r="F42" s="5">
        <f t="shared" si="2"/>
        <v>0</v>
      </c>
    </row>
    <row r="43" spans="1:6" ht="19" customHeight="1" x14ac:dyDescent="0.35">
      <c r="A43" s="26" t="s">
        <v>89</v>
      </c>
      <c r="B43" s="5">
        <v>1071100</v>
      </c>
      <c r="E43" s="5">
        <v>387050</v>
      </c>
      <c r="F43" s="5">
        <f t="shared" si="2"/>
        <v>1458150</v>
      </c>
    </row>
    <row r="44" spans="1:6" ht="19" customHeight="1" x14ac:dyDescent="0.35">
      <c r="A44" s="26" t="s">
        <v>63</v>
      </c>
      <c r="B44" s="5">
        <v>479270487</v>
      </c>
      <c r="C44" s="5">
        <v>13684269</v>
      </c>
      <c r="D44" s="5">
        <v>281298435</v>
      </c>
      <c r="E44" s="5">
        <v>387050</v>
      </c>
      <c r="F44" s="5">
        <f t="shared" si="2"/>
        <v>774640241</v>
      </c>
    </row>
    <row r="45" spans="1:6" ht="19" customHeight="1" x14ac:dyDescent="0.35">
      <c r="A45" s="26" t="s">
        <v>84</v>
      </c>
      <c r="F45" s="5">
        <f t="shared" si="2"/>
        <v>0</v>
      </c>
    </row>
    <row r="46" spans="1:6" ht="19" customHeight="1" x14ac:dyDescent="0.35">
      <c r="A46" s="26" t="s">
        <v>85</v>
      </c>
      <c r="B46" s="5">
        <v>16604101</v>
      </c>
      <c r="D46" s="5">
        <v>1655425</v>
      </c>
      <c r="F46" s="5">
        <f t="shared" si="2"/>
        <v>18259526</v>
      </c>
    </row>
    <row r="47" spans="1:6" ht="19" customHeight="1" x14ac:dyDescent="0.35">
      <c r="A47" s="26" t="s">
        <v>220</v>
      </c>
      <c r="B47" s="5">
        <v>17233876</v>
      </c>
      <c r="C47" s="5">
        <v>108891</v>
      </c>
      <c r="D47" s="5">
        <v>1234000</v>
      </c>
      <c r="E47" s="5">
        <v>6237578</v>
      </c>
      <c r="F47" s="5">
        <f t="shared" si="2"/>
        <v>24814345</v>
      </c>
    </row>
    <row r="48" spans="1:6" ht="19" customHeight="1" x14ac:dyDescent="0.35">
      <c r="A48" s="26" t="s">
        <v>64</v>
      </c>
      <c r="B48" s="5">
        <v>6655915</v>
      </c>
      <c r="D48" s="5">
        <v>330000</v>
      </c>
      <c r="E48" s="5">
        <v>11490016</v>
      </c>
      <c r="F48" s="5">
        <f t="shared" si="2"/>
        <v>18475931</v>
      </c>
    </row>
    <row r="49" spans="1:6" ht="19" hidden="1" customHeight="1" x14ac:dyDescent="0.35">
      <c r="A49" s="26" t="s">
        <v>86</v>
      </c>
      <c r="F49" s="5">
        <f t="shared" si="2"/>
        <v>0</v>
      </c>
    </row>
    <row r="50" spans="1:6" ht="19" customHeight="1" x14ac:dyDescent="0.35">
      <c r="A50" s="26" t="s">
        <v>67</v>
      </c>
      <c r="F50" s="5">
        <f t="shared" si="2"/>
        <v>0</v>
      </c>
    </row>
    <row r="51" spans="1:6" ht="19" hidden="1" customHeight="1" x14ac:dyDescent="0.35">
      <c r="A51" s="26" t="s">
        <v>65</v>
      </c>
      <c r="F51" s="5">
        <f t="shared" si="2"/>
        <v>0</v>
      </c>
    </row>
    <row r="52" spans="1:6" ht="19" customHeight="1" x14ac:dyDescent="0.35">
      <c r="A52" s="26" t="s">
        <v>66</v>
      </c>
      <c r="B52" s="5">
        <v>168559288</v>
      </c>
      <c r="C52" s="5">
        <v>17111495</v>
      </c>
      <c r="D52" s="5">
        <v>12488592</v>
      </c>
      <c r="E52" s="5">
        <v>38877809</v>
      </c>
      <c r="F52" s="5">
        <f t="shared" si="2"/>
        <v>237037184</v>
      </c>
    </row>
    <row r="53" spans="1:6" ht="19" customHeight="1" x14ac:dyDescent="0.35">
      <c r="A53" s="23" t="s">
        <v>227</v>
      </c>
      <c r="B53" s="202"/>
    </row>
    <row r="54" spans="1:6" ht="19" customHeight="1" x14ac:dyDescent="0.35">
      <c r="A54" s="23" t="s">
        <v>68</v>
      </c>
      <c r="B54" s="188"/>
    </row>
    <row r="55" spans="1:6" ht="19" customHeight="1" x14ac:dyDescent="0.35">
      <c r="A55" s="26" t="s">
        <v>142</v>
      </c>
      <c r="B55" s="5">
        <v>379630992</v>
      </c>
      <c r="C55" s="5">
        <v>67853170</v>
      </c>
      <c r="D55" s="5">
        <v>92125425</v>
      </c>
      <c r="E55" s="5">
        <v>48006504</v>
      </c>
      <c r="F55" s="5">
        <f>SUM(B55:E55)</f>
        <v>587616091</v>
      </c>
    </row>
    <row r="56" spans="1:6" ht="19" customHeight="1" x14ac:dyDescent="0.35">
      <c r="A56" s="23" t="s">
        <v>69</v>
      </c>
      <c r="B56" s="188"/>
    </row>
    <row r="57" spans="1:6" ht="19" customHeight="1" x14ac:dyDescent="0.35">
      <c r="A57" s="23"/>
      <c r="B57" s="188"/>
    </row>
    <row r="58" spans="1:6" ht="19" hidden="1" customHeight="1" x14ac:dyDescent="0.35">
      <c r="A58" s="23" t="s">
        <v>87</v>
      </c>
      <c r="B58" s="188"/>
    </row>
    <row r="59" spans="1:6" ht="19" hidden="1" customHeight="1" x14ac:dyDescent="0.35">
      <c r="A59" s="26" t="s">
        <v>88</v>
      </c>
      <c r="B59" s="188"/>
    </row>
    <row r="60" spans="1:6" ht="19" hidden="1" customHeight="1" x14ac:dyDescent="0.35">
      <c r="A60" s="26" t="s">
        <v>90</v>
      </c>
      <c r="B60" s="188"/>
    </row>
    <row r="61" spans="1:6" ht="19" hidden="1" customHeight="1" x14ac:dyDescent="0.35">
      <c r="A61" s="26" t="s">
        <v>66</v>
      </c>
      <c r="B61" s="188"/>
    </row>
    <row r="62" spans="1:6" ht="19" hidden="1" customHeight="1" x14ac:dyDescent="0.35">
      <c r="A62" s="26" t="s">
        <v>91</v>
      </c>
      <c r="B62" s="188"/>
    </row>
    <row r="63" spans="1:6" ht="19" customHeight="1" x14ac:dyDescent="0.35">
      <c r="A63" s="44" t="s">
        <v>70</v>
      </c>
      <c r="B63" s="188"/>
    </row>
    <row r="64" spans="1:6" ht="14.25" customHeight="1" x14ac:dyDescent="0.35">
      <c r="A64" s="26"/>
      <c r="B64" s="188"/>
    </row>
    <row r="65" spans="1:2" ht="19" customHeight="1" x14ac:dyDescent="0.35">
      <c r="A65" s="44" t="s">
        <v>71</v>
      </c>
      <c r="B65" s="188"/>
    </row>
    <row r="66" spans="1:2" ht="19" customHeight="1" x14ac:dyDescent="0.35">
      <c r="A66" s="18" t="s">
        <v>106</v>
      </c>
      <c r="B66" s="188"/>
    </row>
    <row r="67" spans="1:2" ht="19" customHeight="1" x14ac:dyDescent="0.35">
      <c r="A67" s="18" t="s">
        <v>107</v>
      </c>
      <c r="B67" s="188"/>
    </row>
    <row r="68" spans="1:2" ht="19" customHeight="1" x14ac:dyDescent="0.35">
      <c r="A68" s="44" t="s">
        <v>72</v>
      </c>
      <c r="B68" s="188"/>
    </row>
    <row r="69" spans="1:2" ht="19" customHeight="1" x14ac:dyDescent="0.35">
      <c r="A69" s="18"/>
      <c r="B69" s="188"/>
    </row>
    <row r="70" spans="1:2" ht="19" customHeight="1" x14ac:dyDescent="0.35">
      <c r="A70" s="44" t="s">
        <v>73</v>
      </c>
      <c r="B70" s="188"/>
    </row>
    <row r="71" spans="1:2" ht="17.25" customHeight="1" x14ac:dyDescent="0.35">
      <c r="A71" s="44"/>
      <c r="B71" s="188"/>
    </row>
    <row r="72" spans="1:2" ht="19" customHeight="1" x14ac:dyDescent="0.35">
      <c r="A72" s="44" t="s">
        <v>74</v>
      </c>
      <c r="B72" s="188"/>
    </row>
    <row r="73" spans="1:2" ht="13.5" customHeight="1" x14ac:dyDescent="0.35">
      <c r="A73" s="18"/>
      <c r="B73" s="188"/>
    </row>
    <row r="74" spans="1:2" ht="19" customHeight="1" x14ac:dyDescent="0.35">
      <c r="A74" s="44" t="s">
        <v>75</v>
      </c>
      <c r="B74" s="188"/>
    </row>
    <row r="75" spans="1:2" ht="14.25" customHeight="1" x14ac:dyDescent="0.35">
      <c r="A75" s="18"/>
      <c r="B75" s="188"/>
    </row>
    <row r="76" spans="1:2" ht="19" customHeight="1" x14ac:dyDescent="0.35">
      <c r="A76" s="44" t="s">
        <v>76</v>
      </c>
      <c r="B76" s="188"/>
    </row>
    <row r="77" spans="1:2" ht="19" customHeight="1" x14ac:dyDescent="0.35">
      <c r="A77" s="44"/>
      <c r="B77" s="18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"/>
  <sheetViews>
    <sheetView workbookViewId="0">
      <selection activeCell="E3" sqref="E3"/>
    </sheetView>
  </sheetViews>
  <sheetFormatPr baseColWidth="10" defaultRowHeight="14.5" x14ac:dyDescent="0.35"/>
  <cols>
    <col min="3" max="3" width="12.7265625" style="5" bestFit="1" customWidth="1"/>
    <col min="4" max="4" width="11.453125" style="5"/>
  </cols>
  <sheetData>
    <row r="1" spans="1:5" x14ac:dyDescent="0.35">
      <c r="A1" t="s">
        <v>248</v>
      </c>
    </row>
    <row r="2" spans="1:5" x14ac:dyDescent="0.35">
      <c r="B2" s="203">
        <v>0.3</v>
      </c>
      <c r="C2" s="5">
        <v>549023000</v>
      </c>
      <c r="D2" s="5">
        <f>+C2*30%</f>
        <v>164706900</v>
      </c>
      <c r="E2" s="5">
        <f>+C2+D2</f>
        <v>713729900</v>
      </c>
    </row>
    <row r="7" spans="1:5" x14ac:dyDescent="0.35">
      <c r="A7" t="s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68"/>
  <sheetViews>
    <sheetView topLeftCell="D1" workbookViewId="0">
      <selection activeCell="P75" sqref="P75"/>
    </sheetView>
  </sheetViews>
  <sheetFormatPr baseColWidth="10" defaultColWidth="9.1796875" defaultRowHeight="13.5" x14ac:dyDescent="0.3"/>
  <cols>
    <col min="1" max="1" width="12.453125" style="95" hidden="1" customWidth="1"/>
    <col min="2" max="2" width="10.26953125" style="95" hidden="1" customWidth="1"/>
    <col min="3" max="3" width="10.7265625" style="95" hidden="1" customWidth="1"/>
    <col min="4" max="4" width="38.7265625" style="95" customWidth="1"/>
    <col min="5" max="5" width="14" style="169" hidden="1" customWidth="1"/>
    <col min="6" max="6" width="17.81640625" style="95" hidden="1" customWidth="1"/>
    <col min="7" max="7" width="16" style="95" hidden="1" customWidth="1"/>
    <col min="8" max="8" width="16.54296875" style="104" hidden="1" customWidth="1"/>
    <col min="9" max="11" width="17.1796875" style="104" customWidth="1"/>
    <col min="12" max="12" width="17.1796875" style="104" hidden="1" customWidth="1"/>
    <col min="13" max="13" width="23.26953125" style="104" customWidth="1"/>
    <col min="14" max="14" width="17.54296875" style="170" hidden="1" customWidth="1"/>
    <col min="15" max="15" width="16.1796875" style="171" hidden="1" customWidth="1"/>
    <col min="16" max="16" width="22.453125" style="104" customWidth="1"/>
    <col min="17" max="17" width="15.81640625" style="104" hidden="1" customWidth="1"/>
    <col min="18" max="18" width="12.7265625" style="104" hidden="1" customWidth="1"/>
    <col min="19" max="19" width="12" style="104" hidden="1" customWidth="1"/>
    <col min="20" max="20" width="13.453125" style="104" hidden="1" customWidth="1"/>
    <col min="21" max="21" width="11.54296875" style="104" hidden="1" customWidth="1"/>
    <col min="22" max="22" width="11.1796875" style="104" hidden="1" customWidth="1"/>
    <col min="23" max="23" width="11.81640625" style="104" hidden="1" customWidth="1"/>
    <col min="24" max="24" width="14.453125" style="104" hidden="1" customWidth="1"/>
    <col min="25" max="25" width="11.81640625" style="104" hidden="1" customWidth="1"/>
    <col min="26" max="26" width="13.7265625" style="104" hidden="1" customWidth="1"/>
    <col min="27" max="27" width="10.7265625" style="104" hidden="1" customWidth="1"/>
    <col min="28" max="28" width="13" style="104" hidden="1" customWidth="1"/>
    <col min="29" max="29" width="13.7265625" style="95" customWidth="1"/>
    <col min="30" max="30" width="19.81640625" style="95" customWidth="1"/>
    <col min="31" max="31" width="15.1796875" style="95" customWidth="1"/>
    <col min="32" max="32" width="11.54296875" style="95" hidden="1" customWidth="1"/>
    <col min="33" max="33" width="13.26953125" style="95" hidden="1" customWidth="1"/>
    <col min="34" max="34" width="11.453125" style="95" hidden="1" customWidth="1"/>
    <col min="35" max="35" width="13.81640625" style="95" hidden="1" customWidth="1"/>
    <col min="36" max="37" width="10.453125" style="95" bestFit="1" customWidth="1"/>
    <col min="38" max="38" width="9.1796875" style="95"/>
    <col min="39" max="39" width="12.7265625" style="95" bestFit="1" customWidth="1"/>
    <col min="40" max="256" width="9.1796875" style="95"/>
    <col min="257" max="259" width="0" style="95" hidden="1" customWidth="1"/>
    <col min="260" max="260" width="38.7265625" style="95" customWidth="1"/>
    <col min="261" max="264" width="0" style="95" hidden="1" customWidth="1"/>
    <col min="265" max="267" width="17.1796875" style="95" customWidth="1"/>
    <col min="268" max="268" width="0" style="95" hidden="1" customWidth="1"/>
    <col min="269" max="269" width="23.26953125" style="95" customWidth="1"/>
    <col min="270" max="271" width="0" style="95" hidden="1" customWidth="1"/>
    <col min="272" max="272" width="22.453125" style="95" customWidth="1"/>
    <col min="273" max="284" width="0" style="95" hidden="1" customWidth="1"/>
    <col min="285" max="285" width="13.7265625" style="95" customWidth="1"/>
    <col min="286" max="286" width="19.81640625" style="95" customWidth="1"/>
    <col min="287" max="287" width="15.1796875" style="95" customWidth="1"/>
    <col min="288" max="291" width="0" style="95" hidden="1" customWidth="1"/>
    <col min="292" max="293" width="10.453125" style="95" bestFit="1" customWidth="1"/>
    <col min="294" max="294" width="9.1796875" style="95"/>
    <col min="295" max="295" width="12.7265625" style="95" bestFit="1" customWidth="1"/>
    <col min="296" max="512" width="9.1796875" style="95"/>
    <col min="513" max="515" width="0" style="95" hidden="1" customWidth="1"/>
    <col min="516" max="516" width="38.7265625" style="95" customWidth="1"/>
    <col min="517" max="520" width="0" style="95" hidden="1" customWidth="1"/>
    <col min="521" max="523" width="17.1796875" style="95" customWidth="1"/>
    <col min="524" max="524" width="0" style="95" hidden="1" customWidth="1"/>
    <col min="525" max="525" width="23.26953125" style="95" customWidth="1"/>
    <col min="526" max="527" width="0" style="95" hidden="1" customWidth="1"/>
    <col min="528" max="528" width="22.453125" style="95" customWidth="1"/>
    <col min="529" max="540" width="0" style="95" hidden="1" customWidth="1"/>
    <col min="541" max="541" width="13.7265625" style="95" customWidth="1"/>
    <col min="542" max="542" width="19.81640625" style="95" customWidth="1"/>
    <col min="543" max="543" width="15.1796875" style="95" customWidth="1"/>
    <col min="544" max="547" width="0" style="95" hidden="1" customWidth="1"/>
    <col min="548" max="549" width="10.453125" style="95" bestFit="1" customWidth="1"/>
    <col min="550" max="550" width="9.1796875" style="95"/>
    <col min="551" max="551" width="12.7265625" style="95" bestFit="1" customWidth="1"/>
    <col min="552" max="768" width="9.1796875" style="95"/>
    <col min="769" max="771" width="0" style="95" hidden="1" customWidth="1"/>
    <col min="772" max="772" width="38.7265625" style="95" customWidth="1"/>
    <col min="773" max="776" width="0" style="95" hidden="1" customWidth="1"/>
    <col min="777" max="779" width="17.1796875" style="95" customWidth="1"/>
    <col min="780" max="780" width="0" style="95" hidden="1" customWidth="1"/>
    <col min="781" max="781" width="23.26953125" style="95" customWidth="1"/>
    <col min="782" max="783" width="0" style="95" hidden="1" customWidth="1"/>
    <col min="784" max="784" width="22.453125" style="95" customWidth="1"/>
    <col min="785" max="796" width="0" style="95" hidden="1" customWidth="1"/>
    <col min="797" max="797" width="13.7265625" style="95" customWidth="1"/>
    <col min="798" max="798" width="19.81640625" style="95" customWidth="1"/>
    <col min="799" max="799" width="15.1796875" style="95" customWidth="1"/>
    <col min="800" max="803" width="0" style="95" hidden="1" customWidth="1"/>
    <col min="804" max="805" width="10.453125" style="95" bestFit="1" customWidth="1"/>
    <col min="806" max="806" width="9.1796875" style="95"/>
    <col min="807" max="807" width="12.7265625" style="95" bestFit="1" customWidth="1"/>
    <col min="808" max="1024" width="9.1796875" style="95"/>
    <col min="1025" max="1027" width="0" style="95" hidden="1" customWidth="1"/>
    <col min="1028" max="1028" width="38.7265625" style="95" customWidth="1"/>
    <col min="1029" max="1032" width="0" style="95" hidden="1" customWidth="1"/>
    <col min="1033" max="1035" width="17.1796875" style="95" customWidth="1"/>
    <col min="1036" max="1036" width="0" style="95" hidden="1" customWidth="1"/>
    <col min="1037" max="1037" width="23.26953125" style="95" customWidth="1"/>
    <col min="1038" max="1039" width="0" style="95" hidden="1" customWidth="1"/>
    <col min="1040" max="1040" width="22.453125" style="95" customWidth="1"/>
    <col min="1041" max="1052" width="0" style="95" hidden="1" customWidth="1"/>
    <col min="1053" max="1053" width="13.7265625" style="95" customWidth="1"/>
    <col min="1054" max="1054" width="19.81640625" style="95" customWidth="1"/>
    <col min="1055" max="1055" width="15.1796875" style="95" customWidth="1"/>
    <col min="1056" max="1059" width="0" style="95" hidden="1" customWidth="1"/>
    <col min="1060" max="1061" width="10.453125" style="95" bestFit="1" customWidth="1"/>
    <col min="1062" max="1062" width="9.1796875" style="95"/>
    <col min="1063" max="1063" width="12.7265625" style="95" bestFit="1" customWidth="1"/>
    <col min="1064" max="1280" width="9.1796875" style="95"/>
    <col min="1281" max="1283" width="0" style="95" hidden="1" customWidth="1"/>
    <col min="1284" max="1284" width="38.7265625" style="95" customWidth="1"/>
    <col min="1285" max="1288" width="0" style="95" hidden="1" customWidth="1"/>
    <col min="1289" max="1291" width="17.1796875" style="95" customWidth="1"/>
    <col min="1292" max="1292" width="0" style="95" hidden="1" customWidth="1"/>
    <col min="1293" max="1293" width="23.26953125" style="95" customWidth="1"/>
    <col min="1294" max="1295" width="0" style="95" hidden="1" customWidth="1"/>
    <col min="1296" max="1296" width="22.453125" style="95" customWidth="1"/>
    <col min="1297" max="1308" width="0" style="95" hidden="1" customWidth="1"/>
    <col min="1309" max="1309" width="13.7265625" style="95" customWidth="1"/>
    <col min="1310" max="1310" width="19.81640625" style="95" customWidth="1"/>
    <col min="1311" max="1311" width="15.1796875" style="95" customWidth="1"/>
    <col min="1312" max="1315" width="0" style="95" hidden="1" customWidth="1"/>
    <col min="1316" max="1317" width="10.453125" style="95" bestFit="1" customWidth="1"/>
    <col min="1318" max="1318" width="9.1796875" style="95"/>
    <col min="1319" max="1319" width="12.7265625" style="95" bestFit="1" customWidth="1"/>
    <col min="1320" max="1536" width="9.1796875" style="95"/>
    <col min="1537" max="1539" width="0" style="95" hidden="1" customWidth="1"/>
    <col min="1540" max="1540" width="38.7265625" style="95" customWidth="1"/>
    <col min="1541" max="1544" width="0" style="95" hidden="1" customWidth="1"/>
    <col min="1545" max="1547" width="17.1796875" style="95" customWidth="1"/>
    <col min="1548" max="1548" width="0" style="95" hidden="1" customWidth="1"/>
    <col min="1549" max="1549" width="23.26953125" style="95" customWidth="1"/>
    <col min="1550" max="1551" width="0" style="95" hidden="1" customWidth="1"/>
    <col min="1552" max="1552" width="22.453125" style="95" customWidth="1"/>
    <col min="1553" max="1564" width="0" style="95" hidden="1" customWidth="1"/>
    <col min="1565" max="1565" width="13.7265625" style="95" customWidth="1"/>
    <col min="1566" max="1566" width="19.81640625" style="95" customWidth="1"/>
    <col min="1567" max="1567" width="15.1796875" style="95" customWidth="1"/>
    <col min="1568" max="1571" width="0" style="95" hidden="1" customWidth="1"/>
    <col min="1572" max="1573" width="10.453125" style="95" bestFit="1" customWidth="1"/>
    <col min="1574" max="1574" width="9.1796875" style="95"/>
    <col min="1575" max="1575" width="12.7265625" style="95" bestFit="1" customWidth="1"/>
    <col min="1576" max="1792" width="9.1796875" style="95"/>
    <col min="1793" max="1795" width="0" style="95" hidden="1" customWidth="1"/>
    <col min="1796" max="1796" width="38.7265625" style="95" customWidth="1"/>
    <col min="1797" max="1800" width="0" style="95" hidden="1" customWidth="1"/>
    <col min="1801" max="1803" width="17.1796875" style="95" customWidth="1"/>
    <col min="1804" max="1804" width="0" style="95" hidden="1" customWidth="1"/>
    <col min="1805" max="1805" width="23.26953125" style="95" customWidth="1"/>
    <col min="1806" max="1807" width="0" style="95" hidden="1" customWidth="1"/>
    <col min="1808" max="1808" width="22.453125" style="95" customWidth="1"/>
    <col min="1809" max="1820" width="0" style="95" hidden="1" customWidth="1"/>
    <col min="1821" max="1821" width="13.7265625" style="95" customWidth="1"/>
    <col min="1822" max="1822" width="19.81640625" style="95" customWidth="1"/>
    <col min="1823" max="1823" width="15.1796875" style="95" customWidth="1"/>
    <col min="1824" max="1827" width="0" style="95" hidden="1" customWidth="1"/>
    <col min="1828" max="1829" width="10.453125" style="95" bestFit="1" customWidth="1"/>
    <col min="1830" max="1830" width="9.1796875" style="95"/>
    <col min="1831" max="1831" width="12.7265625" style="95" bestFit="1" customWidth="1"/>
    <col min="1832" max="2048" width="9.1796875" style="95"/>
    <col min="2049" max="2051" width="0" style="95" hidden="1" customWidth="1"/>
    <col min="2052" max="2052" width="38.7265625" style="95" customWidth="1"/>
    <col min="2053" max="2056" width="0" style="95" hidden="1" customWidth="1"/>
    <col min="2057" max="2059" width="17.1796875" style="95" customWidth="1"/>
    <col min="2060" max="2060" width="0" style="95" hidden="1" customWidth="1"/>
    <col min="2061" max="2061" width="23.26953125" style="95" customWidth="1"/>
    <col min="2062" max="2063" width="0" style="95" hidden="1" customWidth="1"/>
    <col min="2064" max="2064" width="22.453125" style="95" customWidth="1"/>
    <col min="2065" max="2076" width="0" style="95" hidden="1" customWidth="1"/>
    <col min="2077" max="2077" width="13.7265625" style="95" customWidth="1"/>
    <col min="2078" max="2078" width="19.81640625" style="95" customWidth="1"/>
    <col min="2079" max="2079" width="15.1796875" style="95" customWidth="1"/>
    <col min="2080" max="2083" width="0" style="95" hidden="1" customWidth="1"/>
    <col min="2084" max="2085" width="10.453125" style="95" bestFit="1" customWidth="1"/>
    <col min="2086" max="2086" width="9.1796875" style="95"/>
    <col min="2087" max="2087" width="12.7265625" style="95" bestFit="1" customWidth="1"/>
    <col min="2088" max="2304" width="9.1796875" style="95"/>
    <col min="2305" max="2307" width="0" style="95" hidden="1" customWidth="1"/>
    <col min="2308" max="2308" width="38.7265625" style="95" customWidth="1"/>
    <col min="2309" max="2312" width="0" style="95" hidden="1" customWidth="1"/>
    <col min="2313" max="2315" width="17.1796875" style="95" customWidth="1"/>
    <col min="2316" max="2316" width="0" style="95" hidden="1" customWidth="1"/>
    <col min="2317" max="2317" width="23.26953125" style="95" customWidth="1"/>
    <col min="2318" max="2319" width="0" style="95" hidden="1" customWidth="1"/>
    <col min="2320" max="2320" width="22.453125" style="95" customWidth="1"/>
    <col min="2321" max="2332" width="0" style="95" hidden="1" customWidth="1"/>
    <col min="2333" max="2333" width="13.7265625" style="95" customWidth="1"/>
    <col min="2334" max="2334" width="19.81640625" style="95" customWidth="1"/>
    <col min="2335" max="2335" width="15.1796875" style="95" customWidth="1"/>
    <col min="2336" max="2339" width="0" style="95" hidden="1" customWidth="1"/>
    <col min="2340" max="2341" width="10.453125" style="95" bestFit="1" customWidth="1"/>
    <col min="2342" max="2342" width="9.1796875" style="95"/>
    <col min="2343" max="2343" width="12.7265625" style="95" bestFit="1" customWidth="1"/>
    <col min="2344" max="2560" width="9.1796875" style="95"/>
    <col min="2561" max="2563" width="0" style="95" hidden="1" customWidth="1"/>
    <col min="2564" max="2564" width="38.7265625" style="95" customWidth="1"/>
    <col min="2565" max="2568" width="0" style="95" hidden="1" customWidth="1"/>
    <col min="2569" max="2571" width="17.1796875" style="95" customWidth="1"/>
    <col min="2572" max="2572" width="0" style="95" hidden="1" customWidth="1"/>
    <col min="2573" max="2573" width="23.26953125" style="95" customWidth="1"/>
    <col min="2574" max="2575" width="0" style="95" hidden="1" customWidth="1"/>
    <col min="2576" max="2576" width="22.453125" style="95" customWidth="1"/>
    <col min="2577" max="2588" width="0" style="95" hidden="1" customWidth="1"/>
    <col min="2589" max="2589" width="13.7265625" style="95" customWidth="1"/>
    <col min="2590" max="2590" width="19.81640625" style="95" customWidth="1"/>
    <col min="2591" max="2591" width="15.1796875" style="95" customWidth="1"/>
    <col min="2592" max="2595" width="0" style="95" hidden="1" customWidth="1"/>
    <col min="2596" max="2597" width="10.453125" style="95" bestFit="1" customWidth="1"/>
    <col min="2598" max="2598" width="9.1796875" style="95"/>
    <col min="2599" max="2599" width="12.7265625" style="95" bestFit="1" customWidth="1"/>
    <col min="2600" max="2816" width="9.1796875" style="95"/>
    <col min="2817" max="2819" width="0" style="95" hidden="1" customWidth="1"/>
    <col min="2820" max="2820" width="38.7265625" style="95" customWidth="1"/>
    <col min="2821" max="2824" width="0" style="95" hidden="1" customWidth="1"/>
    <col min="2825" max="2827" width="17.1796875" style="95" customWidth="1"/>
    <col min="2828" max="2828" width="0" style="95" hidden="1" customWidth="1"/>
    <col min="2829" max="2829" width="23.26953125" style="95" customWidth="1"/>
    <col min="2830" max="2831" width="0" style="95" hidden="1" customWidth="1"/>
    <col min="2832" max="2832" width="22.453125" style="95" customWidth="1"/>
    <col min="2833" max="2844" width="0" style="95" hidden="1" customWidth="1"/>
    <col min="2845" max="2845" width="13.7265625" style="95" customWidth="1"/>
    <col min="2846" max="2846" width="19.81640625" style="95" customWidth="1"/>
    <col min="2847" max="2847" width="15.1796875" style="95" customWidth="1"/>
    <col min="2848" max="2851" width="0" style="95" hidden="1" customWidth="1"/>
    <col min="2852" max="2853" width="10.453125" style="95" bestFit="1" customWidth="1"/>
    <col min="2854" max="2854" width="9.1796875" style="95"/>
    <col min="2855" max="2855" width="12.7265625" style="95" bestFit="1" customWidth="1"/>
    <col min="2856" max="3072" width="9.1796875" style="95"/>
    <col min="3073" max="3075" width="0" style="95" hidden="1" customWidth="1"/>
    <col min="3076" max="3076" width="38.7265625" style="95" customWidth="1"/>
    <col min="3077" max="3080" width="0" style="95" hidden="1" customWidth="1"/>
    <col min="3081" max="3083" width="17.1796875" style="95" customWidth="1"/>
    <col min="3084" max="3084" width="0" style="95" hidden="1" customWidth="1"/>
    <col min="3085" max="3085" width="23.26953125" style="95" customWidth="1"/>
    <col min="3086" max="3087" width="0" style="95" hidden="1" customWidth="1"/>
    <col min="3088" max="3088" width="22.453125" style="95" customWidth="1"/>
    <col min="3089" max="3100" width="0" style="95" hidden="1" customWidth="1"/>
    <col min="3101" max="3101" width="13.7265625" style="95" customWidth="1"/>
    <col min="3102" max="3102" width="19.81640625" style="95" customWidth="1"/>
    <col min="3103" max="3103" width="15.1796875" style="95" customWidth="1"/>
    <col min="3104" max="3107" width="0" style="95" hidden="1" customWidth="1"/>
    <col min="3108" max="3109" width="10.453125" style="95" bestFit="1" customWidth="1"/>
    <col min="3110" max="3110" width="9.1796875" style="95"/>
    <col min="3111" max="3111" width="12.7265625" style="95" bestFit="1" customWidth="1"/>
    <col min="3112" max="3328" width="9.1796875" style="95"/>
    <col min="3329" max="3331" width="0" style="95" hidden="1" customWidth="1"/>
    <col min="3332" max="3332" width="38.7265625" style="95" customWidth="1"/>
    <col min="3333" max="3336" width="0" style="95" hidden="1" customWidth="1"/>
    <col min="3337" max="3339" width="17.1796875" style="95" customWidth="1"/>
    <col min="3340" max="3340" width="0" style="95" hidden="1" customWidth="1"/>
    <col min="3341" max="3341" width="23.26953125" style="95" customWidth="1"/>
    <col min="3342" max="3343" width="0" style="95" hidden="1" customWidth="1"/>
    <col min="3344" max="3344" width="22.453125" style="95" customWidth="1"/>
    <col min="3345" max="3356" width="0" style="95" hidden="1" customWidth="1"/>
    <col min="3357" max="3357" width="13.7265625" style="95" customWidth="1"/>
    <col min="3358" max="3358" width="19.81640625" style="95" customWidth="1"/>
    <col min="3359" max="3359" width="15.1796875" style="95" customWidth="1"/>
    <col min="3360" max="3363" width="0" style="95" hidden="1" customWidth="1"/>
    <col min="3364" max="3365" width="10.453125" style="95" bestFit="1" customWidth="1"/>
    <col min="3366" max="3366" width="9.1796875" style="95"/>
    <col min="3367" max="3367" width="12.7265625" style="95" bestFit="1" customWidth="1"/>
    <col min="3368" max="3584" width="9.1796875" style="95"/>
    <col min="3585" max="3587" width="0" style="95" hidden="1" customWidth="1"/>
    <col min="3588" max="3588" width="38.7265625" style="95" customWidth="1"/>
    <col min="3589" max="3592" width="0" style="95" hidden="1" customWidth="1"/>
    <col min="3593" max="3595" width="17.1796875" style="95" customWidth="1"/>
    <col min="3596" max="3596" width="0" style="95" hidden="1" customWidth="1"/>
    <col min="3597" max="3597" width="23.26953125" style="95" customWidth="1"/>
    <col min="3598" max="3599" width="0" style="95" hidden="1" customWidth="1"/>
    <col min="3600" max="3600" width="22.453125" style="95" customWidth="1"/>
    <col min="3601" max="3612" width="0" style="95" hidden="1" customWidth="1"/>
    <col min="3613" max="3613" width="13.7265625" style="95" customWidth="1"/>
    <col min="3614" max="3614" width="19.81640625" style="95" customWidth="1"/>
    <col min="3615" max="3615" width="15.1796875" style="95" customWidth="1"/>
    <col min="3616" max="3619" width="0" style="95" hidden="1" customWidth="1"/>
    <col min="3620" max="3621" width="10.453125" style="95" bestFit="1" customWidth="1"/>
    <col min="3622" max="3622" width="9.1796875" style="95"/>
    <col min="3623" max="3623" width="12.7265625" style="95" bestFit="1" customWidth="1"/>
    <col min="3624" max="3840" width="9.1796875" style="95"/>
    <col min="3841" max="3843" width="0" style="95" hidden="1" customWidth="1"/>
    <col min="3844" max="3844" width="38.7265625" style="95" customWidth="1"/>
    <col min="3845" max="3848" width="0" style="95" hidden="1" customWidth="1"/>
    <col min="3849" max="3851" width="17.1796875" style="95" customWidth="1"/>
    <col min="3852" max="3852" width="0" style="95" hidden="1" customWidth="1"/>
    <col min="3853" max="3853" width="23.26953125" style="95" customWidth="1"/>
    <col min="3854" max="3855" width="0" style="95" hidden="1" customWidth="1"/>
    <col min="3856" max="3856" width="22.453125" style="95" customWidth="1"/>
    <col min="3857" max="3868" width="0" style="95" hidden="1" customWidth="1"/>
    <col min="3869" max="3869" width="13.7265625" style="95" customWidth="1"/>
    <col min="3870" max="3870" width="19.81640625" style="95" customWidth="1"/>
    <col min="3871" max="3871" width="15.1796875" style="95" customWidth="1"/>
    <col min="3872" max="3875" width="0" style="95" hidden="1" customWidth="1"/>
    <col min="3876" max="3877" width="10.453125" style="95" bestFit="1" customWidth="1"/>
    <col min="3878" max="3878" width="9.1796875" style="95"/>
    <col min="3879" max="3879" width="12.7265625" style="95" bestFit="1" customWidth="1"/>
    <col min="3880" max="4096" width="9.1796875" style="95"/>
    <col min="4097" max="4099" width="0" style="95" hidden="1" customWidth="1"/>
    <col min="4100" max="4100" width="38.7265625" style="95" customWidth="1"/>
    <col min="4101" max="4104" width="0" style="95" hidden="1" customWidth="1"/>
    <col min="4105" max="4107" width="17.1796875" style="95" customWidth="1"/>
    <col min="4108" max="4108" width="0" style="95" hidden="1" customWidth="1"/>
    <col min="4109" max="4109" width="23.26953125" style="95" customWidth="1"/>
    <col min="4110" max="4111" width="0" style="95" hidden="1" customWidth="1"/>
    <col min="4112" max="4112" width="22.453125" style="95" customWidth="1"/>
    <col min="4113" max="4124" width="0" style="95" hidden="1" customWidth="1"/>
    <col min="4125" max="4125" width="13.7265625" style="95" customWidth="1"/>
    <col min="4126" max="4126" width="19.81640625" style="95" customWidth="1"/>
    <col min="4127" max="4127" width="15.1796875" style="95" customWidth="1"/>
    <col min="4128" max="4131" width="0" style="95" hidden="1" customWidth="1"/>
    <col min="4132" max="4133" width="10.453125" style="95" bestFit="1" customWidth="1"/>
    <col min="4134" max="4134" width="9.1796875" style="95"/>
    <col min="4135" max="4135" width="12.7265625" style="95" bestFit="1" customWidth="1"/>
    <col min="4136" max="4352" width="9.1796875" style="95"/>
    <col min="4353" max="4355" width="0" style="95" hidden="1" customWidth="1"/>
    <col min="4356" max="4356" width="38.7265625" style="95" customWidth="1"/>
    <col min="4357" max="4360" width="0" style="95" hidden="1" customWidth="1"/>
    <col min="4361" max="4363" width="17.1796875" style="95" customWidth="1"/>
    <col min="4364" max="4364" width="0" style="95" hidden="1" customWidth="1"/>
    <col min="4365" max="4365" width="23.26953125" style="95" customWidth="1"/>
    <col min="4366" max="4367" width="0" style="95" hidden="1" customWidth="1"/>
    <col min="4368" max="4368" width="22.453125" style="95" customWidth="1"/>
    <col min="4369" max="4380" width="0" style="95" hidden="1" customWidth="1"/>
    <col min="4381" max="4381" width="13.7265625" style="95" customWidth="1"/>
    <col min="4382" max="4382" width="19.81640625" style="95" customWidth="1"/>
    <col min="4383" max="4383" width="15.1796875" style="95" customWidth="1"/>
    <col min="4384" max="4387" width="0" style="95" hidden="1" customWidth="1"/>
    <col min="4388" max="4389" width="10.453125" style="95" bestFit="1" customWidth="1"/>
    <col min="4390" max="4390" width="9.1796875" style="95"/>
    <col min="4391" max="4391" width="12.7265625" style="95" bestFit="1" customWidth="1"/>
    <col min="4392" max="4608" width="9.1796875" style="95"/>
    <col min="4609" max="4611" width="0" style="95" hidden="1" customWidth="1"/>
    <col min="4612" max="4612" width="38.7265625" style="95" customWidth="1"/>
    <col min="4613" max="4616" width="0" style="95" hidden="1" customWidth="1"/>
    <col min="4617" max="4619" width="17.1796875" style="95" customWidth="1"/>
    <col min="4620" max="4620" width="0" style="95" hidden="1" customWidth="1"/>
    <col min="4621" max="4621" width="23.26953125" style="95" customWidth="1"/>
    <col min="4622" max="4623" width="0" style="95" hidden="1" customWidth="1"/>
    <col min="4624" max="4624" width="22.453125" style="95" customWidth="1"/>
    <col min="4625" max="4636" width="0" style="95" hidden="1" customWidth="1"/>
    <col min="4637" max="4637" width="13.7265625" style="95" customWidth="1"/>
    <col min="4638" max="4638" width="19.81640625" style="95" customWidth="1"/>
    <col min="4639" max="4639" width="15.1796875" style="95" customWidth="1"/>
    <col min="4640" max="4643" width="0" style="95" hidden="1" customWidth="1"/>
    <col min="4644" max="4645" width="10.453125" style="95" bestFit="1" customWidth="1"/>
    <col min="4646" max="4646" width="9.1796875" style="95"/>
    <col min="4647" max="4647" width="12.7265625" style="95" bestFit="1" customWidth="1"/>
    <col min="4648" max="4864" width="9.1796875" style="95"/>
    <col min="4865" max="4867" width="0" style="95" hidden="1" customWidth="1"/>
    <col min="4868" max="4868" width="38.7265625" style="95" customWidth="1"/>
    <col min="4869" max="4872" width="0" style="95" hidden="1" customWidth="1"/>
    <col min="4873" max="4875" width="17.1796875" style="95" customWidth="1"/>
    <col min="4876" max="4876" width="0" style="95" hidden="1" customWidth="1"/>
    <col min="4877" max="4877" width="23.26953125" style="95" customWidth="1"/>
    <col min="4878" max="4879" width="0" style="95" hidden="1" customWidth="1"/>
    <col min="4880" max="4880" width="22.453125" style="95" customWidth="1"/>
    <col min="4881" max="4892" width="0" style="95" hidden="1" customWidth="1"/>
    <col min="4893" max="4893" width="13.7265625" style="95" customWidth="1"/>
    <col min="4894" max="4894" width="19.81640625" style="95" customWidth="1"/>
    <col min="4895" max="4895" width="15.1796875" style="95" customWidth="1"/>
    <col min="4896" max="4899" width="0" style="95" hidden="1" customWidth="1"/>
    <col min="4900" max="4901" width="10.453125" style="95" bestFit="1" customWidth="1"/>
    <col min="4902" max="4902" width="9.1796875" style="95"/>
    <col min="4903" max="4903" width="12.7265625" style="95" bestFit="1" customWidth="1"/>
    <col min="4904" max="5120" width="9.1796875" style="95"/>
    <col min="5121" max="5123" width="0" style="95" hidden="1" customWidth="1"/>
    <col min="5124" max="5124" width="38.7265625" style="95" customWidth="1"/>
    <col min="5125" max="5128" width="0" style="95" hidden="1" customWidth="1"/>
    <col min="5129" max="5131" width="17.1796875" style="95" customWidth="1"/>
    <col min="5132" max="5132" width="0" style="95" hidden="1" customWidth="1"/>
    <col min="5133" max="5133" width="23.26953125" style="95" customWidth="1"/>
    <col min="5134" max="5135" width="0" style="95" hidden="1" customWidth="1"/>
    <col min="5136" max="5136" width="22.453125" style="95" customWidth="1"/>
    <col min="5137" max="5148" width="0" style="95" hidden="1" customWidth="1"/>
    <col min="5149" max="5149" width="13.7265625" style="95" customWidth="1"/>
    <col min="5150" max="5150" width="19.81640625" style="95" customWidth="1"/>
    <col min="5151" max="5151" width="15.1796875" style="95" customWidth="1"/>
    <col min="5152" max="5155" width="0" style="95" hidden="1" customWidth="1"/>
    <col min="5156" max="5157" width="10.453125" style="95" bestFit="1" customWidth="1"/>
    <col min="5158" max="5158" width="9.1796875" style="95"/>
    <col min="5159" max="5159" width="12.7265625" style="95" bestFit="1" customWidth="1"/>
    <col min="5160" max="5376" width="9.1796875" style="95"/>
    <col min="5377" max="5379" width="0" style="95" hidden="1" customWidth="1"/>
    <col min="5380" max="5380" width="38.7265625" style="95" customWidth="1"/>
    <col min="5381" max="5384" width="0" style="95" hidden="1" customWidth="1"/>
    <col min="5385" max="5387" width="17.1796875" style="95" customWidth="1"/>
    <col min="5388" max="5388" width="0" style="95" hidden="1" customWidth="1"/>
    <col min="5389" max="5389" width="23.26953125" style="95" customWidth="1"/>
    <col min="5390" max="5391" width="0" style="95" hidden="1" customWidth="1"/>
    <col min="5392" max="5392" width="22.453125" style="95" customWidth="1"/>
    <col min="5393" max="5404" width="0" style="95" hidden="1" customWidth="1"/>
    <col min="5405" max="5405" width="13.7265625" style="95" customWidth="1"/>
    <col min="5406" max="5406" width="19.81640625" style="95" customWidth="1"/>
    <col min="5407" max="5407" width="15.1796875" style="95" customWidth="1"/>
    <col min="5408" max="5411" width="0" style="95" hidden="1" customWidth="1"/>
    <col min="5412" max="5413" width="10.453125" style="95" bestFit="1" customWidth="1"/>
    <col min="5414" max="5414" width="9.1796875" style="95"/>
    <col min="5415" max="5415" width="12.7265625" style="95" bestFit="1" customWidth="1"/>
    <col min="5416" max="5632" width="9.1796875" style="95"/>
    <col min="5633" max="5635" width="0" style="95" hidden="1" customWidth="1"/>
    <col min="5636" max="5636" width="38.7265625" style="95" customWidth="1"/>
    <col min="5637" max="5640" width="0" style="95" hidden="1" customWidth="1"/>
    <col min="5641" max="5643" width="17.1796875" style="95" customWidth="1"/>
    <col min="5644" max="5644" width="0" style="95" hidden="1" customWidth="1"/>
    <col min="5645" max="5645" width="23.26953125" style="95" customWidth="1"/>
    <col min="5646" max="5647" width="0" style="95" hidden="1" customWidth="1"/>
    <col min="5648" max="5648" width="22.453125" style="95" customWidth="1"/>
    <col min="5649" max="5660" width="0" style="95" hidden="1" customWidth="1"/>
    <col min="5661" max="5661" width="13.7265625" style="95" customWidth="1"/>
    <col min="5662" max="5662" width="19.81640625" style="95" customWidth="1"/>
    <col min="5663" max="5663" width="15.1796875" style="95" customWidth="1"/>
    <col min="5664" max="5667" width="0" style="95" hidden="1" customWidth="1"/>
    <col min="5668" max="5669" width="10.453125" style="95" bestFit="1" customWidth="1"/>
    <col min="5670" max="5670" width="9.1796875" style="95"/>
    <col min="5671" max="5671" width="12.7265625" style="95" bestFit="1" customWidth="1"/>
    <col min="5672" max="5888" width="9.1796875" style="95"/>
    <col min="5889" max="5891" width="0" style="95" hidden="1" customWidth="1"/>
    <col min="5892" max="5892" width="38.7265625" style="95" customWidth="1"/>
    <col min="5893" max="5896" width="0" style="95" hidden="1" customWidth="1"/>
    <col min="5897" max="5899" width="17.1796875" style="95" customWidth="1"/>
    <col min="5900" max="5900" width="0" style="95" hidden="1" customWidth="1"/>
    <col min="5901" max="5901" width="23.26953125" style="95" customWidth="1"/>
    <col min="5902" max="5903" width="0" style="95" hidden="1" customWidth="1"/>
    <col min="5904" max="5904" width="22.453125" style="95" customWidth="1"/>
    <col min="5905" max="5916" width="0" style="95" hidden="1" customWidth="1"/>
    <col min="5917" max="5917" width="13.7265625" style="95" customWidth="1"/>
    <col min="5918" max="5918" width="19.81640625" style="95" customWidth="1"/>
    <col min="5919" max="5919" width="15.1796875" style="95" customWidth="1"/>
    <col min="5920" max="5923" width="0" style="95" hidden="1" customWidth="1"/>
    <col min="5924" max="5925" width="10.453125" style="95" bestFit="1" customWidth="1"/>
    <col min="5926" max="5926" width="9.1796875" style="95"/>
    <col min="5927" max="5927" width="12.7265625" style="95" bestFit="1" customWidth="1"/>
    <col min="5928" max="6144" width="9.1796875" style="95"/>
    <col min="6145" max="6147" width="0" style="95" hidden="1" customWidth="1"/>
    <col min="6148" max="6148" width="38.7265625" style="95" customWidth="1"/>
    <col min="6149" max="6152" width="0" style="95" hidden="1" customWidth="1"/>
    <col min="6153" max="6155" width="17.1796875" style="95" customWidth="1"/>
    <col min="6156" max="6156" width="0" style="95" hidden="1" customWidth="1"/>
    <col min="6157" max="6157" width="23.26953125" style="95" customWidth="1"/>
    <col min="6158" max="6159" width="0" style="95" hidden="1" customWidth="1"/>
    <col min="6160" max="6160" width="22.453125" style="95" customWidth="1"/>
    <col min="6161" max="6172" width="0" style="95" hidden="1" customWidth="1"/>
    <col min="6173" max="6173" width="13.7265625" style="95" customWidth="1"/>
    <col min="6174" max="6174" width="19.81640625" style="95" customWidth="1"/>
    <col min="6175" max="6175" width="15.1796875" style="95" customWidth="1"/>
    <col min="6176" max="6179" width="0" style="95" hidden="1" customWidth="1"/>
    <col min="6180" max="6181" width="10.453125" style="95" bestFit="1" customWidth="1"/>
    <col min="6182" max="6182" width="9.1796875" style="95"/>
    <col min="6183" max="6183" width="12.7265625" style="95" bestFit="1" customWidth="1"/>
    <col min="6184" max="6400" width="9.1796875" style="95"/>
    <col min="6401" max="6403" width="0" style="95" hidden="1" customWidth="1"/>
    <col min="6404" max="6404" width="38.7265625" style="95" customWidth="1"/>
    <col min="6405" max="6408" width="0" style="95" hidden="1" customWidth="1"/>
    <col min="6409" max="6411" width="17.1796875" style="95" customWidth="1"/>
    <col min="6412" max="6412" width="0" style="95" hidden="1" customWidth="1"/>
    <col min="6413" max="6413" width="23.26953125" style="95" customWidth="1"/>
    <col min="6414" max="6415" width="0" style="95" hidden="1" customWidth="1"/>
    <col min="6416" max="6416" width="22.453125" style="95" customWidth="1"/>
    <col min="6417" max="6428" width="0" style="95" hidden="1" customWidth="1"/>
    <col min="6429" max="6429" width="13.7265625" style="95" customWidth="1"/>
    <col min="6430" max="6430" width="19.81640625" style="95" customWidth="1"/>
    <col min="6431" max="6431" width="15.1796875" style="95" customWidth="1"/>
    <col min="6432" max="6435" width="0" style="95" hidden="1" customWidth="1"/>
    <col min="6436" max="6437" width="10.453125" style="95" bestFit="1" customWidth="1"/>
    <col min="6438" max="6438" width="9.1796875" style="95"/>
    <col min="6439" max="6439" width="12.7265625" style="95" bestFit="1" customWidth="1"/>
    <col min="6440" max="6656" width="9.1796875" style="95"/>
    <col min="6657" max="6659" width="0" style="95" hidden="1" customWidth="1"/>
    <col min="6660" max="6660" width="38.7265625" style="95" customWidth="1"/>
    <col min="6661" max="6664" width="0" style="95" hidden="1" customWidth="1"/>
    <col min="6665" max="6667" width="17.1796875" style="95" customWidth="1"/>
    <col min="6668" max="6668" width="0" style="95" hidden="1" customWidth="1"/>
    <col min="6669" max="6669" width="23.26953125" style="95" customWidth="1"/>
    <col min="6670" max="6671" width="0" style="95" hidden="1" customWidth="1"/>
    <col min="6672" max="6672" width="22.453125" style="95" customWidth="1"/>
    <col min="6673" max="6684" width="0" style="95" hidden="1" customWidth="1"/>
    <col min="6685" max="6685" width="13.7265625" style="95" customWidth="1"/>
    <col min="6686" max="6686" width="19.81640625" style="95" customWidth="1"/>
    <col min="6687" max="6687" width="15.1796875" style="95" customWidth="1"/>
    <col min="6688" max="6691" width="0" style="95" hidden="1" customWidth="1"/>
    <col min="6692" max="6693" width="10.453125" style="95" bestFit="1" customWidth="1"/>
    <col min="6694" max="6694" width="9.1796875" style="95"/>
    <col min="6695" max="6695" width="12.7265625" style="95" bestFit="1" customWidth="1"/>
    <col min="6696" max="6912" width="9.1796875" style="95"/>
    <col min="6913" max="6915" width="0" style="95" hidden="1" customWidth="1"/>
    <col min="6916" max="6916" width="38.7265625" style="95" customWidth="1"/>
    <col min="6917" max="6920" width="0" style="95" hidden="1" customWidth="1"/>
    <col min="6921" max="6923" width="17.1796875" style="95" customWidth="1"/>
    <col min="6924" max="6924" width="0" style="95" hidden="1" customWidth="1"/>
    <col min="6925" max="6925" width="23.26953125" style="95" customWidth="1"/>
    <col min="6926" max="6927" width="0" style="95" hidden="1" customWidth="1"/>
    <col min="6928" max="6928" width="22.453125" style="95" customWidth="1"/>
    <col min="6929" max="6940" width="0" style="95" hidden="1" customWidth="1"/>
    <col min="6941" max="6941" width="13.7265625" style="95" customWidth="1"/>
    <col min="6942" max="6942" width="19.81640625" style="95" customWidth="1"/>
    <col min="6943" max="6943" width="15.1796875" style="95" customWidth="1"/>
    <col min="6944" max="6947" width="0" style="95" hidden="1" customWidth="1"/>
    <col min="6948" max="6949" width="10.453125" style="95" bestFit="1" customWidth="1"/>
    <col min="6950" max="6950" width="9.1796875" style="95"/>
    <col min="6951" max="6951" width="12.7265625" style="95" bestFit="1" customWidth="1"/>
    <col min="6952" max="7168" width="9.1796875" style="95"/>
    <col min="7169" max="7171" width="0" style="95" hidden="1" customWidth="1"/>
    <col min="7172" max="7172" width="38.7265625" style="95" customWidth="1"/>
    <col min="7173" max="7176" width="0" style="95" hidden="1" customWidth="1"/>
    <col min="7177" max="7179" width="17.1796875" style="95" customWidth="1"/>
    <col min="7180" max="7180" width="0" style="95" hidden="1" customWidth="1"/>
    <col min="7181" max="7181" width="23.26953125" style="95" customWidth="1"/>
    <col min="7182" max="7183" width="0" style="95" hidden="1" customWidth="1"/>
    <col min="7184" max="7184" width="22.453125" style="95" customWidth="1"/>
    <col min="7185" max="7196" width="0" style="95" hidden="1" customWidth="1"/>
    <col min="7197" max="7197" width="13.7265625" style="95" customWidth="1"/>
    <col min="7198" max="7198" width="19.81640625" style="95" customWidth="1"/>
    <col min="7199" max="7199" width="15.1796875" style="95" customWidth="1"/>
    <col min="7200" max="7203" width="0" style="95" hidden="1" customWidth="1"/>
    <col min="7204" max="7205" width="10.453125" style="95" bestFit="1" customWidth="1"/>
    <col min="7206" max="7206" width="9.1796875" style="95"/>
    <col min="7207" max="7207" width="12.7265625" style="95" bestFit="1" customWidth="1"/>
    <col min="7208" max="7424" width="9.1796875" style="95"/>
    <col min="7425" max="7427" width="0" style="95" hidden="1" customWidth="1"/>
    <col min="7428" max="7428" width="38.7265625" style="95" customWidth="1"/>
    <col min="7429" max="7432" width="0" style="95" hidden="1" customWidth="1"/>
    <col min="7433" max="7435" width="17.1796875" style="95" customWidth="1"/>
    <col min="7436" max="7436" width="0" style="95" hidden="1" customWidth="1"/>
    <col min="7437" max="7437" width="23.26953125" style="95" customWidth="1"/>
    <col min="7438" max="7439" width="0" style="95" hidden="1" customWidth="1"/>
    <col min="7440" max="7440" width="22.453125" style="95" customWidth="1"/>
    <col min="7441" max="7452" width="0" style="95" hidden="1" customWidth="1"/>
    <col min="7453" max="7453" width="13.7265625" style="95" customWidth="1"/>
    <col min="7454" max="7454" width="19.81640625" style="95" customWidth="1"/>
    <col min="7455" max="7455" width="15.1796875" style="95" customWidth="1"/>
    <col min="7456" max="7459" width="0" style="95" hidden="1" customWidth="1"/>
    <col min="7460" max="7461" width="10.453125" style="95" bestFit="1" customWidth="1"/>
    <col min="7462" max="7462" width="9.1796875" style="95"/>
    <col min="7463" max="7463" width="12.7265625" style="95" bestFit="1" customWidth="1"/>
    <col min="7464" max="7680" width="9.1796875" style="95"/>
    <col min="7681" max="7683" width="0" style="95" hidden="1" customWidth="1"/>
    <col min="7684" max="7684" width="38.7265625" style="95" customWidth="1"/>
    <col min="7685" max="7688" width="0" style="95" hidden="1" customWidth="1"/>
    <col min="7689" max="7691" width="17.1796875" style="95" customWidth="1"/>
    <col min="7692" max="7692" width="0" style="95" hidden="1" customWidth="1"/>
    <col min="7693" max="7693" width="23.26953125" style="95" customWidth="1"/>
    <col min="7694" max="7695" width="0" style="95" hidden="1" customWidth="1"/>
    <col min="7696" max="7696" width="22.453125" style="95" customWidth="1"/>
    <col min="7697" max="7708" width="0" style="95" hidden="1" customWidth="1"/>
    <col min="7709" max="7709" width="13.7265625" style="95" customWidth="1"/>
    <col min="7710" max="7710" width="19.81640625" style="95" customWidth="1"/>
    <col min="7711" max="7711" width="15.1796875" style="95" customWidth="1"/>
    <col min="7712" max="7715" width="0" style="95" hidden="1" customWidth="1"/>
    <col min="7716" max="7717" width="10.453125" style="95" bestFit="1" customWidth="1"/>
    <col min="7718" max="7718" width="9.1796875" style="95"/>
    <col min="7719" max="7719" width="12.7265625" style="95" bestFit="1" customWidth="1"/>
    <col min="7720" max="7936" width="9.1796875" style="95"/>
    <col min="7937" max="7939" width="0" style="95" hidden="1" customWidth="1"/>
    <col min="7940" max="7940" width="38.7265625" style="95" customWidth="1"/>
    <col min="7941" max="7944" width="0" style="95" hidden="1" customWidth="1"/>
    <col min="7945" max="7947" width="17.1796875" style="95" customWidth="1"/>
    <col min="7948" max="7948" width="0" style="95" hidden="1" customWidth="1"/>
    <col min="7949" max="7949" width="23.26953125" style="95" customWidth="1"/>
    <col min="7950" max="7951" width="0" style="95" hidden="1" customWidth="1"/>
    <col min="7952" max="7952" width="22.453125" style="95" customWidth="1"/>
    <col min="7953" max="7964" width="0" style="95" hidden="1" customWidth="1"/>
    <col min="7965" max="7965" width="13.7265625" style="95" customWidth="1"/>
    <col min="7966" max="7966" width="19.81640625" style="95" customWidth="1"/>
    <col min="7967" max="7967" width="15.1796875" style="95" customWidth="1"/>
    <col min="7968" max="7971" width="0" style="95" hidden="1" customWidth="1"/>
    <col min="7972" max="7973" width="10.453125" style="95" bestFit="1" customWidth="1"/>
    <col min="7974" max="7974" width="9.1796875" style="95"/>
    <col min="7975" max="7975" width="12.7265625" style="95" bestFit="1" customWidth="1"/>
    <col min="7976" max="8192" width="9.1796875" style="95"/>
    <col min="8193" max="8195" width="0" style="95" hidden="1" customWidth="1"/>
    <col min="8196" max="8196" width="38.7265625" style="95" customWidth="1"/>
    <col min="8197" max="8200" width="0" style="95" hidden="1" customWidth="1"/>
    <col min="8201" max="8203" width="17.1796875" style="95" customWidth="1"/>
    <col min="8204" max="8204" width="0" style="95" hidden="1" customWidth="1"/>
    <col min="8205" max="8205" width="23.26953125" style="95" customWidth="1"/>
    <col min="8206" max="8207" width="0" style="95" hidden="1" customWidth="1"/>
    <col min="8208" max="8208" width="22.453125" style="95" customWidth="1"/>
    <col min="8209" max="8220" width="0" style="95" hidden="1" customWidth="1"/>
    <col min="8221" max="8221" width="13.7265625" style="95" customWidth="1"/>
    <col min="8222" max="8222" width="19.81640625" style="95" customWidth="1"/>
    <col min="8223" max="8223" width="15.1796875" style="95" customWidth="1"/>
    <col min="8224" max="8227" width="0" style="95" hidden="1" customWidth="1"/>
    <col min="8228" max="8229" width="10.453125" style="95" bestFit="1" customWidth="1"/>
    <col min="8230" max="8230" width="9.1796875" style="95"/>
    <col min="8231" max="8231" width="12.7265625" style="95" bestFit="1" customWidth="1"/>
    <col min="8232" max="8448" width="9.1796875" style="95"/>
    <col min="8449" max="8451" width="0" style="95" hidden="1" customWidth="1"/>
    <col min="8452" max="8452" width="38.7265625" style="95" customWidth="1"/>
    <col min="8453" max="8456" width="0" style="95" hidden="1" customWidth="1"/>
    <col min="8457" max="8459" width="17.1796875" style="95" customWidth="1"/>
    <col min="8460" max="8460" width="0" style="95" hidden="1" customWidth="1"/>
    <col min="8461" max="8461" width="23.26953125" style="95" customWidth="1"/>
    <col min="8462" max="8463" width="0" style="95" hidden="1" customWidth="1"/>
    <col min="8464" max="8464" width="22.453125" style="95" customWidth="1"/>
    <col min="8465" max="8476" width="0" style="95" hidden="1" customWidth="1"/>
    <col min="8477" max="8477" width="13.7265625" style="95" customWidth="1"/>
    <col min="8478" max="8478" width="19.81640625" style="95" customWidth="1"/>
    <col min="8479" max="8479" width="15.1796875" style="95" customWidth="1"/>
    <col min="8480" max="8483" width="0" style="95" hidden="1" customWidth="1"/>
    <col min="8484" max="8485" width="10.453125" style="95" bestFit="1" customWidth="1"/>
    <col min="8486" max="8486" width="9.1796875" style="95"/>
    <col min="8487" max="8487" width="12.7265625" style="95" bestFit="1" customWidth="1"/>
    <col min="8488" max="8704" width="9.1796875" style="95"/>
    <col min="8705" max="8707" width="0" style="95" hidden="1" customWidth="1"/>
    <col min="8708" max="8708" width="38.7265625" style="95" customWidth="1"/>
    <col min="8709" max="8712" width="0" style="95" hidden="1" customWidth="1"/>
    <col min="8713" max="8715" width="17.1796875" style="95" customWidth="1"/>
    <col min="8716" max="8716" width="0" style="95" hidden="1" customWidth="1"/>
    <col min="8717" max="8717" width="23.26953125" style="95" customWidth="1"/>
    <col min="8718" max="8719" width="0" style="95" hidden="1" customWidth="1"/>
    <col min="8720" max="8720" width="22.453125" style="95" customWidth="1"/>
    <col min="8721" max="8732" width="0" style="95" hidden="1" customWidth="1"/>
    <col min="8733" max="8733" width="13.7265625" style="95" customWidth="1"/>
    <col min="8734" max="8734" width="19.81640625" style="95" customWidth="1"/>
    <col min="8735" max="8735" width="15.1796875" style="95" customWidth="1"/>
    <col min="8736" max="8739" width="0" style="95" hidden="1" customWidth="1"/>
    <col min="8740" max="8741" width="10.453125" style="95" bestFit="1" customWidth="1"/>
    <col min="8742" max="8742" width="9.1796875" style="95"/>
    <col min="8743" max="8743" width="12.7265625" style="95" bestFit="1" customWidth="1"/>
    <col min="8744" max="8960" width="9.1796875" style="95"/>
    <col min="8961" max="8963" width="0" style="95" hidden="1" customWidth="1"/>
    <col min="8964" max="8964" width="38.7265625" style="95" customWidth="1"/>
    <col min="8965" max="8968" width="0" style="95" hidden="1" customWidth="1"/>
    <col min="8969" max="8971" width="17.1796875" style="95" customWidth="1"/>
    <col min="8972" max="8972" width="0" style="95" hidden="1" customWidth="1"/>
    <col min="8973" max="8973" width="23.26953125" style="95" customWidth="1"/>
    <col min="8974" max="8975" width="0" style="95" hidden="1" customWidth="1"/>
    <col min="8976" max="8976" width="22.453125" style="95" customWidth="1"/>
    <col min="8977" max="8988" width="0" style="95" hidden="1" customWidth="1"/>
    <col min="8989" max="8989" width="13.7265625" style="95" customWidth="1"/>
    <col min="8990" max="8990" width="19.81640625" style="95" customWidth="1"/>
    <col min="8991" max="8991" width="15.1796875" style="95" customWidth="1"/>
    <col min="8992" max="8995" width="0" style="95" hidden="1" customWidth="1"/>
    <col min="8996" max="8997" width="10.453125" style="95" bestFit="1" customWidth="1"/>
    <col min="8998" max="8998" width="9.1796875" style="95"/>
    <col min="8999" max="8999" width="12.7265625" style="95" bestFit="1" customWidth="1"/>
    <col min="9000" max="9216" width="9.1796875" style="95"/>
    <col min="9217" max="9219" width="0" style="95" hidden="1" customWidth="1"/>
    <col min="9220" max="9220" width="38.7265625" style="95" customWidth="1"/>
    <col min="9221" max="9224" width="0" style="95" hidden="1" customWidth="1"/>
    <col min="9225" max="9227" width="17.1796875" style="95" customWidth="1"/>
    <col min="9228" max="9228" width="0" style="95" hidden="1" customWidth="1"/>
    <col min="9229" max="9229" width="23.26953125" style="95" customWidth="1"/>
    <col min="9230" max="9231" width="0" style="95" hidden="1" customWidth="1"/>
    <col min="9232" max="9232" width="22.453125" style="95" customWidth="1"/>
    <col min="9233" max="9244" width="0" style="95" hidden="1" customWidth="1"/>
    <col min="9245" max="9245" width="13.7265625" style="95" customWidth="1"/>
    <col min="9246" max="9246" width="19.81640625" style="95" customWidth="1"/>
    <col min="9247" max="9247" width="15.1796875" style="95" customWidth="1"/>
    <col min="9248" max="9251" width="0" style="95" hidden="1" customWidth="1"/>
    <col min="9252" max="9253" width="10.453125" style="95" bestFit="1" customWidth="1"/>
    <col min="9254" max="9254" width="9.1796875" style="95"/>
    <col min="9255" max="9255" width="12.7265625" style="95" bestFit="1" customWidth="1"/>
    <col min="9256" max="9472" width="9.1796875" style="95"/>
    <col min="9473" max="9475" width="0" style="95" hidden="1" customWidth="1"/>
    <col min="9476" max="9476" width="38.7265625" style="95" customWidth="1"/>
    <col min="9477" max="9480" width="0" style="95" hidden="1" customWidth="1"/>
    <col min="9481" max="9483" width="17.1796875" style="95" customWidth="1"/>
    <col min="9484" max="9484" width="0" style="95" hidden="1" customWidth="1"/>
    <col min="9485" max="9485" width="23.26953125" style="95" customWidth="1"/>
    <col min="9486" max="9487" width="0" style="95" hidden="1" customWidth="1"/>
    <col min="9488" max="9488" width="22.453125" style="95" customWidth="1"/>
    <col min="9489" max="9500" width="0" style="95" hidden="1" customWidth="1"/>
    <col min="9501" max="9501" width="13.7265625" style="95" customWidth="1"/>
    <col min="9502" max="9502" width="19.81640625" style="95" customWidth="1"/>
    <col min="9503" max="9503" width="15.1796875" style="95" customWidth="1"/>
    <col min="9504" max="9507" width="0" style="95" hidden="1" customWidth="1"/>
    <col min="9508" max="9509" width="10.453125" style="95" bestFit="1" customWidth="1"/>
    <col min="9510" max="9510" width="9.1796875" style="95"/>
    <col min="9511" max="9511" width="12.7265625" style="95" bestFit="1" customWidth="1"/>
    <col min="9512" max="9728" width="9.1796875" style="95"/>
    <col min="9729" max="9731" width="0" style="95" hidden="1" customWidth="1"/>
    <col min="9732" max="9732" width="38.7265625" style="95" customWidth="1"/>
    <col min="9733" max="9736" width="0" style="95" hidden="1" customWidth="1"/>
    <col min="9737" max="9739" width="17.1796875" style="95" customWidth="1"/>
    <col min="9740" max="9740" width="0" style="95" hidden="1" customWidth="1"/>
    <col min="9741" max="9741" width="23.26953125" style="95" customWidth="1"/>
    <col min="9742" max="9743" width="0" style="95" hidden="1" customWidth="1"/>
    <col min="9744" max="9744" width="22.453125" style="95" customWidth="1"/>
    <col min="9745" max="9756" width="0" style="95" hidden="1" customWidth="1"/>
    <col min="9757" max="9757" width="13.7265625" style="95" customWidth="1"/>
    <col min="9758" max="9758" width="19.81640625" style="95" customWidth="1"/>
    <col min="9759" max="9759" width="15.1796875" style="95" customWidth="1"/>
    <col min="9760" max="9763" width="0" style="95" hidden="1" customWidth="1"/>
    <col min="9764" max="9765" width="10.453125" style="95" bestFit="1" customWidth="1"/>
    <col min="9766" max="9766" width="9.1796875" style="95"/>
    <col min="9767" max="9767" width="12.7265625" style="95" bestFit="1" customWidth="1"/>
    <col min="9768" max="9984" width="9.1796875" style="95"/>
    <col min="9985" max="9987" width="0" style="95" hidden="1" customWidth="1"/>
    <col min="9988" max="9988" width="38.7265625" style="95" customWidth="1"/>
    <col min="9989" max="9992" width="0" style="95" hidden="1" customWidth="1"/>
    <col min="9993" max="9995" width="17.1796875" style="95" customWidth="1"/>
    <col min="9996" max="9996" width="0" style="95" hidden="1" customWidth="1"/>
    <col min="9997" max="9997" width="23.26953125" style="95" customWidth="1"/>
    <col min="9998" max="9999" width="0" style="95" hidden="1" customWidth="1"/>
    <col min="10000" max="10000" width="22.453125" style="95" customWidth="1"/>
    <col min="10001" max="10012" width="0" style="95" hidden="1" customWidth="1"/>
    <col min="10013" max="10013" width="13.7265625" style="95" customWidth="1"/>
    <col min="10014" max="10014" width="19.81640625" style="95" customWidth="1"/>
    <col min="10015" max="10015" width="15.1796875" style="95" customWidth="1"/>
    <col min="10016" max="10019" width="0" style="95" hidden="1" customWidth="1"/>
    <col min="10020" max="10021" width="10.453125" style="95" bestFit="1" customWidth="1"/>
    <col min="10022" max="10022" width="9.1796875" style="95"/>
    <col min="10023" max="10023" width="12.7265625" style="95" bestFit="1" customWidth="1"/>
    <col min="10024" max="10240" width="9.1796875" style="95"/>
    <col min="10241" max="10243" width="0" style="95" hidden="1" customWidth="1"/>
    <col min="10244" max="10244" width="38.7265625" style="95" customWidth="1"/>
    <col min="10245" max="10248" width="0" style="95" hidden="1" customWidth="1"/>
    <col min="10249" max="10251" width="17.1796875" style="95" customWidth="1"/>
    <col min="10252" max="10252" width="0" style="95" hidden="1" customWidth="1"/>
    <col min="10253" max="10253" width="23.26953125" style="95" customWidth="1"/>
    <col min="10254" max="10255" width="0" style="95" hidden="1" customWidth="1"/>
    <col min="10256" max="10256" width="22.453125" style="95" customWidth="1"/>
    <col min="10257" max="10268" width="0" style="95" hidden="1" customWidth="1"/>
    <col min="10269" max="10269" width="13.7265625" style="95" customWidth="1"/>
    <col min="10270" max="10270" width="19.81640625" style="95" customWidth="1"/>
    <col min="10271" max="10271" width="15.1796875" style="95" customWidth="1"/>
    <col min="10272" max="10275" width="0" style="95" hidden="1" customWidth="1"/>
    <col min="10276" max="10277" width="10.453125" style="95" bestFit="1" customWidth="1"/>
    <col min="10278" max="10278" width="9.1796875" style="95"/>
    <col min="10279" max="10279" width="12.7265625" style="95" bestFit="1" customWidth="1"/>
    <col min="10280" max="10496" width="9.1796875" style="95"/>
    <col min="10497" max="10499" width="0" style="95" hidden="1" customWidth="1"/>
    <col min="10500" max="10500" width="38.7265625" style="95" customWidth="1"/>
    <col min="10501" max="10504" width="0" style="95" hidden="1" customWidth="1"/>
    <col min="10505" max="10507" width="17.1796875" style="95" customWidth="1"/>
    <col min="10508" max="10508" width="0" style="95" hidden="1" customWidth="1"/>
    <col min="10509" max="10509" width="23.26953125" style="95" customWidth="1"/>
    <col min="10510" max="10511" width="0" style="95" hidden="1" customWidth="1"/>
    <col min="10512" max="10512" width="22.453125" style="95" customWidth="1"/>
    <col min="10513" max="10524" width="0" style="95" hidden="1" customWidth="1"/>
    <col min="10525" max="10525" width="13.7265625" style="95" customWidth="1"/>
    <col min="10526" max="10526" width="19.81640625" style="95" customWidth="1"/>
    <col min="10527" max="10527" width="15.1796875" style="95" customWidth="1"/>
    <col min="10528" max="10531" width="0" style="95" hidden="1" customWidth="1"/>
    <col min="10532" max="10533" width="10.453125" style="95" bestFit="1" customWidth="1"/>
    <col min="10534" max="10534" width="9.1796875" style="95"/>
    <col min="10535" max="10535" width="12.7265625" style="95" bestFit="1" customWidth="1"/>
    <col min="10536" max="10752" width="9.1796875" style="95"/>
    <col min="10753" max="10755" width="0" style="95" hidden="1" customWidth="1"/>
    <col min="10756" max="10756" width="38.7265625" style="95" customWidth="1"/>
    <col min="10757" max="10760" width="0" style="95" hidden="1" customWidth="1"/>
    <col min="10761" max="10763" width="17.1796875" style="95" customWidth="1"/>
    <col min="10764" max="10764" width="0" style="95" hidden="1" customWidth="1"/>
    <col min="10765" max="10765" width="23.26953125" style="95" customWidth="1"/>
    <col min="10766" max="10767" width="0" style="95" hidden="1" customWidth="1"/>
    <col min="10768" max="10768" width="22.453125" style="95" customWidth="1"/>
    <col min="10769" max="10780" width="0" style="95" hidden="1" customWidth="1"/>
    <col min="10781" max="10781" width="13.7265625" style="95" customWidth="1"/>
    <col min="10782" max="10782" width="19.81640625" style="95" customWidth="1"/>
    <col min="10783" max="10783" width="15.1796875" style="95" customWidth="1"/>
    <col min="10784" max="10787" width="0" style="95" hidden="1" customWidth="1"/>
    <col min="10788" max="10789" width="10.453125" style="95" bestFit="1" customWidth="1"/>
    <col min="10790" max="10790" width="9.1796875" style="95"/>
    <col min="10791" max="10791" width="12.7265625" style="95" bestFit="1" customWidth="1"/>
    <col min="10792" max="11008" width="9.1796875" style="95"/>
    <col min="11009" max="11011" width="0" style="95" hidden="1" customWidth="1"/>
    <col min="11012" max="11012" width="38.7265625" style="95" customWidth="1"/>
    <col min="11013" max="11016" width="0" style="95" hidden="1" customWidth="1"/>
    <col min="11017" max="11019" width="17.1796875" style="95" customWidth="1"/>
    <col min="11020" max="11020" width="0" style="95" hidden="1" customWidth="1"/>
    <col min="11021" max="11021" width="23.26953125" style="95" customWidth="1"/>
    <col min="11022" max="11023" width="0" style="95" hidden="1" customWidth="1"/>
    <col min="11024" max="11024" width="22.453125" style="95" customWidth="1"/>
    <col min="11025" max="11036" width="0" style="95" hidden="1" customWidth="1"/>
    <col min="11037" max="11037" width="13.7265625" style="95" customWidth="1"/>
    <col min="11038" max="11038" width="19.81640625" style="95" customWidth="1"/>
    <col min="11039" max="11039" width="15.1796875" style="95" customWidth="1"/>
    <col min="11040" max="11043" width="0" style="95" hidden="1" customWidth="1"/>
    <col min="11044" max="11045" width="10.453125" style="95" bestFit="1" customWidth="1"/>
    <col min="11046" max="11046" width="9.1796875" style="95"/>
    <col min="11047" max="11047" width="12.7265625" style="95" bestFit="1" customWidth="1"/>
    <col min="11048" max="11264" width="9.1796875" style="95"/>
    <col min="11265" max="11267" width="0" style="95" hidden="1" customWidth="1"/>
    <col min="11268" max="11268" width="38.7265625" style="95" customWidth="1"/>
    <col min="11269" max="11272" width="0" style="95" hidden="1" customWidth="1"/>
    <col min="11273" max="11275" width="17.1796875" style="95" customWidth="1"/>
    <col min="11276" max="11276" width="0" style="95" hidden="1" customWidth="1"/>
    <col min="11277" max="11277" width="23.26953125" style="95" customWidth="1"/>
    <col min="11278" max="11279" width="0" style="95" hidden="1" customWidth="1"/>
    <col min="11280" max="11280" width="22.453125" style="95" customWidth="1"/>
    <col min="11281" max="11292" width="0" style="95" hidden="1" customWidth="1"/>
    <col min="11293" max="11293" width="13.7265625" style="95" customWidth="1"/>
    <col min="11294" max="11294" width="19.81640625" style="95" customWidth="1"/>
    <col min="11295" max="11295" width="15.1796875" style="95" customWidth="1"/>
    <col min="11296" max="11299" width="0" style="95" hidden="1" customWidth="1"/>
    <col min="11300" max="11301" width="10.453125" style="95" bestFit="1" customWidth="1"/>
    <col min="11302" max="11302" width="9.1796875" style="95"/>
    <col min="11303" max="11303" width="12.7265625" style="95" bestFit="1" customWidth="1"/>
    <col min="11304" max="11520" width="9.1796875" style="95"/>
    <col min="11521" max="11523" width="0" style="95" hidden="1" customWidth="1"/>
    <col min="11524" max="11524" width="38.7265625" style="95" customWidth="1"/>
    <col min="11525" max="11528" width="0" style="95" hidden="1" customWidth="1"/>
    <col min="11529" max="11531" width="17.1796875" style="95" customWidth="1"/>
    <col min="11532" max="11532" width="0" style="95" hidden="1" customWidth="1"/>
    <col min="11533" max="11533" width="23.26953125" style="95" customWidth="1"/>
    <col min="11534" max="11535" width="0" style="95" hidden="1" customWidth="1"/>
    <col min="11536" max="11536" width="22.453125" style="95" customWidth="1"/>
    <col min="11537" max="11548" width="0" style="95" hidden="1" customWidth="1"/>
    <col min="11549" max="11549" width="13.7265625" style="95" customWidth="1"/>
    <col min="11550" max="11550" width="19.81640625" style="95" customWidth="1"/>
    <col min="11551" max="11551" width="15.1796875" style="95" customWidth="1"/>
    <col min="11552" max="11555" width="0" style="95" hidden="1" customWidth="1"/>
    <col min="11556" max="11557" width="10.453125" style="95" bestFit="1" customWidth="1"/>
    <col min="11558" max="11558" width="9.1796875" style="95"/>
    <col min="11559" max="11559" width="12.7265625" style="95" bestFit="1" customWidth="1"/>
    <col min="11560" max="11776" width="9.1796875" style="95"/>
    <col min="11777" max="11779" width="0" style="95" hidden="1" customWidth="1"/>
    <col min="11780" max="11780" width="38.7265625" style="95" customWidth="1"/>
    <col min="11781" max="11784" width="0" style="95" hidden="1" customWidth="1"/>
    <col min="11785" max="11787" width="17.1796875" style="95" customWidth="1"/>
    <col min="11788" max="11788" width="0" style="95" hidden="1" customWidth="1"/>
    <col min="11789" max="11789" width="23.26953125" style="95" customWidth="1"/>
    <col min="11790" max="11791" width="0" style="95" hidden="1" customWidth="1"/>
    <col min="11792" max="11792" width="22.453125" style="95" customWidth="1"/>
    <col min="11793" max="11804" width="0" style="95" hidden="1" customWidth="1"/>
    <col min="11805" max="11805" width="13.7265625" style="95" customWidth="1"/>
    <col min="11806" max="11806" width="19.81640625" style="95" customWidth="1"/>
    <col min="11807" max="11807" width="15.1796875" style="95" customWidth="1"/>
    <col min="11808" max="11811" width="0" style="95" hidden="1" customWidth="1"/>
    <col min="11812" max="11813" width="10.453125" style="95" bestFit="1" customWidth="1"/>
    <col min="11814" max="11814" width="9.1796875" style="95"/>
    <col min="11815" max="11815" width="12.7265625" style="95" bestFit="1" customWidth="1"/>
    <col min="11816" max="12032" width="9.1796875" style="95"/>
    <col min="12033" max="12035" width="0" style="95" hidden="1" customWidth="1"/>
    <col min="12036" max="12036" width="38.7265625" style="95" customWidth="1"/>
    <col min="12037" max="12040" width="0" style="95" hidden="1" customWidth="1"/>
    <col min="12041" max="12043" width="17.1796875" style="95" customWidth="1"/>
    <col min="12044" max="12044" width="0" style="95" hidden="1" customWidth="1"/>
    <col min="12045" max="12045" width="23.26953125" style="95" customWidth="1"/>
    <col min="12046" max="12047" width="0" style="95" hidden="1" customWidth="1"/>
    <col min="12048" max="12048" width="22.453125" style="95" customWidth="1"/>
    <col min="12049" max="12060" width="0" style="95" hidden="1" customWidth="1"/>
    <col min="12061" max="12061" width="13.7265625" style="95" customWidth="1"/>
    <col min="12062" max="12062" width="19.81640625" style="95" customWidth="1"/>
    <col min="12063" max="12063" width="15.1796875" style="95" customWidth="1"/>
    <col min="12064" max="12067" width="0" style="95" hidden="1" customWidth="1"/>
    <col min="12068" max="12069" width="10.453125" style="95" bestFit="1" customWidth="1"/>
    <col min="12070" max="12070" width="9.1796875" style="95"/>
    <col min="12071" max="12071" width="12.7265625" style="95" bestFit="1" customWidth="1"/>
    <col min="12072" max="12288" width="9.1796875" style="95"/>
    <col min="12289" max="12291" width="0" style="95" hidden="1" customWidth="1"/>
    <col min="12292" max="12292" width="38.7265625" style="95" customWidth="1"/>
    <col min="12293" max="12296" width="0" style="95" hidden="1" customWidth="1"/>
    <col min="12297" max="12299" width="17.1796875" style="95" customWidth="1"/>
    <col min="12300" max="12300" width="0" style="95" hidden="1" customWidth="1"/>
    <col min="12301" max="12301" width="23.26953125" style="95" customWidth="1"/>
    <col min="12302" max="12303" width="0" style="95" hidden="1" customWidth="1"/>
    <col min="12304" max="12304" width="22.453125" style="95" customWidth="1"/>
    <col min="12305" max="12316" width="0" style="95" hidden="1" customWidth="1"/>
    <col min="12317" max="12317" width="13.7265625" style="95" customWidth="1"/>
    <col min="12318" max="12318" width="19.81640625" style="95" customWidth="1"/>
    <col min="12319" max="12319" width="15.1796875" style="95" customWidth="1"/>
    <col min="12320" max="12323" width="0" style="95" hidden="1" customWidth="1"/>
    <col min="12324" max="12325" width="10.453125" style="95" bestFit="1" customWidth="1"/>
    <col min="12326" max="12326" width="9.1796875" style="95"/>
    <col min="12327" max="12327" width="12.7265625" style="95" bestFit="1" customWidth="1"/>
    <col min="12328" max="12544" width="9.1796875" style="95"/>
    <col min="12545" max="12547" width="0" style="95" hidden="1" customWidth="1"/>
    <col min="12548" max="12548" width="38.7265625" style="95" customWidth="1"/>
    <col min="12549" max="12552" width="0" style="95" hidden="1" customWidth="1"/>
    <col min="12553" max="12555" width="17.1796875" style="95" customWidth="1"/>
    <col min="12556" max="12556" width="0" style="95" hidden="1" customWidth="1"/>
    <col min="12557" max="12557" width="23.26953125" style="95" customWidth="1"/>
    <col min="12558" max="12559" width="0" style="95" hidden="1" customWidth="1"/>
    <col min="12560" max="12560" width="22.453125" style="95" customWidth="1"/>
    <col min="12561" max="12572" width="0" style="95" hidden="1" customWidth="1"/>
    <col min="12573" max="12573" width="13.7265625" style="95" customWidth="1"/>
    <col min="12574" max="12574" width="19.81640625" style="95" customWidth="1"/>
    <col min="12575" max="12575" width="15.1796875" style="95" customWidth="1"/>
    <col min="12576" max="12579" width="0" style="95" hidden="1" customWidth="1"/>
    <col min="12580" max="12581" width="10.453125" style="95" bestFit="1" customWidth="1"/>
    <col min="12582" max="12582" width="9.1796875" style="95"/>
    <col min="12583" max="12583" width="12.7265625" style="95" bestFit="1" customWidth="1"/>
    <col min="12584" max="12800" width="9.1796875" style="95"/>
    <col min="12801" max="12803" width="0" style="95" hidden="1" customWidth="1"/>
    <col min="12804" max="12804" width="38.7265625" style="95" customWidth="1"/>
    <col min="12805" max="12808" width="0" style="95" hidden="1" customWidth="1"/>
    <col min="12809" max="12811" width="17.1796875" style="95" customWidth="1"/>
    <col min="12812" max="12812" width="0" style="95" hidden="1" customWidth="1"/>
    <col min="12813" max="12813" width="23.26953125" style="95" customWidth="1"/>
    <col min="12814" max="12815" width="0" style="95" hidden="1" customWidth="1"/>
    <col min="12816" max="12816" width="22.453125" style="95" customWidth="1"/>
    <col min="12817" max="12828" width="0" style="95" hidden="1" customWidth="1"/>
    <col min="12829" max="12829" width="13.7265625" style="95" customWidth="1"/>
    <col min="12830" max="12830" width="19.81640625" style="95" customWidth="1"/>
    <col min="12831" max="12831" width="15.1796875" style="95" customWidth="1"/>
    <col min="12832" max="12835" width="0" style="95" hidden="1" customWidth="1"/>
    <col min="12836" max="12837" width="10.453125" style="95" bestFit="1" customWidth="1"/>
    <col min="12838" max="12838" width="9.1796875" style="95"/>
    <col min="12839" max="12839" width="12.7265625" style="95" bestFit="1" customWidth="1"/>
    <col min="12840" max="13056" width="9.1796875" style="95"/>
    <col min="13057" max="13059" width="0" style="95" hidden="1" customWidth="1"/>
    <col min="13060" max="13060" width="38.7265625" style="95" customWidth="1"/>
    <col min="13061" max="13064" width="0" style="95" hidden="1" customWidth="1"/>
    <col min="13065" max="13067" width="17.1796875" style="95" customWidth="1"/>
    <col min="13068" max="13068" width="0" style="95" hidden="1" customWidth="1"/>
    <col min="13069" max="13069" width="23.26953125" style="95" customWidth="1"/>
    <col min="13070" max="13071" width="0" style="95" hidden="1" customWidth="1"/>
    <col min="13072" max="13072" width="22.453125" style="95" customWidth="1"/>
    <col min="13073" max="13084" width="0" style="95" hidden="1" customWidth="1"/>
    <col min="13085" max="13085" width="13.7265625" style="95" customWidth="1"/>
    <col min="13086" max="13086" width="19.81640625" style="95" customWidth="1"/>
    <col min="13087" max="13087" width="15.1796875" style="95" customWidth="1"/>
    <col min="13088" max="13091" width="0" style="95" hidden="1" customWidth="1"/>
    <col min="13092" max="13093" width="10.453125" style="95" bestFit="1" customWidth="1"/>
    <col min="13094" max="13094" width="9.1796875" style="95"/>
    <col min="13095" max="13095" width="12.7265625" style="95" bestFit="1" customWidth="1"/>
    <col min="13096" max="13312" width="9.1796875" style="95"/>
    <col min="13313" max="13315" width="0" style="95" hidden="1" customWidth="1"/>
    <col min="13316" max="13316" width="38.7265625" style="95" customWidth="1"/>
    <col min="13317" max="13320" width="0" style="95" hidden="1" customWidth="1"/>
    <col min="13321" max="13323" width="17.1796875" style="95" customWidth="1"/>
    <col min="13324" max="13324" width="0" style="95" hidden="1" customWidth="1"/>
    <col min="13325" max="13325" width="23.26953125" style="95" customWidth="1"/>
    <col min="13326" max="13327" width="0" style="95" hidden="1" customWidth="1"/>
    <col min="13328" max="13328" width="22.453125" style="95" customWidth="1"/>
    <col min="13329" max="13340" width="0" style="95" hidden="1" customWidth="1"/>
    <col min="13341" max="13341" width="13.7265625" style="95" customWidth="1"/>
    <col min="13342" max="13342" width="19.81640625" style="95" customWidth="1"/>
    <col min="13343" max="13343" width="15.1796875" style="95" customWidth="1"/>
    <col min="13344" max="13347" width="0" style="95" hidden="1" customWidth="1"/>
    <col min="13348" max="13349" width="10.453125" style="95" bestFit="1" customWidth="1"/>
    <col min="13350" max="13350" width="9.1796875" style="95"/>
    <col min="13351" max="13351" width="12.7265625" style="95" bestFit="1" customWidth="1"/>
    <col min="13352" max="13568" width="9.1796875" style="95"/>
    <col min="13569" max="13571" width="0" style="95" hidden="1" customWidth="1"/>
    <col min="13572" max="13572" width="38.7265625" style="95" customWidth="1"/>
    <col min="13573" max="13576" width="0" style="95" hidden="1" customWidth="1"/>
    <col min="13577" max="13579" width="17.1796875" style="95" customWidth="1"/>
    <col min="13580" max="13580" width="0" style="95" hidden="1" customWidth="1"/>
    <col min="13581" max="13581" width="23.26953125" style="95" customWidth="1"/>
    <col min="13582" max="13583" width="0" style="95" hidden="1" customWidth="1"/>
    <col min="13584" max="13584" width="22.453125" style="95" customWidth="1"/>
    <col min="13585" max="13596" width="0" style="95" hidden="1" customWidth="1"/>
    <col min="13597" max="13597" width="13.7265625" style="95" customWidth="1"/>
    <col min="13598" max="13598" width="19.81640625" style="95" customWidth="1"/>
    <col min="13599" max="13599" width="15.1796875" style="95" customWidth="1"/>
    <col min="13600" max="13603" width="0" style="95" hidden="1" customWidth="1"/>
    <col min="13604" max="13605" width="10.453125" style="95" bestFit="1" customWidth="1"/>
    <col min="13606" max="13606" width="9.1796875" style="95"/>
    <col min="13607" max="13607" width="12.7265625" style="95" bestFit="1" customWidth="1"/>
    <col min="13608" max="13824" width="9.1796875" style="95"/>
    <col min="13825" max="13827" width="0" style="95" hidden="1" customWidth="1"/>
    <col min="13828" max="13828" width="38.7265625" style="95" customWidth="1"/>
    <col min="13829" max="13832" width="0" style="95" hidden="1" customWidth="1"/>
    <col min="13833" max="13835" width="17.1796875" style="95" customWidth="1"/>
    <col min="13836" max="13836" width="0" style="95" hidden="1" customWidth="1"/>
    <col min="13837" max="13837" width="23.26953125" style="95" customWidth="1"/>
    <col min="13838" max="13839" width="0" style="95" hidden="1" customWidth="1"/>
    <col min="13840" max="13840" width="22.453125" style="95" customWidth="1"/>
    <col min="13841" max="13852" width="0" style="95" hidden="1" customWidth="1"/>
    <col min="13853" max="13853" width="13.7265625" style="95" customWidth="1"/>
    <col min="13854" max="13854" width="19.81640625" style="95" customWidth="1"/>
    <col min="13855" max="13855" width="15.1796875" style="95" customWidth="1"/>
    <col min="13856" max="13859" width="0" style="95" hidden="1" customWidth="1"/>
    <col min="13860" max="13861" width="10.453125" style="95" bestFit="1" customWidth="1"/>
    <col min="13862" max="13862" width="9.1796875" style="95"/>
    <col min="13863" max="13863" width="12.7265625" style="95" bestFit="1" customWidth="1"/>
    <col min="13864" max="14080" width="9.1796875" style="95"/>
    <col min="14081" max="14083" width="0" style="95" hidden="1" customWidth="1"/>
    <col min="14084" max="14084" width="38.7265625" style="95" customWidth="1"/>
    <col min="14085" max="14088" width="0" style="95" hidden="1" customWidth="1"/>
    <col min="14089" max="14091" width="17.1796875" style="95" customWidth="1"/>
    <col min="14092" max="14092" width="0" style="95" hidden="1" customWidth="1"/>
    <col min="14093" max="14093" width="23.26953125" style="95" customWidth="1"/>
    <col min="14094" max="14095" width="0" style="95" hidden="1" customWidth="1"/>
    <col min="14096" max="14096" width="22.453125" style="95" customWidth="1"/>
    <col min="14097" max="14108" width="0" style="95" hidden="1" customWidth="1"/>
    <col min="14109" max="14109" width="13.7265625" style="95" customWidth="1"/>
    <col min="14110" max="14110" width="19.81640625" style="95" customWidth="1"/>
    <col min="14111" max="14111" width="15.1796875" style="95" customWidth="1"/>
    <col min="14112" max="14115" width="0" style="95" hidden="1" customWidth="1"/>
    <col min="14116" max="14117" width="10.453125" style="95" bestFit="1" customWidth="1"/>
    <col min="14118" max="14118" width="9.1796875" style="95"/>
    <col min="14119" max="14119" width="12.7265625" style="95" bestFit="1" customWidth="1"/>
    <col min="14120" max="14336" width="9.1796875" style="95"/>
    <col min="14337" max="14339" width="0" style="95" hidden="1" customWidth="1"/>
    <col min="14340" max="14340" width="38.7265625" style="95" customWidth="1"/>
    <col min="14341" max="14344" width="0" style="95" hidden="1" customWidth="1"/>
    <col min="14345" max="14347" width="17.1796875" style="95" customWidth="1"/>
    <col min="14348" max="14348" width="0" style="95" hidden="1" customWidth="1"/>
    <col min="14349" max="14349" width="23.26953125" style="95" customWidth="1"/>
    <col min="14350" max="14351" width="0" style="95" hidden="1" customWidth="1"/>
    <col min="14352" max="14352" width="22.453125" style="95" customWidth="1"/>
    <col min="14353" max="14364" width="0" style="95" hidden="1" customWidth="1"/>
    <col min="14365" max="14365" width="13.7265625" style="95" customWidth="1"/>
    <col min="14366" max="14366" width="19.81640625" style="95" customWidth="1"/>
    <col min="14367" max="14367" width="15.1796875" style="95" customWidth="1"/>
    <col min="14368" max="14371" width="0" style="95" hidden="1" customWidth="1"/>
    <col min="14372" max="14373" width="10.453125" style="95" bestFit="1" customWidth="1"/>
    <col min="14374" max="14374" width="9.1796875" style="95"/>
    <col min="14375" max="14375" width="12.7265625" style="95" bestFit="1" customWidth="1"/>
    <col min="14376" max="14592" width="9.1796875" style="95"/>
    <col min="14593" max="14595" width="0" style="95" hidden="1" customWidth="1"/>
    <col min="14596" max="14596" width="38.7265625" style="95" customWidth="1"/>
    <col min="14597" max="14600" width="0" style="95" hidden="1" customWidth="1"/>
    <col min="14601" max="14603" width="17.1796875" style="95" customWidth="1"/>
    <col min="14604" max="14604" width="0" style="95" hidden="1" customWidth="1"/>
    <col min="14605" max="14605" width="23.26953125" style="95" customWidth="1"/>
    <col min="14606" max="14607" width="0" style="95" hidden="1" customWidth="1"/>
    <col min="14608" max="14608" width="22.453125" style="95" customWidth="1"/>
    <col min="14609" max="14620" width="0" style="95" hidden="1" customWidth="1"/>
    <col min="14621" max="14621" width="13.7265625" style="95" customWidth="1"/>
    <col min="14622" max="14622" width="19.81640625" style="95" customWidth="1"/>
    <col min="14623" max="14623" width="15.1796875" style="95" customWidth="1"/>
    <col min="14624" max="14627" width="0" style="95" hidden="1" customWidth="1"/>
    <col min="14628" max="14629" width="10.453125" style="95" bestFit="1" customWidth="1"/>
    <col min="14630" max="14630" width="9.1796875" style="95"/>
    <col min="14631" max="14631" width="12.7265625" style="95" bestFit="1" customWidth="1"/>
    <col min="14632" max="14848" width="9.1796875" style="95"/>
    <col min="14849" max="14851" width="0" style="95" hidden="1" customWidth="1"/>
    <col min="14852" max="14852" width="38.7265625" style="95" customWidth="1"/>
    <col min="14853" max="14856" width="0" style="95" hidden="1" customWidth="1"/>
    <col min="14857" max="14859" width="17.1796875" style="95" customWidth="1"/>
    <col min="14860" max="14860" width="0" style="95" hidden="1" customWidth="1"/>
    <col min="14861" max="14861" width="23.26953125" style="95" customWidth="1"/>
    <col min="14862" max="14863" width="0" style="95" hidden="1" customWidth="1"/>
    <col min="14864" max="14864" width="22.453125" style="95" customWidth="1"/>
    <col min="14865" max="14876" width="0" style="95" hidden="1" customWidth="1"/>
    <col min="14877" max="14877" width="13.7265625" style="95" customWidth="1"/>
    <col min="14878" max="14878" width="19.81640625" style="95" customWidth="1"/>
    <col min="14879" max="14879" width="15.1796875" style="95" customWidth="1"/>
    <col min="14880" max="14883" width="0" style="95" hidden="1" customWidth="1"/>
    <col min="14884" max="14885" width="10.453125" style="95" bestFit="1" customWidth="1"/>
    <col min="14886" max="14886" width="9.1796875" style="95"/>
    <col min="14887" max="14887" width="12.7265625" style="95" bestFit="1" customWidth="1"/>
    <col min="14888" max="15104" width="9.1796875" style="95"/>
    <col min="15105" max="15107" width="0" style="95" hidden="1" customWidth="1"/>
    <col min="15108" max="15108" width="38.7265625" style="95" customWidth="1"/>
    <col min="15109" max="15112" width="0" style="95" hidden="1" customWidth="1"/>
    <col min="15113" max="15115" width="17.1796875" style="95" customWidth="1"/>
    <col min="15116" max="15116" width="0" style="95" hidden="1" customWidth="1"/>
    <col min="15117" max="15117" width="23.26953125" style="95" customWidth="1"/>
    <col min="15118" max="15119" width="0" style="95" hidden="1" customWidth="1"/>
    <col min="15120" max="15120" width="22.453125" style="95" customWidth="1"/>
    <col min="15121" max="15132" width="0" style="95" hidden="1" customWidth="1"/>
    <col min="15133" max="15133" width="13.7265625" style="95" customWidth="1"/>
    <col min="15134" max="15134" width="19.81640625" style="95" customWidth="1"/>
    <col min="15135" max="15135" width="15.1796875" style="95" customWidth="1"/>
    <col min="15136" max="15139" width="0" style="95" hidden="1" customWidth="1"/>
    <col min="15140" max="15141" width="10.453125" style="95" bestFit="1" customWidth="1"/>
    <col min="15142" max="15142" width="9.1796875" style="95"/>
    <col min="15143" max="15143" width="12.7265625" style="95" bestFit="1" customWidth="1"/>
    <col min="15144" max="15360" width="9.1796875" style="95"/>
    <col min="15361" max="15363" width="0" style="95" hidden="1" customWidth="1"/>
    <col min="15364" max="15364" width="38.7265625" style="95" customWidth="1"/>
    <col min="15365" max="15368" width="0" style="95" hidden="1" customWidth="1"/>
    <col min="15369" max="15371" width="17.1796875" style="95" customWidth="1"/>
    <col min="15372" max="15372" width="0" style="95" hidden="1" customWidth="1"/>
    <col min="15373" max="15373" width="23.26953125" style="95" customWidth="1"/>
    <col min="15374" max="15375" width="0" style="95" hidden="1" customWidth="1"/>
    <col min="15376" max="15376" width="22.453125" style="95" customWidth="1"/>
    <col min="15377" max="15388" width="0" style="95" hidden="1" customWidth="1"/>
    <col min="15389" max="15389" width="13.7265625" style="95" customWidth="1"/>
    <col min="15390" max="15390" width="19.81640625" style="95" customWidth="1"/>
    <col min="15391" max="15391" width="15.1796875" style="95" customWidth="1"/>
    <col min="15392" max="15395" width="0" style="95" hidden="1" customWidth="1"/>
    <col min="15396" max="15397" width="10.453125" style="95" bestFit="1" customWidth="1"/>
    <col min="15398" max="15398" width="9.1796875" style="95"/>
    <col min="15399" max="15399" width="12.7265625" style="95" bestFit="1" customWidth="1"/>
    <col min="15400" max="15616" width="9.1796875" style="95"/>
    <col min="15617" max="15619" width="0" style="95" hidden="1" customWidth="1"/>
    <col min="15620" max="15620" width="38.7265625" style="95" customWidth="1"/>
    <col min="15621" max="15624" width="0" style="95" hidden="1" customWidth="1"/>
    <col min="15625" max="15627" width="17.1796875" style="95" customWidth="1"/>
    <col min="15628" max="15628" width="0" style="95" hidden="1" customWidth="1"/>
    <col min="15629" max="15629" width="23.26953125" style="95" customWidth="1"/>
    <col min="15630" max="15631" width="0" style="95" hidden="1" customWidth="1"/>
    <col min="15632" max="15632" width="22.453125" style="95" customWidth="1"/>
    <col min="15633" max="15644" width="0" style="95" hidden="1" customWidth="1"/>
    <col min="15645" max="15645" width="13.7265625" style="95" customWidth="1"/>
    <col min="15646" max="15646" width="19.81640625" style="95" customWidth="1"/>
    <col min="15647" max="15647" width="15.1796875" style="95" customWidth="1"/>
    <col min="15648" max="15651" width="0" style="95" hidden="1" customWidth="1"/>
    <col min="15652" max="15653" width="10.453125" style="95" bestFit="1" customWidth="1"/>
    <col min="15654" max="15654" width="9.1796875" style="95"/>
    <col min="15655" max="15655" width="12.7265625" style="95" bestFit="1" customWidth="1"/>
    <col min="15656" max="15872" width="9.1796875" style="95"/>
    <col min="15873" max="15875" width="0" style="95" hidden="1" customWidth="1"/>
    <col min="15876" max="15876" width="38.7265625" style="95" customWidth="1"/>
    <col min="15877" max="15880" width="0" style="95" hidden="1" customWidth="1"/>
    <col min="15881" max="15883" width="17.1796875" style="95" customWidth="1"/>
    <col min="15884" max="15884" width="0" style="95" hidden="1" customWidth="1"/>
    <col min="15885" max="15885" width="23.26953125" style="95" customWidth="1"/>
    <col min="15886" max="15887" width="0" style="95" hidden="1" customWidth="1"/>
    <col min="15888" max="15888" width="22.453125" style="95" customWidth="1"/>
    <col min="15889" max="15900" width="0" style="95" hidden="1" customWidth="1"/>
    <col min="15901" max="15901" width="13.7265625" style="95" customWidth="1"/>
    <col min="15902" max="15902" width="19.81640625" style="95" customWidth="1"/>
    <col min="15903" max="15903" width="15.1796875" style="95" customWidth="1"/>
    <col min="15904" max="15907" width="0" style="95" hidden="1" customWidth="1"/>
    <col min="15908" max="15909" width="10.453125" style="95" bestFit="1" customWidth="1"/>
    <col min="15910" max="15910" width="9.1796875" style="95"/>
    <col min="15911" max="15911" width="12.7265625" style="95" bestFit="1" customWidth="1"/>
    <col min="15912" max="16128" width="9.1796875" style="95"/>
    <col min="16129" max="16131" width="0" style="95" hidden="1" customWidth="1"/>
    <col min="16132" max="16132" width="38.7265625" style="95" customWidth="1"/>
    <col min="16133" max="16136" width="0" style="95" hidden="1" customWidth="1"/>
    <col min="16137" max="16139" width="17.1796875" style="95" customWidth="1"/>
    <col min="16140" max="16140" width="0" style="95" hidden="1" customWidth="1"/>
    <col min="16141" max="16141" width="23.26953125" style="95" customWidth="1"/>
    <col min="16142" max="16143" width="0" style="95" hidden="1" customWidth="1"/>
    <col min="16144" max="16144" width="22.453125" style="95" customWidth="1"/>
    <col min="16145" max="16156" width="0" style="95" hidden="1" customWidth="1"/>
    <col min="16157" max="16157" width="13.7265625" style="95" customWidth="1"/>
    <col min="16158" max="16158" width="19.81640625" style="95" customWidth="1"/>
    <col min="16159" max="16159" width="15.1796875" style="95" customWidth="1"/>
    <col min="16160" max="16163" width="0" style="95" hidden="1" customWidth="1"/>
    <col min="16164" max="16165" width="10.453125" style="95" bestFit="1" customWidth="1"/>
    <col min="16166" max="16166" width="9.1796875" style="95"/>
    <col min="16167" max="16167" width="12.7265625" style="95" bestFit="1" customWidth="1"/>
    <col min="16168" max="16384" width="9.1796875" style="95"/>
  </cols>
  <sheetData>
    <row r="1" spans="3:37" ht="18.75" customHeight="1" x14ac:dyDescent="0.3">
      <c r="D1" s="575" t="s">
        <v>153</v>
      </c>
      <c r="E1" s="576"/>
      <c r="F1" s="576"/>
      <c r="G1" s="576"/>
      <c r="H1" s="576"/>
      <c r="I1" s="576"/>
      <c r="J1" s="576"/>
      <c r="K1" s="576"/>
      <c r="L1" s="576"/>
      <c r="M1" s="576"/>
      <c r="N1" s="576"/>
      <c r="O1" s="576"/>
      <c r="P1" s="576"/>
      <c r="Q1" s="576"/>
      <c r="R1" s="576"/>
      <c r="S1" s="576"/>
      <c r="T1" s="576"/>
      <c r="U1" s="576"/>
      <c r="V1" s="576"/>
      <c r="W1" s="576"/>
      <c r="X1" s="576"/>
      <c r="Y1" s="576"/>
      <c r="Z1" s="576"/>
      <c r="AA1" s="576"/>
      <c r="AB1" s="576"/>
      <c r="AC1" s="576"/>
      <c r="AD1" s="577"/>
    </row>
    <row r="2" spans="3:37" ht="15" customHeight="1" x14ac:dyDescent="0.3">
      <c r="D2" s="578" t="s">
        <v>210</v>
      </c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79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80"/>
    </row>
    <row r="3" spans="3:37" ht="15" customHeight="1" thickBot="1" x14ac:dyDescent="0.35">
      <c r="D3" s="581" t="s">
        <v>211</v>
      </c>
      <c r="E3" s="582"/>
      <c r="F3" s="582"/>
      <c r="G3" s="582"/>
      <c r="H3" s="582"/>
      <c r="I3" s="582"/>
      <c r="J3" s="582"/>
      <c r="K3" s="582"/>
      <c r="L3" s="582"/>
      <c r="M3" s="582"/>
      <c r="N3" s="582"/>
      <c r="O3" s="582"/>
      <c r="P3" s="582"/>
      <c r="Q3" s="582"/>
      <c r="R3" s="582"/>
      <c r="S3" s="582"/>
      <c r="T3" s="582"/>
      <c r="U3" s="582"/>
      <c r="V3" s="582"/>
      <c r="W3" s="582"/>
      <c r="X3" s="582"/>
      <c r="Y3" s="582"/>
      <c r="Z3" s="582"/>
      <c r="AA3" s="582"/>
      <c r="AB3" s="582"/>
      <c r="AC3" s="582"/>
      <c r="AD3" s="583"/>
    </row>
    <row r="4" spans="3:37" ht="70.5" customHeight="1" x14ac:dyDescent="0.3">
      <c r="D4" s="96" t="s">
        <v>154</v>
      </c>
      <c r="E4" s="97" t="s">
        <v>155</v>
      </c>
      <c r="F4" s="97" t="s">
        <v>156</v>
      </c>
      <c r="G4" s="97" t="s">
        <v>157</v>
      </c>
      <c r="H4" s="98" t="s">
        <v>158</v>
      </c>
      <c r="I4" s="98" t="s">
        <v>159</v>
      </c>
      <c r="J4" s="98" t="s">
        <v>160</v>
      </c>
      <c r="K4" s="98" t="s">
        <v>161</v>
      </c>
      <c r="L4" s="97" t="s">
        <v>162</v>
      </c>
      <c r="M4" s="98" t="s">
        <v>212</v>
      </c>
      <c r="N4" s="99" t="s">
        <v>163</v>
      </c>
      <c r="O4" s="99" t="s">
        <v>164</v>
      </c>
      <c r="P4" s="98" t="s">
        <v>165</v>
      </c>
      <c r="Q4" s="100" t="s">
        <v>166</v>
      </c>
      <c r="R4" s="100" t="s">
        <v>167</v>
      </c>
      <c r="S4" s="100" t="s">
        <v>168</v>
      </c>
      <c r="T4" s="100" t="s">
        <v>169</v>
      </c>
      <c r="U4" s="100" t="s">
        <v>170</v>
      </c>
      <c r="V4" s="100" t="s">
        <v>171</v>
      </c>
      <c r="W4" s="101" t="s">
        <v>172</v>
      </c>
      <c r="X4" s="101" t="s">
        <v>173</v>
      </c>
      <c r="Y4" s="101" t="s">
        <v>174</v>
      </c>
      <c r="Z4" s="101" t="s">
        <v>175</v>
      </c>
      <c r="AA4" s="101" t="s">
        <v>176</v>
      </c>
      <c r="AB4" s="101" t="s">
        <v>177</v>
      </c>
      <c r="AC4" s="102" t="s">
        <v>213</v>
      </c>
      <c r="AD4" s="102" t="s">
        <v>214</v>
      </c>
      <c r="AE4" s="103" t="s">
        <v>178</v>
      </c>
      <c r="AF4" s="95">
        <v>2649</v>
      </c>
    </row>
    <row r="5" spans="3:37" s="104" customFormat="1" ht="40.5" customHeight="1" x14ac:dyDescent="0.3">
      <c r="D5" s="105" t="s">
        <v>179</v>
      </c>
      <c r="E5" s="106"/>
      <c r="F5" s="107"/>
      <c r="G5" s="107"/>
      <c r="H5" s="108">
        <f>SUM(H6)</f>
        <v>550000000</v>
      </c>
      <c r="I5" s="108">
        <f t="shared" ref="I5:AE5" si="0">SUM(I6)</f>
        <v>0</v>
      </c>
      <c r="J5" s="108">
        <f t="shared" si="0"/>
        <v>0</v>
      </c>
      <c r="K5" s="108">
        <f t="shared" si="0"/>
        <v>0</v>
      </c>
      <c r="L5" s="108">
        <f t="shared" si="0"/>
        <v>0</v>
      </c>
      <c r="M5" s="108">
        <f t="shared" si="0"/>
        <v>0</v>
      </c>
      <c r="N5" s="108">
        <f t="shared" si="0"/>
        <v>0</v>
      </c>
      <c r="O5" s="108">
        <f t="shared" si="0"/>
        <v>0</v>
      </c>
      <c r="P5" s="108">
        <f t="shared" si="0"/>
        <v>0</v>
      </c>
      <c r="Q5" s="108">
        <f t="shared" si="0"/>
        <v>0</v>
      </c>
      <c r="R5" s="108">
        <f t="shared" si="0"/>
        <v>0</v>
      </c>
      <c r="S5" s="108">
        <f t="shared" si="0"/>
        <v>0</v>
      </c>
      <c r="T5" s="108">
        <f t="shared" si="0"/>
        <v>0</v>
      </c>
      <c r="U5" s="108">
        <f t="shared" si="0"/>
        <v>0</v>
      </c>
      <c r="V5" s="108">
        <f t="shared" si="0"/>
        <v>0</v>
      </c>
      <c r="W5" s="108">
        <f t="shared" si="0"/>
        <v>0</v>
      </c>
      <c r="X5" s="108">
        <f t="shared" si="0"/>
        <v>0</v>
      </c>
      <c r="Y5" s="108">
        <f t="shared" si="0"/>
        <v>0</v>
      </c>
      <c r="Z5" s="108">
        <f t="shared" si="0"/>
        <v>0</v>
      </c>
      <c r="AA5" s="108">
        <f t="shared" si="0"/>
        <v>0</v>
      </c>
      <c r="AB5" s="108">
        <f t="shared" si="0"/>
        <v>0</v>
      </c>
      <c r="AC5" s="108">
        <f t="shared" si="0"/>
        <v>0</v>
      </c>
      <c r="AD5" s="108">
        <f t="shared" si="0"/>
        <v>0</v>
      </c>
      <c r="AE5" s="108">
        <f t="shared" si="0"/>
        <v>0</v>
      </c>
    </row>
    <row r="6" spans="3:37" s="104" customFormat="1" ht="34.5" customHeight="1" x14ac:dyDescent="0.3">
      <c r="C6" s="104">
        <v>1</v>
      </c>
      <c r="D6" s="109" t="s">
        <v>180</v>
      </c>
      <c r="E6" s="110">
        <v>20</v>
      </c>
      <c r="F6" s="111">
        <v>42005</v>
      </c>
      <c r="G6" s="112" t="s">
        <v>181</v>
      </c>
      <c r="H6" s="113">
        <v>550000000</v>
      </c>
      <c r="I6" s="113">
        <v>0</v>
      </c>
      <c r="J6" s="113">
        <f>I6*0.2</f>
        <v>0</v>
      </c>
      <c r="K6" s="113">
        <f>I6*0.8</f>
        <v>0</v>
      </c>
      <c r="L6" s="113">
        <v>0</v>
      </c>
      <c r="M6" s="113">
        <f>'[4]Deterioro PPYE 2015 NIIF '!AD6</f>
        <v>0</v>
      </c>
      <c r="N6" s="114" t="s">
        <v>182</v>
      </c>
      <c r="O6" s="114" t="s">
        <v>183</v>
      </c>
      <c r="P6" s="115">
        <v>0</v>
      </c>
      <c r="Q6" s="116">
        <f>(P6)/30*30</f>
        <v>0</v>
      </c>
      <c r="R6" s="116">
        <f t="shared" ref="R6:W13" si="1">(Q6)/30*30</f>
        <v>0</v>
      </c>
      <c r="S6" s="116">
        <f t="shared" si="1"/>
        <v>0</v>
      </c>
      <c r="T6" s="116">
        <f t="shared" si="1"/>
        <v>0</v>
      </c>
      <c r="U6" s="116">
        <f t="shared" si="1"/>
        <v>0</v>
      </c>
      <c r="V6" s="116">
        <f>(U6)/30*30</f>
        <v>0</v>
      </c>
      <c r="W6" s="116">
        <f>(V6)/30*30</f>
        <v>0</v>
      </c>
      <c r="X6" s="116">
        <f t="shared" ref="X6:AB13" si="2">(W6)/30*30</f>
        <v>0</v>
      </c>
      <c r="Y6" s="116">
        <f t="shared" si="2"/>
        <v>0</v>
      </c>
      <c r="Z6" s="116">
        <f t="shared" si="2"/>
        <v>0</v>
      </c>
      <c r="AA6" s="116">
        <f t="shared" si="2"/>
        <v>0</v>
      </c>
      <c r="AB6" s="116">
        <f t="shared" si="2"/>
        <v>0</v>
      </c>
      <c r="AC6" s="117">
        <f>SUM(Q6:AB6)</f>
        <v>0</v>
      </c>
      <c r="AD6" s="118">
        <f>M6+AC6</f>
        <v>0</v>
      </c>
      <c r="AE6" s="118">
        <f>I6-AD6</f>
        <v>0</v>
      </c>
    </row>
    <row r="7" spans="3:37" s="104" customFormat="1" ht="51" customHeight="1" x14ac:dyDescent="0.3">
      <c r="D7" s="105" t="s">
        <v>184</v>
      </c>
      <c r="E7" s="110"/>
      <c r="F7" s="111"/>
      <c r="G7" s="112"/>
      <c r="H7" s="119">
        <f>SUM(H8:H13)</f>
        <v>1162398302</v>
      </c>
      <c r="I7" s="119">
        <f t="shared" ref="I7:AB7" si="3">SUM(I8:I13)</f>
        <v>0</v>
      </c>
      <c r="J7" s="119">
        <f t="shared" si="3"/>
        <v>0</v>
      </c>
      <c r="K7" s="119">
        <f t="shared" si="3"/>
        <v>0</v>
      </c>
      <c r="L7" s="119">
        <f t="shared" si="3"/>
        <v>58119916</v>
      </c>
      <c r="M7" s="119">
        <f t="shared" si="3"/>
        <v>180601356</v>
      </c>
      <c r="N7" s="119">
        <f t="shared" si="3"/>
        <v>0</v>
      </c>
      <c r="O7" s="119">
        <f t="shared" si="3"/>
        <v>0</v>
      </c>
      <c r="P7" s="119">
        <f t="shared" si="3"/>
        <v>0</v>
      </c>
      <c r="Q7" s="119">
        <f t="shared" si="3"/>
        <v>0</v>
      </c>
      <c r="R7" s="119">
        <f t="shared" si="3"/>
        <v>0</v>
      </c>
      <c r="S7" s="119">
        <f t="shared" si="3"/>
        <v>0</v>
      </c>
      <c r="T7" s="119">
        <f t="shared" si="3"/>
        <v>0</v>
      </c>
      <c r="U7" s="119">
        <f t="shared" si="3"/>
        <v>0</v>
      </c>
      <c r="V7" s="119">
        <f t="shared" si="3"/>
        <v>0</v>
      </c>
      <c r="W7" s="119">
        <f t="shared" si="3"/>
        <v>0</v>
      </c>
      <c r="X7" s="119">
        <f t="shared" si="3"/>
        <v>0</v>
      </c>
      <c r="Y7" s="119">
        <f t="shared" si="3"/>
        <v>0</v>
      </c>
      <c r="Z7" s="119">
        <f t="shared" si="3"/>
        <v>0</v>
      </c>
      <c r="AA7" s="119">
        <f t="shared" si="3"/>
        <v>0</v>
      </c>
      <c r="AB7" s="119">
        <f t="shared" si="3"/>
        <v>0</v>
      </c>
      <c r="AC7" s="120">
        <f>SUM(AC8:AC13)</f>
        <v>0</v>
      </c>
      <c r="AD7" s="119">
        <f>SUM(AD8:AD13)</f>
        <v>180601356</v>
      </c>
      <c r="AE7" s="119">
        <f t="shared" ref="AE7:AE47" si="4">I7-AD7</f>
        <v>-180601356</v>
      </c>
    </row>
    <row r="8" spans="3:37" s="104" customFormat="1" ht="34.5" customHeight="1" x14ac:dyDescent="0.3">
      <c r="C8" s="104">
        <v>2</v>
      </c>
      <c r="D8" s="109" t="s">
        <v>185</v>
      </c>
      <c r="E8" s="110">
        <v>20</v>
      </c>
      <c r="F8" s="111">
        <v>42005</v>
      </c>
      <c r="G8" s="112" t="s">
        <v>181</v>
      </c>
      <c r="H8" s="113">
        <v>48600000</v>
      </c>
      <c r="I8" s="113">
        <v>0</v>
      </c>
      <c r="J8" s="113">
        <f t="shared" ref="J8:J13" si="5">I8*0.2</f>
        <v>0</v>
      </c>
      <c r="K8" s="113">
        <f t="shared" ref="K8:K13" si="6">I8*0.8</f>
        <v>0</v>
      </c>
      <c r="L8" s="113">
        <v>2430000</v>
      </c>
      <c r="M8" s="113">
        <f>'[4]Deterioro PPYE 2016 NIIF'!AD8</f>
        <v>9626480</v>
      </c>
      <c r="N8" s="114" t="s">
        <v>186</v>
      </c>
      <c r="O8" s="114" t="s">
        <v>187</v>
      </c>
      <c r="P8" s="115">
        <f t="shared" ref="P8:P13" si="7">K8/240</f>
        <v>0</v>
      </c>
      <c r="Q8" s="116">
        <f>(P8)/30*30</f>
        <v>0</v>
      </c>
      <c r="R8" s="116">
        <f>(Q8)/30*30</f>
        <v>0</v>
      </c>
      <c r="S8" s="116">
        <f t="shared" si="1"/>
        <v>0</v>
      </c>
      <c r="T8" s="116">
        <f t="shared" si="1"/>
        <v>0</v>
      </c>
      <c r="U8" s="116">
        <f t="shared" si="1"/>
        <v>0</v>
      </c>
      <c r="V8" s="116">
        <f t="shared" si="1"/>
        <v>0</v>
      </c>
      <c r="W8" s="116">
        <f t="shared" si="1"/>
        <v>0</v>
      </c>
      <c r="X8" s="116">
        <f t="shared" si="2"/>
        <v>0</v>
      </c>
      <c r="Y8" s="116">
        <f t="shared" si="2"/>
        <v>0</v>
      </c>
      <c r="Z8" s="116">
        <f t="shared" si="2"/>
        <v>0</v>
      </c>
      <c r="AA8" s="116">
        <f t="shared" si="2"/>
        <v>0</v>
      </c>
      <c r="AB8" s="116">
        <f t="shared" si="2"/>
        <v>0</v>
      </c>
      <c r="AC8" s="117">
        <f t="shared" ref="AC8:AC13" si="8">SUM(Q8:AB8)</f>
        <v>0</v>
      </c>
      <c r="AD8" s="118">
        <f>M8+AC8</f>
        <v>9626480</v>
      </c>
      <c r="AE8" s="118">
        <f t="shared" si="4"/>
        <v>-9626480</v>
      </c>
    </row>
    <row r="9" spans="3:37" s="104" customFormat="1" ht="34.5" customHeight="1" x14ac:dyDescent="0.3">
      <c r="D9" s="109" t="s">
        <v>188</v>
      </c>
      <c r="E9" s="110">
        <v>20</v>
      </c>
      <c r="F9" s="111">
        <v>42005</v>
      </c>
      <c r="G9" s="112" t="s">
        <v>181</v>
      </c>
      <c r="H9" s="113">
        <v>196488978</v>
      </c>
      <c r="I9" s="113">
        <v>0</v>
      </c>
      <c r="J9" s="113">
        <f t="shared" si="5"/>
        <v>0</v>
      </c>
      <c r="K9" s="113">
        <f t="shared" si="6"/>
        <v>0</v>
      </c>
      <c r="L9" s="113">
        <v>9824449</v>
      </c>
      <c r="M9" s="113">
        <f>'[4]Deterioro PPYE 2016 NIIF'!AD9</f>
        <v>16405649</v>
      </c>
      <c r="N9" s="114"/>
      <c r="O9" s="114"/>
      <c r="P9" s="115">
        <f t="shared" si="7"/>
        <v>0</v>
      </c>
      <c r="Q9" s="116">
        <f t="shared" ref="Q9:R13" si="9">(P9)/30*30</f>
        <v>0</v>
      </c>
      <c r="R9" s="116">
        <f t="shared" si="9"/>
        <v>0</v>
      </c>
      <c r="S9" s="116">
        <f t="shared" si="1"/>
        <v>0</v>
      </c>
      <c r="T9" s="116">
        <f t="shared" si="1"/>
        <v>0</v>
      </c>
      <c r="U9" s="116">
        <f t="shared" si="1"/>
        <v>0</v>
      </c>
      <c r="V9" s="116">
        <f t="shared" si="1"/>
        <v>0</v>
      </c>
      <c r="W9" s="116">
        <f t="shared" si="1"/>
        <v>0</v>
      </c>
      <c r="X9" s="116">
        <f t="shared" si="2"/>
        <v>0</v>
      </c>
      <c r="Y9" s="116">
        <f t="shared" si="2"/>
        <v>0</v>
      </c>
      <c r="Z9" s="116">
        <f t="shared" si="2"/>
        <v>0</v>
      </c>
      <c r="AA9" s="116">
        <f t="shared" si="2"/>
        <v>0</v>
      </c>
      <c r="AB9" s="116">
        <f t="shared" si="2"/>
        <v>0</v>
      </c>
      <c r="AC9" s="117">
        <f t="shared" si="8"/>
        <v>0</v>
      </c>
      <c r="AD9" s="118">
        <f t="shared" ref="AD9:AD47" si="10">M9+AC9</f>
        <v>16405649</v>
      </c>
      <c r="AE9" s="118">
        <f t="shared" si="4"/>
        <v>-16405649</v>
      </c>
      <c r="AK9" s="104">
        <v>2</v>
      </c>
    </row>
    <row r="10" spans="3:37" s="104" customFormat="1" ht="34.5" customHeight="1" x14ac:dyDescent="0.3">
      <c r="D10" s="109" t="s">
        <v>189</v>
      </c>
      <c r="E10" s="110">
        <v>20</v>
      </c>
      <c r="F10" s="111">
        <v>42005</v>
      </c>
      <c r="G10" s="112" t="s">
        <v>181</v>
      </c>
      <c r="H10" s="113">
        <v>476748543</v>
      </c>
      <c r="I10" s="113">
        <v>0</v>
      </c>
      <c r="J10" s="113">
        <f t="shared" si="5"/>
        <v>0</v>
      </c>
      <c r="K10" s="113">
        <f t="shared" si="6"/>
        <v>0</v>
      </c>
      <c r="L10" s="113">
        <v>23837428</v>
      </c>
      <c r="M10" s="113">
        <f>'[4]Deterioro PPYE 2016 NIIF'!AD10</f>
        <v>50162068</v>
      </c>
      <c r="N10" s="114"/>
      <c r="O10" s="114"/>
      <c r="P10" s="115">
        <f t="shared" si="7"/>
        <v>0</v>
      </c>
      <c r="Q10" s="116">
        <f t="shared" si="9"/>
        <v>0</v>
      </c>
      <c r="R10" s="116">
        <f t="shared" si="9"/>
        <v>0</v>
      </c>
      <c r="S10" s="116">
        <f t="shared" si="1"/>
        <v>0</v>
      </c>
      <c r="T10" s="116">
        <f t="shared" si="1"/>
        <v>0</v>
      </c>
      <c r="U10" s="116">
        <f t="shared" si="1"/>
        <v>0</v>
      </c>
      <c r="V10" s="116">
        <f t="shared" si="1"/>
        <v>0</v>
      </c>
      <c r="W10" s="116">
        <f t="shared" si="1"/>
        <v>0</v>
      </c>
      <c r="X10" s="116">
        <f t="shared" si="2"/>
        <v>0</v>
      </c>
      <c r="Y10" s="116">
        <f t="shared" si="2"/>
        <v>0</v>
      </c>
      <c r="Z10" s="116">
        <f t="shared" si="2"/>
        <v>0</v>
      </c>
      <c r="AA10" s="116">
        <f t="shared" si="2"/>
        <v>0</v>
      </c>
      <c r="AB10" s="116">
        <f t="shared" si="2"/>
        <v>0</v>
      </c>
      <c r="AC10" s="117">
        <f t="shared" si="8"/>
        <v>0</v>
      </c>
      <c r="AD10" s="118">
        <f t="shared" si="10"/>
        <v>50162068</v>
      </c>
      <c r="AE10" s="118">
        <f t="shared" si="4"/>
        <v>-50162068</v>
      </c>
      <c r="AK10" s="104">
        <v>3</v>
      </c>
    </row>
    <row r="11" spans="3:37" s="104" customFormat="1" ht="34.5" customHeight="1" x14ac:dyDescent="0.3">
      <c r="D11" s="109" t="s">
        <v>190</v>
      </c>
      <c r="E11" s="110">
        <v>20</v>
      </c>
      <c r="F11" s="111">
        <v>42005</v>
      </c>
      <c r="G11" s="112" t="s">
        <v>181</v>
      </c>
      <c r="H11" s="113">
        <v>440560781</v>
      </c>
      <c r="I11" s="113">
        <v>0</v>
      </c>
      <c r="J11" s="113">
        <f t="shared" si="5"/>
        <v>0</v>
      </c>
      <c r="K11" s="113">
        <f t="shared" si="6"/>
        <v>0</v>
      </c>
      <c r="L11" s="113">
        <v>22028039</v>
      </c>
      <c r="M11" s="113">
        <f>'[4]Deterioro PPYE 2016 NIIF'!AD11</f>
        <v>42027159</v>
      </c>
      <c r="N11" s="114"/>
      <c r="O11" s="114"/>
      <c r="P11" s="115">
        <f t="shared" si="7"/>
        <v>0</v>
      </c>
      <c r="Q11" s="116">
        <f t="shared" si="9"/>
        <v>0</v>
      </c>
      <c r="R11" s="116">
        <f t="shared" si="9"/>
        <v>0</v>
      </c>
      <c r="S11" s="116">
        <f t="shared" si="1"/>
        <v>0</v>
      </c>
      <c r="T11" s="116">
        <f t="shared" si="1"/>
        <v>0</v>
      </c>
      <c r="U11" s="116">
        <f t="shared" si="1"/>
        <v>0</v>
      </c>
      <c r="V11" s="116">
        <f t="shared" si="1"/>
        <v>0</v>
      </c>
      <c r="W11" s="116">
        <f t="shared" si="1"/>
        <v>0</v>
      </c>
      <c r="X11" s="116">
        <f t="shared" si="2"/>
        <v>0</v>
      </c>
      <c r="Y11" s="116">
        <f t="shared" si="2"/>
        <v>0</v>
      </c>
      <c r="Z11" s="116">
        <f t="shared" si="2"/>
        <v>0</v>
      </c>
      <c r="AA11" s="116">
        <f t="shared" si="2"/>
        <v>0</v>
      </c>
      <c r="AB11" s="116">
        <f t="shared" si="2"/>
        <v>0</v>
      </c>
      <c r="AC11" s="117">
        <f t="shared" si="8"/>
        <v>0</v>
      </c>
      <c r="AD11" s="118">
        <f t="shared" si="10"/>
        <v>42027159</v>
      </c>
      <c r="AE11" s="118">
        <f t="shared" si="4"/>
        <v>-42027159</v>
      </c>
      <c r="AK11" s="104">
        <v>4</v>
      </c>
    </row>
    <row r="12" spans="3:37" s="104" customFormat="1" ht="34.5" customHeight="1" x14ac:dyDescent="0.3">
      <c r="D12" s="121" t="s">
        <v>191</v>
      </c>
      <c r="E12" s="110">
        <v>20</v>
      </c>
      <c r="F12" s="111">
        <v>42005</v>
      </c>
      <c r="G12" s="112" t="s">
        <v>181</v>
      </c>
      <c r="H12" s="113"/>
      <c r="I12" s="113">
        <v>0</v>
      </c>
      <c r="J12" s="113">
        <f t="shared" si="5"/>
        <v>0</v>
      </c>
      <c r="K12" s="113">
        <f t="shared" si="6"/>
        <v>0</v>
      </c>
      <c r="L12" s="113"/>
      <c r="M12" s="113">
        <f>'[4]Deterioro PPYE 2016 NIIF'!AD12</f>
        <v>43417440</v>
      </c>
      <c r="N12" s="114"/>
      <c r="O12" s="114"/>
      <c r="P12" s="115">
        <f t="shared" si="7"/>
        <v>0</v>
      </c>
      <c r="Q12" s="116">
        <f t="shared" si="9"/>
        <v>0</v>
      </c>
      <c r="R12" s="116">
        <f t="shared" si="9"/>
        <v>0</v>
      </c>
      <c r="S12" s="116">
        <f t="shared" si="1"/>
        <v>0</v>
      </c>
      <c r="T12" s="116">
        <f t="shared" si="1"/>
        <v>0</v>
      </c>
      <c r="U12" s="116">
        <f t="shared" si="1"/>
        <v>0</v>
      </c>
      <c r="V12" s="116">
        <f t="shared" si="1"/>
        <v>0</v>
      </c>
      <c r="W12" s="116">
        <f t="shared" si="1"/>
        <v>0</v>
      </c>
      <c r="X12" s="116">
        <f t="shared" si="2"/>
        <v>0</v>
      </c>
      <c r="Y12" s="116">
        <f t="shared" si="2"/>
        <v>0</v>
      </c>
      <c r="Z12" s="116">
        <f t="shared" si="2"/>
        <v>0</v>
      </c>
      <c r="AA12" s="116">
        <f t="shared" si="2"/>
        <v>0</v>
      </c>
      <c r="AB12" s="116">
        <f t="shared" si="2"/>
        <v>0</v>
      </c>
      <c r="AC12" s="117">
        <f t="shared" si="8"/>
        <v>0</v>
      </c>
      <c r="AD12" s="118">
        <f t="shared" si="10"/>
        <v>43417440</v>
      </c>
      <c r="AE12" s="118">
        <f t="shared" si="4"/>
        <v>-43417440</v>
      </c>
      <c r="AK12" s="104">
        <v>5</v>
      </c>
    </row>
    <row r="13" spans="3:37" s="104" customFormat="1" ht="34.5" customHeight="1" x14ac:dyDescent="0.3">
      <c r="D13" s="121" t="s">
        <v>192</v>
      </c>
      <c r="E13" s="110">
        <v>20</v>
      </c>
      <c r="F13" s="111">
        <v>42005</v>
      </c>
      <c r="G13" s="112" t="s">
        <v>181</v>
      </c>
      <c r="H13" s="113"/>
      <c r="I13" s="113">
        <v>0</v>
      </c>
      <c r="J13" s="113">
        <f t="shared" si="5"/>
        <v>0</v>
      </c>
      <c r="K13" s="113">
        <f t="shared" si="6"/>
        <v>0</v>
      </c>
      <c r="L13" s="113"/>
      <c r="M13" s="113">
        <f>'[4]Deterioro PPYE 2016 NIIF'!AD13</f>
        <v>18962560</v>
      </c>
      <c r="N13" s="114"/>
      <c r="O13" s="114"/>
      <c r="P13" s="115">
        <f t="shared" si="7"/>
        <v>0</v>
      </c>
      <c r="Q13" s="116">
        <f t="shared" si="9"/>
        <v>0</v>
      </c>
      <c r="R13" s="116">
        <f t="shared" si="9"/>
        <v>0</v>
      </c>
      <c r="S13" s="116">
        <f t="shared" si="1"/>
        <v>0</v>
      </c>
      <c r="T13" s="116">
        <f t="shared" si="1"/>
        <v>0</v>
      </c>
      <c r="U13" s="116">
        <f t="shared" si="1"/>
        <v>0</v>
      </c>
      <c r="V13" s="116">
        <f t="shared" si="1"/>
        <v>0</v>
      </c>
      <c r="W13" s="116">
        <f t="shared" si="1"/>
        <v>0</v>
      </c>
      <c r="X13" s="116">
        <f t="shared" si="2"/>
        <v>0</v>
      </c>
      <c r="Y13" s="116">
        <f t="shared" si="2"/>
        <v>0</v>
      </c>
      <c r="Z13" s="116">
        <f t="shared" si="2"/>
        <v>0</v>
      </c>
      <c r="AA13" s="116">
        <f t="shared" si="2"/>
        <v>0</v>
      </c>
      <c r="AB13" s="116">
        <f t="shared" si="2"/>
        <v>0</v>
      </c>
      <c r="AC13" s="117">
        <f t="shared" si="8"/>
        <v>0</v>
      </c>
      <c r="AD13" s="118">
        <f t="shared" si="10"/>
        <v>18962560</v>
      </c>
      <c r="AE13" s="118">
        <f t="shared" si="4"/>
        <v>-18962560</v>
      </c>
      <c r="AK13" s="104">
        <v>6</v>
      </c>
    </row>
    <row r="14" spans="3:37" s="104" customFormat="1" ht="30" customHeight="1" x14ac:dyDescent="0.3">
      <c r="D14" s="122" t="s">
        <v>193</v>
      </c>
      <c r="E14" s="123"/>
      <c r="F14" s="107"/>
      <c r="G14" s="107"/>
      <c r="H14" s="108">
        <f>SUM(H15:H19)</f>
        <v>0</v>
      </c>
      <c r="I14" s="108">
        <f>SUM(I15:I19)</f>
        <v>0</v>
      </c>
      <c r="J14" s="108"/>
      <c r="K14" s="108"/>
      <c r="L14" s="108">
        <f>SUM(L15:L19)</f>
        <v>0</v>
      </c>
      <c r="M14" s="108">
        <f>SUM(M15:M19)</f>
        <v>1653658.7999999996</v>
      </c>
      <c r="N14" s="108"/>
      <c r="O14" s="108"/>
      <c r="P14" s="108">
        <f t="shared" ref="P14:AB14" si="11">SUM(P15:P19)</f>
        <v>0</v>
      </c>
      <c r="Q14" s="108">
        <f t="shared" si="11"/>
        <v>0</v>
      </c>
      <c r="R14" s="108">
        <f t="shared" si="11"/>
        <v>0</v>
      </c>
      <c r="S14" s="108">
        <f t="shared" si="11"/>
        <v>0</v>
      </c>
      <c r="T14" s="108">
        <f t="shared" si="11"/>
        <v>0</v>
      </c>
      <c r="U14" s="108">
        <f t="shared" si="11"/>
        <v>0</v>
      </c>
      <c r="V14" s="108">
        <f t="shared" si="11"/>
        <v>0</v>
      </c>
      <c r="W14" s="108">
        <f t="shared" si="11"/>
        <v>0</v>
      </c>
      <c r="X14" s="108">
        <f t="shared" si="11"/>
        <v>209664.45</v>
      </c>
      <c r="Y14" s="108">
        <f t="shared" si="11"/>
        <v>209664.45</v>
      </c>
      <c r="Z14" s="108">
        <f t="shared" si="11"/>
        <v>209664.45</v>
      </c>
      <c r="AA14" s="108">
        <f t="shared" si="11"/>
        <v>209664.45</v>
      </c>
      <c r="AB14" s="108">
        <f t="shared" si="11"/>
        <v>209664.45</v>
      </c>
      <c r="AC14" s="108">
        <f>SUM(AC15)</f>
        <v>0</v>
      </c>
      <c r="AD14" s="124">
        <f t="shared" si="10"/>
        <v>1653658.7999999996</v>
      </c>
      <c r="AE14" s="124">
        <f t="shared" si="4"/>
        <v>-1653658.7999999996</v>
      </c>
    </row>
    <row r="15" spans="3:37" s="104" customFormat="1" ht="47.25" customHeight="1" x14ac:dyDescent="0.3">
      <c r="C15" s="104">
        <v>1</v>
      </c>
      <c r="D15" s="125" t="s">
        <v>194</v>
      </c>
      <c r="E15" s="110">
        <v>60</v>
      </c>
      <c r="F15" s="112" t="s">
        <v>195</v>
      </c>
      <c r="G15" s="112" t="s">
        <v>196</v>
      </c>
      <c r="H15" s="126"/>
      <c r="I15" s="126">
        <v>0</v>
      </c>
      <c r="J15" s="126">
        <v>0</v>
      </c>
      <c r="K15" s="126">
        <v>0</v>
      </c>
      <c r="L15" s="126">
        <v>0</v>
      </c>
      <c r="M15" s="126">
        <f>'[4]Deterioro PPYE 2016 NIIF'!AD15</f>
        <v>1653658.7999999996</v>
      </c>
      <c r="N15" s="114" t="s">
        <v>197</v>
      </c>
      <c r="O15" s="127">
        <v>159215.01</v>
      </c>
      <c r="P15" s="116">
        <f>I15/60</f>
        <v>0</v>
      </c>
      <c r="Q15" s="116">
        <f>$P$15</f>
        <v>0</v>
      </c>
      <c r="R15" s="116">
        <f t="shared" ref="R15:AB15" si="12">$P$15</f>
        <v>0</v>
      </c>
      <c r="S15" s="116">
        <f t="shared" si="12"/>
        <v>0</v>
      </c>
      <c r="T15" s="116">
        <f t="shared" si="12"/>
        <v>0</v>
      </c>
      <c r="U15" s="116">
        <f t="shared" si="12"/>
        <v>0</v>
      </c>
      <c r="V15" s="116">
        <f t="shared" si="12"/>
        <v>0</v>
      </c>
      <c r="W15" s="116">
        <f t="shared" si="12"/>
        <v>0</v>
      </c>
      <c r="X15" s="116">
        <f t="shared" si="12"/>
        <v>0</v>
      </c>
      <c r="Y15" s="116">
        <f t="shared" si="12"/>
        <v>0</v>
      </c>
      <c r="Z15" s="116">
        <f t="shared" si="12"/>
        <v>0</v>
      </c>
      <c r="AA15" s="116">
        <f t="shared" si="12"/>
        <v>0</v>
      </c>
      <c r="AB15" s="116">
        <f t="shared" si="12"/>
        <v>0</v>
      </c>
      <c r="AC15" s="117">
        <f>SUM(Q15:AB15)</f>
        <v>0</v>
      </c>
      <c r="AD15" s="117">
        <f t="shared" si="10"/>
        <v>1653658.7999999996</v>
      </c>
      <c r="AE15" s="117">
        <f t="shared" si="4"/>
        <v>-1653658.7999999996</v>
      </c>
      <c r="AF15" s="104">
        <v>13208410</v>
      </c>
      <c r="AH15" s="104">
        <f>AD15-AF15</f>
        <v>-11554751.200000001</v>
      </c>
    </row>
    <row r="16" spans="3:37" s="104" customFormat="1" ht="39" hidden="1" customHeight="1" x14ac:dyDescent="0.3">
      <c r="C16" s="104">
        <v>4</v>
      </c>
      <c r="D16" s="125"/>
      <c r="E16" s="110"/>
      <c r="F16" s="128"/>
      <c r="G16" s="128"/>
      <c r="H16" s="126"/>
      <c r="I16" s="126"/>
      <c r="J16" s="126"/>
      <c r="K16" s="126"/>
      <c r="L16" s="126"/>
      <c r="M16" s="126"/>
      <c r="N16" s="114"/>
      <c r="O16" s="127"/>
      <c r="P16" s="116">
        <f>H16/120</f>
        <v>0</v>
      </c>
      <c r="Q16" s="116">
        <f t="shared" ref="Q16:V19" si="13">P16</f>
        <v>0</v>
      </c>
      <c r="R16" s="116">
        <f t="shared" si="13"/>
        <v>0</v>
      </c>
      <c r="S16" s="116">
        <f t="shared" si="13"/>
        <v>0</v>
      </c>
      <c r="T16" s="116">
        <f t="shared" si="13"/>
        <v>0</v>
      </c>
      <c r="U16" s="116">
        <f t="shared" si="13"/>
        <v>0</v>
      </c>
      <c r="V16" s="116">
        <f t="shared" si="13"/>
        <v>0</v>
      </c>
      <c r="W16" s="116">
        <f>H16/120</f>
        <v>0</v>
      </c>
      <c r="X16" s="116">
        <v>116487.98333333334</v>
      </c>
      <c r="Y16" s="116">
        <v>116487.98333333334</v>
      </c>
      <c r="Z16" s="116">
        <v>116487.98333333334</v>
      </c>
      <c r="AA16" s="116">
        <v>116487.98333333334</v>
      </c>
      <c r="AB16" s="116">
        <v>116487.98333333334</v>
      </c>
      <c r="AC16" s="117" t="e">
        <f>#REF!+#REF!</f>
        <v>#REF!</v>
      </c>
      <c r="AD16" s="117" t="e">
        <f t="shared" si="10"/>
        <v>#REF!</v>
      </c>
      <c r="AE16" s="117" t="e">
        <f t="shared" si="4"/>
        <v>#REF!</v>
      </c>
    </row>
    <row r="17" spans="3:34" s="104" customFormat="1" ht="46.5" hidden="1" customHeight="1" x14ac:dyDescent="0.3">
      <c r="C17" s="104">
        <v>5</v>
      </c>
      <c r="D17" s="129"/>
      <c r="E17" s="110"/>
      <c r="F17" s="130"/>
      <c r="G17" s="130"/>
      <c r="H17" s="126"/>
      <c r="I17" s="126"/>
      <c r="J17" s="126"/>
      <c r="K17" s="126"/>
      <c r="L17" s="126"/>
      <c r="M17" s="126"/>
      <c r="N17" s="114"/>
      <c r="O17" s="127"/>
      <c r="P17" s="116">
        <f>H17/120</f>
        <v>0</v>
      </c>
      <c r="Q17" s="116">
        <f t="shared" si="13"/>
        <v>0</v>
      </c>
      <c r="R17" s="116">
        <f t="shared" si="13"/>
        <v>0</v>
      </c>
      <c r="S17" s="116">
        <f t="shared" si="13"/>
        <v>0</v>
      </c>
      <c r="T17" s="116">
        <f t="shared" si="13"/>
        <v>0</v>
      </c>
      <c r="U17" s="116">
        <f t="shared" si="13"/>
        <v>0</v>
      </c>
      <c r="V17" s="116">
        <f t="shared" si="13"/>
        <v>0</v>
      </c>
      <c r="W17" s="116">
        <f>H17/120</f>
        <v>0</v>
      </c>
      <c r="X17" s="116">
        <v>15225.5</v>
      </c>
      <c r="Y17" s="116">
        <v>15225.5</v>
      </c>
      <c r="Z17" s="116">
        <v>15225.5</v>
      </c>
      <c r="AA17" s="116">
        <v>15225.5</v>
      </c>
      <c r="AB17" s="116">
        <v>15225.5</v>
      </c>
      <c r="AC17" s="117" t="e">
        <f>#REF!+#REF!</f>
        <v>#REF!</v>
      </c>
      <c r="AD17" s="117" t="e">
        <f t="shared" si="10"/>
        <v>#REF!</v>
      </c>
      <c r="AE17" s="117" t="e">
        <f t="shared" si="4"/>
        <v>#REF!</v>
      </c>
    </row>
    <row r="18" spans="3:34" s="104" customFormat="1" ht="46.5" hidden="1" customHeight="1" x14ac:dyDescent="0.3">
      <c r="D18" s="129"/>
      <c r="E18" s="110"/>
      <c r="F18" s="130"/>
      <c r="G18" s="130"/>
      <c r="H18" s="126"/>
      <c r="I18" s="126"/>
      <c r="J18" s="126"/>
      <c r="K18" s="126"/>
      <c r="L18" s="126"/>
      <c r="M18" s="126"/>
      <c r="N18" s="114"/>
      <c r="O18" s="127"/>
      <c r="P18" s="116">
        <f>H18/120</f>
        <v>0</v>
      </c>
      <c r="Q18" s="116">
        <f t="shared" si="13"/>
        <v>0</v>
      </c>
      <c r="R18" s="116">
        <f t="shared" si="13"/>
        <v>0</v>
      </c>
      <c r="S18" s="116">
        <f t="shared" si="13"/>
        <v>0</v>
      </c>
      <c r="T18" s="116">
        <f t="shared" si="13"/>
        <v>0</v>
      </c>
      <c r="U18" s="116">
        <f t="shared" si="13"/>
        <v>0</v>
      </c>
      <c r="V18" s="116">
        <f t="shared" si="13"/>
        <v>0</v>
      </c>
      <c r="W18" s="116">
        <f>H18/120</f>
        <v>0</v>
      </c>
      <c r="X18" s="116">
        <v>10165</v>
      </c>
      <c r="Y18" s="116">
        <v>10165</v>
      </c>
      <c r="Z18" s="116">
        <v>10165</v>
      </c>
      <c r="AA18" s="116">
        <v>10165</v>
      </c>
      <c r="AB18" s="116">
        <v>10165</v>
      </c>
      <c r="AC18" s="117" t="e">
        <f>#REF!+#REF!</f>
        <v>#REF!</v>
      </c>
      <c r="AD18" s="117" t="e">
        <f t="shared" si="10"/>
        <v>#REF!</v>
      </c>
      <c r="AE18" s="117" t="e">
        <f t="shared" si="4"/>
        <v>#REF!</v>
      </c>
    </row>
    <row r="19" spans="3:34" s="104" customFormat="1" ht="46.5" hidden="1" customHeight="1" x14ac:dyDescent="0.3">
      <c r="D19" s="129"/>
      <c r="E19" s="110"/>
      <c r="F19" s="130"/>
      <c r="G19" s="130"/>
      <c r="H19" s="126"/>
      <c r="I19" s="126"/>
      <c r="J19" s="126"/>
      <c r="K19" s="126"/>
      <c r="L19" s="126"/>
      <c r="M19" s="126"/>
      <c r="N19" s="114"/>
      <c r="O19" s="127"/>
      <c r="P19" s="116">
        <f>H19/120</f>
        <v>0</v>
      </c>
      <c r="Q19" s="116">
        <f t="shared" si="13"/>
        <v>0</v>
      </c>
      <c r="R19" s="116">
        <f t="shared" si="13"/>
        <v>0</v>
      </c>
      <c r="S19" s="116">
        <f t="shared" si="13"/>
        <v>0</v>
      </c>
      <c r="T19" s="116">
        <f t="shared" si="13"/>
        <v>0</v>
      </c>
      <c r="U19" s="116">
        <f t="shared" si="13"/>
        <v>0</v>
      </c>
      <c r="V19" s="116">
        <f t="shared" si="13"/>
        <v>0</v>
      </c>
      <c r="W19" s="116">
        <f>H19/120</f>
        <v>0</v>
      </c>
      <c r="X19" s="116">
        <v>67785.96666666666</v>
      </c>
      <c r="Y19" s="116">
        <v>67785.96666666666</v>
      </c>
      <c r="Z19" s="116">
        <v>67785.96666666666</v>
      </c>
      <c r="AA19" s="116">
        <v>67785.96666666666</v>
      </c>
      <c r="AB19" s="116">
        <v>67785.96666666666</v>
      </c>
      <c r="AC19" s="117" t="e">
        <f>#REF!+#REF!</f>
        <v>#REF!</v>
      </c>
      <c r="AD19" s="117" t="e">
        <f t="shared" si="10"/>
        <v>#REF!</v>
      </c>
      <c r="AE19" s="117" t="e">
        <f t="shared" si="4"/>
        <v>#REF!</v>
      </c>
    </row>
    <row r="20" spans="3:34" s="104" customFormat="1" ht="46.5" hidden="1" customHeight="1" x14ac:dyDescent="0.3">
      <c r="D20" s="129"/>
      <c r="E20" s="110"/>
      <c r="F20" s="130"/>
      <c r="G20" s="130"/>
      <c r="H20" s="126"/>
      <c r="I20" s="126"/>
      <c r="J20" s="126"/>
      <c r="K20" s="126"/>
      <c r="L20" s="126"/>
      <c r="M20" s="126"/>
      <c r="N20" s="114"/>
      <c r="O20" s="127"/>
      <c r="P20" s="116"/>
      <c r="Q20" s="115"/>
      <c r="R20" s="115"/>
      <c r="S20" s="115"/>
      <c r="T20" s="115"/>
      <c r="U20" s="115"/>
      <c r="V20" s="115"/>
      <c r="W20" s="131"/>
      <c r="X20" s="131"/>
      <c r="Y20" s="116">
        <f>L20/120</f>
        <v>0</v>
      </c>
      <c r="Z20" s="116">
        <f>M20/120</f>
        <v>0</v>
      </c>
      <c r="AA20" s="131"/>
      <c r="AB20" s="131"/>
      <c r="AC20" s="117"/>
      <c r="AD20" s="117">
        <f t="shared" si="10"/>
        <v>0</v>
      </c>
      <c r="AE20" s="117">
        <f t="shared" si="4"/>
        <v>0</v>
      </c>
    </row>
    <row r="21" spans="3:34" s="104" customFormat="1" ht="33.75" customHeight="1" x14ac:dyDescent="0.3">
      <c r="D21" s="122" t="s">
        <v>198</v>
      </c>
      <c r="E21" s="123"/>
      <c r="F21" s="107"/>
      <c r="G21" s="107"/>
      <c r="H21" s="108">
        <f>SUM(H22:H25)</f>
        <v>101406452</v>
      </c>
      <c r="I21" s="108">
        <f>SUM(I22:I26)</f>
        <v>0</v>
      </c>
      <c r="J21" s="108"/>
      <c r="K21" s="108"/>
      <c r="L21" s="108">
        <f>SUM(L22:L25)</f>
        <v>0</v>
      </c>
      <c r="M21" s="108">
        <f>SUM(M22:M25)</f>
        <v>40562580.800000012</v>
      </c>
      <c r="N21" s="108"/>
      <c r="O21" s="108"/>
      <c r="P21" s="108">
        <f t="shared" ref="P21:AB21" si="14">SUM(P22:P25)</f>
        <v>0</v>
      </c>
      <c r="Q21" s="108">
        <f t="shared" si="14"/>
        <v>845053.76666666672</v>
      </c>
      <c r="R21" s="108">
        <f t="shared" si="14"/>
        <v>845053.76666666672</v>
      </c>
      <c r="S21" s="108">
        <f t="shared" si="14"/>
        <v>845053.76666666672</v>
      </c>
      <c r="T21" s="108">
        <f t="shared" si="14"/>
        <v>845053.76666666672</v>
      </c>
      <c r="U21" s="108">
        <f t="shared" si="14"/>
        <v>845053.76666666672</v>
      </c>
      <c r="V21" s="108">
        <f t="shared" si="14"/>
        <v>845053.76666666672</v>
      </c>
      <c r="W21" s="108">
        <f t="shared" si="14"/>
        <v>845053.76666666672</v>
      </c>
      <c r="X21" s="108">
        <f t="shared" si="14"/>
        <v>845053.76666666672</v>
      </c>
      <c r="Y21" s="108">
        <f t="shared" si="14"/>
        <v>845053.76666666672</v>
      </c>
      <c r="Z21" s="108">
        <f t="shared" si="14"/>
        <v>0</v>
      </c>
      <c r="AA21" s="108">
        <f t="shared" si="14"/>
        <v>0</v>
      </c>
      <c r="AB21" s="108">
        <f t="shared" si="14"/>
        <v>0</v>
      </c>
      <c r="AC21" s="108">
        <f>SUM(AC22:AC26)</f>
        <v>0</v>
      </c>
      <c r="AD21" s="124">
        <f t="shared" si="10"/>
        <v>40562580.800000012</v>
      </c>
      <c r="AE21" s="124">
        <f t="shared" si="4"/>
        <v>-40562580.800000012</v>
      </c>
    </row>
    <row r="22" spans="3:34" s="104" customFormat="1" ht="39" customHeight="1" x14ac:dyDescent="0.3">
      <c r="C22" s="104">
        <v>1</v>
      </c>
      <c r="D22" s="125" t="s">
        <v>199</v>
      </c>
      <c r="E22" s="110">
        <v>5</v>
      </c>
      <c r="F22" s="112"/>
      <c r="G22" s="112"/>
      <c r="H22" s="126">
        <v>101406452</v>
      </c>
      <c r="I22" s="126">
        <v>0</v>
      </c>
      <c r="J22" s="126"/>
      <c r="K22" s="126"/>
      <c r="L22" s="126"/>
      <c r="M22" s="126">
        <f>'[4]Deterioro PPYE 2016 NIIF'!AD22</f>
        <v>40562580.800000012</v>
      </c>
      <c r="N22" s="114" t="s">
        <v>200</v>
      </c>
      <c r="O22" s="127">
        <v>159210.01</v>
      </c>
      <c r="P22" s="116">
        <f>I22/60</f>
        <v>0</v>
      </c>
      <c r="Q22" s="116">
        <f>P22</f>
        <v>0</v>
      </c>
      <c r="R22" s="116">
        <f t="shared" ref="R22:AB22" si="15">Q22</f>
        <v>0</v>
      </c>
      <c r="S22" s="116">
        <f t="shared" si="15"/>
        <v>0</v>
      </c>
      <c r="T22" s="116">
        <f t="shared" si="15"/>
        <v>0</v>
      </c>
      <c r="U22" s="116">
        <f t="shared" si="15"/>
        <v>0</v>
      </c>
      <c r="V22" s="116">
        <f t="shared" si="15"/>
        <v>0</v>
      </c>
      <c r="W22" s="116">
        <f t="shared" si="15"/>
        <v>0</v>
      </c>
      <c r="X22" s="116">
        <f t="shared" si="15"/>
        <v>0</v>
      </c>
      <c r="Y22" s="116">
        <f t="shared" si="15"/>
        <v>0</v>
      </c>
      <c r="Z22" s="116">
        <f t="shared" si="15"/>
        <v>0</v>
      </c>
      <c r="AA22" s="116">
        <f t="shared" si="15"/>
        <v>0</v>
      </c>
      <c r="AB22" s="116">
        <f t="shared" si="15"/>
        <v>0</v>
      </c>
      <c r="AC22" s="117">
        <f>SUM(Q22:AB22)</f>
        <v>0</v>
      </c>
      <c r="AD22" s="117">
        <f>M22+AC22</f>
        <v>40562580.800000012</v>
      </c>
      <c r="AE22" s="117">
        <f t="shared" si="4"/>
        <v>-40562580.800000012</v>
      </c>
    </row>
    <row r="23" spans="3:34" s="104" customFormat="1" ht="39" hidden="1" customHeight="1" x14ac:dyDescent="0.3">
      <c r="C23" s="104">
        <v>2</v>
      </c>
      <c r="D23" s="125"/>
      <c r="E23" s="110" t="s">
        <v>201</v>
      </c>
      <c r="F23" s="112"/>
      <c r="G23" s="112"/>
      <c r="H23" s="126"/>
      <c r="I23" s="126"/>
      <c r="J23" s="126"/>
      <c r="K23" s="126"/>
      <c r="L23" s="126"/>
      <c r="M23" s="126">
        <v>0</v>
      </c>
      <c r="N23" s="114" t="s">
        <v>200</v>
      </c>
      <c r="O23" s="127">
        <v>159210.01999999999</v>
      </c>
      <c r="P23" s="116">
        <f>I23/120</f>
        <v>0</v>
      </c>
      <c r="Q23" s="116">
        <f t="shared" ref="Q23:Y23" si="16">$H$22/120</f>
        <v>845053.76666666672</v>
      </c>
      <c r="R23" s="116">
        <f t="shared" si="16"/>
        <v>845053.76666666672</v>
      </c>
      <c r="S23" s="116">
        <f t="shared" si="16"/>
        <v>845053.76666666672</v>
      </c>
      <c r="T23" s="116">
        <f t="shared" si="16"/>
        <v>845053.76666666672</v>
      </c>
      <c r="U23" s="116">
        <f t="shared" si="16"/>
        <v>845053.76666666672</v>
      </c>
      <c r="V23" s="116">
        <f t="shared" si="16"/>
        <v>845053.76666666672</v>
      </c>
      <c r="W23" s="116">
        <f t="shared" si="16"/>
        <v>845053.76666666672</v>
      </c>
      <c r="X23" s="116">
        <f t="shared" si="16"/>
        <v>845053.76666666672</v>
      </c>
      <c r="Y23" s="116">
        <f t="shared" si="16"/>
        <v>845053.76666666672</v>
      </c>
      <c r="Z23" s="116"/>
      <c r="AA23" s="116"/>
      <c r="AB23" s="116"/>
      <c r="AC23" s="117">
        <v>0</v>
      </c>
      <c r="AD23" s="117">
        <f t="shared" si="10"/>
        <v>0</v>
      </c>
      <c r="AE23" s="132">
        <f t="shared" si="4"/>
        <v>0</v>
      </c>
    </row>
    <row r="24" spans="3:34" s="104" customFormat="1" ht="39" hidden="1" customHeight="1" x14ac:dyDescent="0.3">
      <c r="D24" s="125"/>
      <c r="E24" s="110" t="s">
        <v>201</v>
      </c>
      <c r="F24" s="112"/>
      <c r="G24" s="112"/>
      <c r="H24" s="126"/>
      <c r="I24" s="126"/>
      <c r="J24" s="126"/>
      <c r="K24" s="126"/>
      <c r="L24" s="126"/>
      <c r="M24" s="126"/>
      <c r="N24" s="114"/>
      <c r="O24" s="127"/>
      <c r="P24" s="116">
        <f>I24/120</f>
        <v>0</v>
      </c>
      <c r="Q24" s="116">
        <f t="shared" ref="Q24:Y24" si="17">L24/120</f>
        <v>0</v>
      </c>
      <c r="R24" s="116">
        <f t="shared" si="17"/>
        <v>0</v>
      </c>
      <c r="S24" s="116">
        <f t="shared" si="17"/>
        <v>0</v>
      </c>
      <c r="T24" s="116">
        <f t="shared" si="17"/>
        <v>0</v>
      </c>
      <c r="U24" s="116">
        <v>0</v>
      </c>
      <c r="V24" s="116">
        <f t="shared" si="17"/>
        <v>0</v>
      </c>
      <c r="W24" s="116">
        <f t="shared" si="17"/>
        <v>0</v>
      </c>
      <c r="X24" s="116">
        <f t="shared" si="17"/>
        <v>0</v>
      </c>
      <c r="Y24" s="116">
        <f t="shared" si="17"/>
        <v>0</v>
      </c>
      <c r="Z24" s="116"/>
      <c r="AA24" s="116"/>
      <c r="AB24" s="116"/>
      <c r="AC24" s="117">
        <f>SUM(Q24:AB24)</f>
        <v>0</v>
      </c>
      <c r="AD24" s="117">
        <f t="shared" si="10"/>
        <v>0</v>
      </c>
      <c r="AE24" s="132">
        <f t="shared" si="4"/>
        <v>0</v>
      </c>
    </row>
    <row r="25" spans="3:34" s="104" customFormat="1" ht="39" hidden="1" customHeight="1" x14ac:dyDescent="0.3">
      <c r="C25" s="104">
        <v>3</v>
      </c>
      <c r="D25" s="125"/>
      <c r="E25" s="110" t="s">
        <v>201</v>
      </c>
      <c r="F25" s="112"/>
      <c r="G25" s="112"/>
      <c r="H25" s="126"/>
      <c r="I25" s="126"/>
      <c r="J25" s="126"/>
      <c r="K25" s="126"/>
      <c r="L25" s="126"/>
      <c r="M25" s="126"/>
      <c r="N25" s="114" t="s">
        <v>200</v>
      </c>
      <c r="O25" s="127">
        <v>159210.03</v>
      </c>
      <c r="P25" s="116">
        <f>I25/120</f>
        <v>0</v>
      </c>
      <c r="Q25" s="116">
        <f t="shared" ref="Q25:Y25" si="18">$H$25/120</f>
        <v>0</v>
      </c>
      <c r="R25" s="116">
        <f t="shared" si="18"/>
        <v>0</v>
      </c>
      <c r="S25" s="116">
        <f t="shared" si="18"/>
        <v>0</v>
      </c>
      <c r="T25" s="116">
        <f t="shared" si="18"/>
        <v>0</v>
      </c>
      <c r="U25" s="116">
        <f t="shared" si="18"/>
        <v>0</v>
      </c>
      <c r="V25" s="116">
        <f t="shared" si="18"/>
        <v>0</v>
      </c>
      <c r="W25" s="116">
        <f t="shared" si="18"/>
        <v>0</v>
      </c>
      <c r="X25" s="116">
        <f t="shared" si="18"/>
        <v>0</v>
      </c>
      <c r="Y25" s="116">
        <f t="shared" si="18"/>
        <v>0</v>
      </c>
      <c r="Z25" s="116"/>
      <c r="AA25" s="116"/>
      <c r="AB25" s="116"/>
      <c r="AC25" s="117">
        <f>SUM(Q25:AB25)</f>
        <v>0</v>
      </c>
      <c r="AD25" s="117">
        <f t="shared" si="10"/>
        <v>0</v>
      </c>
      <c r="AE25" s="132">
        <f t="shared" si="4"/>
        <v>0</v>
      </c>
    </row>
    <row r="26" spans="3:34" s="104" customFormat="1" ht="39" hidden="1" customHeight="1" x14ac:dyDescent="0.3">
      <c r="D26" s="133"/>
      <c r="E26" s="110" t="s">
        <v>202</v>
      </c>
      <c r="F26" s="112"/>
      <c r="G26" s="112"/>
      <c r="H26" s="134"/>
      <c r="I26" s="134"/>
      <c r="J26" s="134"/>
      <c r="K26" s="134"/>
      <c r="L26" s="134"/>
      <c r="M26" s="134">
        <v>0</v>
      </c>
      <c r="N26" s="135"/>
      <c r="O26" s="136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>
        <f>P26</f>
        <v>0</v>
      </c>
      <c r="AC26" s="117">
        <f>SUM(Q26:AB26)</f>
        <v>0</v>
      </c>
      <c r="AD26" s="117">
        <f t="shared" si="10"/>
        <v>0</v>
      </c>
      <c r="AE26" s="132">
        <f t="shared" si="4"/>
        <v>0</v>
      </c>
    </row>
    <row r="27" spans="3:34" s="104" customFormat="1" ht="42" hidden="1" customHeight="1" x14ac:dyDescent="0.3">
      <c r="D27" s="138" t="s">
        <v>193</v>
      </c>
      <c r="E27" s="139"/>
      <c r="F27" s="140"/>
      <c r="G27" s="140"/>
      <c r="H27" s="141">
        <f>SUM(H28:H45)</f>
        <v>0</v>
      </c>
      <c r="I27" s="141">
        <f>SUM(I28:I45)</f>
        <v>0</v>
      </c>
      <c r="J27" s="141"/>
      <c r="K27" s="141"/>
      <c r="L27" s="141">
        <f>SUM(L28:L45)</f>
        <v>0</v>
      </c>
      <c r="M27" s="141">
        <f>SUM(M28:M45)</f>
        <v>0</v>
      </c>
      <c r="N27" s="141"/>
      <c r="O27" s="141"/>
      <c r="P27" s="141">
        <f t="shared" ref="P27:AB27" si="19">SUM(P28:P45)</f>
        <v>0</v>
      </c>
      <c r="Q27" s="141">
        <f t="shared" si="19"/>
        <v>0</v>
      </c>
      <c r="R27" s="141">
        <f t="shared" si="19"/>
        <v>0</v>
      </c>
      <c r="S27" s="141">
        <f t="shared" si="19"/>
        <v>0</v>
      </c>
      <c r="T27" s="141">
        <f t="shared" si="19"/>
        <v>0</v>
      </c>
      <c r="U27" s="141">
        <f t="shared" si="19"/>
        <v>0</v>
      </c>
      <c r="V27" s="141">
        <f t="shared" si="19"/>
        <v>0</v>
      </c>
      <c r="W27" s="141">
        <f t="shared" si="19"/>
        <v>0</v>
      </c>
      <c r="X27" s="141">
        <f t="shared" si="19"/>
        <v>0</v>
      </c>
      <c r="Y27" s="141">
        <f t="shared" si="19"/>
        <v>0</v>
      </c>
      <c r="Z27" s="141">
        <f t="shared" si="19"/>
        <v>0</v>
      </c>
      <c r="AA27" s="141">
        <f t="shared" si="19"/>
        <v>0</v>
      </c>
      <c r="AB27" s="141">
        <f t="shared" si="19"/>
        <v>0</v>
      </c>
      <c r="AC27" s="141">
        <f>SUM(AC28:AC45)</f>
        <v>0</v>
      </c>
      <c r="AD27" s="142">
        <f t="shared" si="10"/>
        <v>0</v>
      </c>
      <c r="AE27" s="143">
        <f t="shared" si="4"/>
        <v>0</v>
      </c>
    </row>
    <row r="28" spans="3:34" s="104" customFormat="1" ht="46.5" hidden="1" customHeight="1" x14ac:dyDescent="0.3">
      <c r="C28" s="104">
        <v>1</v>
      </c>
      <c r="D28" s="129" t="s">
        <v>203</v>
      </c>
      <c r="E28" s="110" t="s">
        <v>204</v>
      </c>
      <c r="F28" s="144">
        <v>2015</v>
      </c>
      <c r="G28" s="144">
        <v>2020</v>
      </c>
      <c r="H28" s="145"/>
      <c r="I28" s="145"/>
      <c r="J28" s="146"/>
      <c r="K28" s="146"/>
      <c r="L28" s="147"/>
      <c r="M28" s="145">
        <v>0</v>
      </c>
      <c r="N28" s="114" t="s">
        <v>205</v>
      </c>
      <c r="O28" s="127">
        <v>159220.01999999999</v>
      </c>
      <c r="P28" s="116">
        <f>I28/60</f>
        <v>0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>
        <f>P28</f>
        <v>0</v>
      </c>
      <c r="AB28" s="116"/>
      <c r="AC28" s="117">
        <f>SUM(Q28:AB28)</f>
        <v>0</v>
      </c>
      <c r="AD28" s="117">
        <f t="shared" si="10"/>
        <v>0</v>
      </c>
      <c r="AE28" s="132">
        <f t="shared" si="4"/>
        <v>0</v>
      </c>
      <c r="AF28" s="104">
        <v>1375635</v>
      </c>
      <c r="AH28" s="104">
        <f>AD28-AF28</f>
        <v>-1375635</v>
      </c>
    </row>
    <row r="29" spans="3:34" s="104" customFormat="1" ht="46.5" hidden="1" customHeight="1" x14ac:dyDescent="0.3">
      <c r="C29" s="104">
        <v>2</v>
      </c>
      <c r="D29" s="129"/>
      <c r="E29" s="110" t="s">
        <v>204</v>
      </c>
      <c r="F29" s="144">
        <v>2015</v>
      </c>
      <c r="G29" s="144">
        <v>2015</v>
      </c>
      <c r="H29" s="126"/>
      <c r="I29" s="126"/>
      <c r="J29" s="126"/>
      <c r="K29" s="126"/>
      <c r="L29" s="145"/>
      <c r="M29" s="145">
        <v>0</v>
      </c>
      <c r="N29" s="114" t="s">
        <v>205</v>
      </c>
      <c r="O29" s="127">
        <v>159220.01999999999</v>
      </c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>
        <v>0</v>
      </c>
      <c r="AB29" s="116">
        <f>I29</f>
        <v>0</v>
      </c>
      <c r="AC29" s="117">
        <f>SUM(Q29:AB29)</f>
        <v>0</v>
      </c>
      <c r="AD29" s="117">
        <f t="shared" si="10"/>
        <v>0</v>
      </c>
      <c r="AE29" s="132">
        <f t="shared" si="4"/>
        <v>0</v>
      </c>
      <c r="AF29" s="104">
        <v>0</v>
      </c>
      <c r="AH29" s="104">
        <f>AD29-AF29</f>
        <v>0</v>
      </c>
    </row>
    <row r="30" spans="3:34" s="104" customFormat="1" ht="46.5" hidden="1" customHeight="1" x14ac:dyDescent="0.3">
      <c r="C30" s="104">
        <v>3</v>
      </c>
      <c r="D30" s="129"/>
      <c r="E30" s="110" t="s">
        <v>204</v>
      </c>
      <c r="F30" s="144">
        <v>2014</v>
      </c>
      <c r="G30" s="144">
        <v>2020</v>
      </c>
      <c r="H30" s="126"/>
      <c r="I30" s="126"/>
      <c r="J30" s="126"/>
      <c r="K30" s="126"/>
      <c r="L30" s="145"/>
      <c r="M30" s="145"/>
      <c r="N30" s="114" t="s">
        <v>205</v>
      </c>
      <c r="O30" s="127">
        <v>159220.03</v>
      </c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7">
        <f>SUM(Q30:AB30)</f>
        <v>0</v>
      </c>
      <c r="AD30" s="117">
        <f t="shared" si="10"/>
        <v>0</v>
      </c>
      <c r="AE30" s="132">
        <f t="shared" si="4"/>
        <v>0</v>
      </c>
      <c r="AF30" s="104">
        <v>576954</v>
      </c>
      <c r="AH30" s="104">
        <f>AD30-AF30</f>
        <v>-576954</v>
      </c>
    </row>
    <row r="31" spans="3:34" s="104" customFormat="1" ht="46.5" hidden="1" customHeight="1" x14ac:dyDescent="0.3">
      <c r="C31" s="104">
        <v>4</v>
      </c>
      <c r="D31" s="129"/>
      <c r="E31" s="110" t="s">
        <v>204</v>
      </c>
      <c r="F31" s="144">
        <v>2014</v>
      </c>
      <c r="G31" s="144">
        <v>2016</v>
      </c>
      <c r="H31" s="126"/>
      <c r="I31" s="126"/>
      <c r="J31" s="126"/>
      <c r="K31" s="126"/>
      <c r="L31" s="145"/>
      <c r="M31" s="145"/>
      <c r="N31" s="114" t="s">
        <v>205</v>
      </c>
      <c r="O31" s="127">
        <v>159220.04</v>
      </c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7"/>
      <c r="AD31" s="118">
        <f t="shared" si="10"/>
        <v>0</v>
      </c>
      <c r="AE31" s="132">
        <f t="shared" si="4"/>
        <v>0</v>
      </c>
    </row>
    <row r="32" spans="3:34" s="104" customFormat="1" ht="46.5" hidden="1" customHeight="1" x14ac:dyDescent="0.3">
      <c r="C32" s="104">
        <v>5</v>
      </c>
      <c r="D32" s="129"/>
      <c r="E32" s="110" t="s">
        <v>204</v>
      </c>
      <c r="F32" s="144">
        <v>2014</v>
      </c>
      <c r="G32" s="144">
        <v>2016</v>
      </c>
      <c r="H32" s="126"/>
      <c r="I32" s="126"/>
      <c r="J32" s="126"/>
      <c r="K32" s="126"/>
      <c r="L32" s="145"/>
      <c r="M32" s="145"/>
      <c r="N32" s="114" t="s">
        <v>205</v>
      </c>
      <c r="O32" s="127">
        <v>159220.04999999999</v>
      </c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7"/>
      <c r="AD32" s="118">
        <f t="shared" si="10"/>
        <v>0</v>
      </c>
      <c r="AE32" s="132">
        <f t="shared" si="4"/>
        <v>0</v>
      </c>
    </row>
    <row r="33" spans="3:35" s="104" customFormat="1" ht="46.5" hidden="1" customHeight="1" x14ac:dyDescent="0.3">
      <c r="C33" s="104">
        <v>6</v>
      </c>
      <c r="D33" s="129"/>
      <c r="E33" s="110" t="s">
        <v>204</v>
      </c>
      <c r="F33" s="144">
        <v>2014</v>
      </c>
      <c r="G33" s="144">
        <v>2016</v>
      </c>
      <c r="H33" s="126"/>
      <c r="I33" s="126"/>
      <c r="J33" s="126"/>
      <c r="K33" s="126"/>
      <c r="L33" s="145"/>
      <c r="M33" s="145"/>
      <c r="N33" s="114" t="s">
        <v>205</v>
      </c>
      <c r="O33" s="127">
        <v>159220.06</v>
      </c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7"/>
      <c r="AD33" s="118">
        <f t="shared" si="10"/>
        <v>0</v>
      </c>
      <c r="AE33" s="132">
        <f t="shared" si="4"/>
        <v>0</v>
      </c>
    </row>
    <row r="34" spans="3:35" s="104" customFormat="1" ht="46.5" hidden="1" customHeight="1" x14ac:dyDescent="0.3">
      <c r="C34" s="104">
        <v>7</v>
      </c>
      <c r="D34" s="129"/>
      <c r="E34" s="110" t="s">
        <v>204</v>
      </c>
      <c r="F34" s="144">
        <v>2014</v>
      </c>
      <c r="G34" s="144">
        <v>2016</v>
      </c>
      <c r="H34" s="126"/>
      <c r="I34" s="126"/>
      <c r="J34" s="126"/>
      <c r="K34" s="126"/>
      <c r="L34" s="145"/>
      <c r="M34" s="145"/>
      <c r="N34" s="114" t="s">
        <v>205</v>
      </c>
      <c r="O34" s="127">
        <v>159220.07</v>
      </c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7"/>
      <c r="AD34" s="118">
        <f t="shared" si="10"/>
        <v>0</v>
      </c>
      <c r="AE34" s="132">
        <f t="shared" si="4"/>
        <v>0</v>
      </c>
    </row>
    <row r="35" spans="3:35" s="104" customFormat="1" ht="46.5" hidden="1" customHeight="1" x14ac:dyDescent="0.3">
      <c r="C35" s="104">
        <v>8</v>
      </c>
      <c r="D35" s="129"/>
      <c r="E35" s="110" t="s">
        <v>204</v>
      </c>
      <c r="F35" s="144">
        <v>2014</v>
      </c>
      <c r="G35" s="144">
        <v>2016</v>
      </c>
      <c r="H35" s="126"/>
      <c r="I35" s="126"/>
      <c r="J35" s="126"/>
      <c r="K35" s="126"/>
      <c r="L35" s="145"/>
      <c r="M35" s="145"/>
      <c r="N35" s="114" t="s">
        <v>205</v>
      </c>
      <c r="O35" s="127">
        <v>159220.07999999999</v>
      </c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7"/>
      <c r="AD35" s="118">
        <f t="shared" si="10"/>
        <v>0</v>
      </c>
      <c r="AE35" s="132">
        <f t="shared" si="4"/>
        <v>0</v>
      </c>
    </row>
    <row r="36" spans="3:35" s="104" customFormat="1" ht="46.5" hidden="1" customHeight="1" x14ac:dyDescent="0.3">
      <c r="C36" s="104">
        <v>9</v>
      </c>
      <c r="D36" s="129"/>
      <c r="E36" s="110" t="s">
        <v>204</v>
      </c>
      <c r="F36" s="144">
        <v>2014</v>
      </c>
      <c r="G36" s="144">
        <v>2016</v>
      </c>
      <c r="H36" s="126"/>
      <c r="I36" s="126"/>
      <c r="J36" s="126"/>
      <c r="K36" s="126"/>
      <c r="L36" s="145"/>
      <c r="M36" s="145"/>
      <c r="N36" s="114" t="s">
        <v>205</v>
      </c>
      <c r="O36" s="127">
        <v>159220.09</v>
      </c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7"/>
      <c r="AD36" s="118">
        <f t="shared" si="10"/>
        <v>0</v>
      </c>
      <c r="AE36" s="132">
        <f t="shared" si="4"/>
        <v>0</v>
      </c>
    </row>
    <row r="37" spans="3:35" s="104" customFormat="1" ht="46.5" hidden="1" customHeight="1" x14ac:dyDescent="0.3">
      <c r="C37" s="104">
        <v>10</v>
      </c>
      <c r="D37" s="129"/>
      <c r="E37" s="110" t="s">
        <v>204</v>
      </c>
      <c r="F37" s="144">
        <v>2014</v>
      </c>
      <c r="G37" s="144">
        <v>2016</v>
      </c>
      <c r="H37" s="126"/>
      <c r="I37" s="126"/>
      <c r="J37" s="126"/>
      <c r="K37" s="126"/>
      <c r="L37" s="145"/>
      <c r="M37" s="145"/>
      <c r="N37" s="114" t="s">
        <v>205</v>
      </c>
      <c r="O37" s="127">
        <v>159220.1</v>
      </c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7"/>
      <c r="AD37" s="118">
        <f t="shared" si="10"/>
        <v>0</v>
      </c>
      <c r="AE37" s="132">
        <f t="shared" si="4"/>
        <v>0</v>
      </c>
    </row>
    <row r="38" spans="3:35" s="104" customFormat="1" ht="46.5" hidden="1" customHeight="1" x14ac:dyDescent="0.3">
      <c r="C38" s="104">
        <v>11</v>
      </c>
      <c r="D38" s="129"/>
      <c r="E38" s="110" t="s">
        <v>204</v>
      </c>
      <c r="F38" s="144">
        <v>2014</v>
      </c>
      <c r="G38" s="144">
        <v>2016</v>
      </c>
      <c r="H38" s="126"/>
      <c r="I38" s="126"/>
      <c r="J38" s="126"/>
      <c r="K38" s="126"/>
      <c r="L38" s="145"/>
      <c r="M38" s="145"/>
      <c r="N38" s="114" t="s">
        <v>205</v>
      </c>
      <c r="O38" s="127">
        <v>159220.10999999999</v>
      </c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7"/>
      <c r="AD38" s="118">
        <f t="shared" si="10"/>
        <v>0</v>
      </c>
      <c r="AE38" s="132">
        <f t="shared" si="4"/>
        <v>0</v>
      </c>
    </row>
    <row r="39" spans="3:35" s="104" customFormat="1" ht="46.5" hidden="1" customHeight="1" x14ac:dyDescent="0.3">
      <c r="C39" s="104">
        <v>12</v>
      </c>
      <c r="D39" s="129"/>
      <c r="E39" s="110" t="s">
        <v>204</v>
      </c>
      <c r="F39" s="144">
        <v>2014</v>
      </c>
      <c r="G39" s="144">
        <v>2016</v>
      </c>
      <c r="H39" s="126"/>
      <c r="I39" s="126"/>
      <c r="J39" s="126"/>
      <c r="K39" s="126"/>
      <c r="L39" s="145"/>
      <c r="M39" s="145"/>
      <c r="N39" s="114" t="s">
        <v>205</v>
      </c>
      <c r="O39" s="127">
        <v>159220.12</v>
      </c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7"/>
      <c r="AD39" s="118">
        <f t="shared" si="10"/>
        <v>0</v>
      </c>
      <c r="AE39" s="132">
        <f t="shared" si="4"/>
        <v>0</v>
      </c>
    </row>
    <row r="40" spans="3:35" s="104" customFormat="1" ht="46.5" hidden="1" customHeight="1" x14ac:dyDescent="0.3">
      <c r="C40" s="104">
        <v>13</v>
      </c>
      <c r="D40" s="129"/>
      <c r="E40" s="110" t="s">
        <v>204</v>
      </c>
      <c r="F40" s="144">
        <v>2014</v>
      </c>
      <c r="G40" s="144">
        <v>2016</v>
      </c>
      <c r="H40" s="126"/>
      <c r="I40" s="126"/>
      <c r="J40" s="126"/>
      <c r="K40" s="126"/>
      <c r="L40" s="145"/>
      <c r="M40" s="145"/>
      <c r="N40" s="114" t="s">
        <v>205</v>
      </c>
      <c r="O40" s="127">
        <v>159220.13</v>
      </c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7"/>
      <c r="AD40" s="118">
        <f t="shared" si="10"/>
        <v>0</v>
      </c>
      <c r="AE40" s="132">
        <f t="shared" si="4"/>
        <v>0</v>
      </c>
    </row>
    <row r="41" spans="3:35" s="104" customFormat="1" ht="46.5" hidden="1" customHeight="1" x14ac:dyDescent="0.3">
      <c r="C41" s="104">
        <v>14</v>
      </c>
      <c r="D41" s="129"/>
      <c r="E41" s="110" t="s">
        <v>204</v>
      </c>
      <c r="F41" s="144">
        <v>2014</v>
      </c>
      <c r="G41" s="144">
        <v>2016</v>
      </c>
      <c r="H41" s="126"/>
      <c r="I41" s="126"/>
      <c r="J41" s="126"/>
      <c r="K41" s="126"/>
      <c r="L41" s="145"/>
      <c r="M41" s="145"/>
      <c r="N41" s="114" t="s">
        <v>205</v>
      </c>
      <c r="O41" s="127">
        <v>159220.14000000001</v>
      </c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7"/>
      <c r="AD41" s="118">
        <f t="shared" si="10"/>
        <v>0</v>
      </c>
      <c r="AE41" s="132">
        <f t="shared" si="4"/>
        <v>0</v>
      </c>
    </row>
    <row r="42" spans="3:35" s="104" customFormat="1" ht="46.5" hidden="1" customHeight="1" x14ac:dyDescent="0.3">
      <c r="C42" s="104">
        <v>15</v>
      </c>
      <c r="D42" s="129"/>
      <c r="E42" s="110" t="s">
        <v>204</v>
      </c>
      <c r="F42" s="144">
        <v>2014</v>
      </c>
      <c r="G42" s="144">
        <v>2016</v>
      </c>
      <c r="H42" s="126"/>
      <c r="I42" s="126"/>
      <c r="J42" s="126"/>
      <c r="K42" s="126"/>
      <c r="L42" s="145"/>
      <c r="M42" s="145"/>
      <c r="N42" s="114" t="s">
        <v>205</v>
      </c>
      <c r="O42" s="127">
        <v>159220.15</v>
      </c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7"/>
      <c r="AD42" s="118">
        <f t="shared" si="10"/>
        <v>0</v>
      </c>
      <c r="AE42" s="132">
        <f t="shared" si="4"/>
        <v>0</v>
      </c>
    </row>
    <row r="43" spans="3:35" s="104" customFormat="1" ht="46.5" hidden="1" customHeight="1" x14ac:dyDescent="0.3">
      <c r="C43" s="104">
        <v>16</v>
      </c>
      <c r="D43" s="129"/>
      <c r="E43" s="110" t="s">
        <v>204</v>
      </c>
      <c r="F43" s="144">
        <v>2014</v>
      </c>
      <c r="G43" s="144">
        <v>2016</v>
      </c>
      <c r="H43" s="126"/>
      <c r="I43" s="126"/>
      <c r="J43" s="126"/>
      <c r="K43" s="126"/>
      <c r="L43" s="145"/>
      <c r="M43" s="145"/>
      <c r="N43" s="114" t="s">
        <v>205</v>
      </c>
      <c r="O43" s="127">
        <v>159220.16</v>
      </c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7"/>
      <c r="AD43" s="118">
        <f t="shared" si="10"/>
        <v>0</v>
      </c>
      <c r="AE43" s="132">
        <f t="shared" si="4"/>
        <v>0</v>
      </c>
    </row>
    <row r="44" spans="3:35" s="104" customFormat="1" ht="46.5" hidden="1" customHeight="1" x14ac:dyDescent="0.3">
      <c r="D44" s="129"/>
      <c r="E44" s="110" t="s">
        <v>204</v>
      </c>
      <c r="F44" s="144">
        <v>2014</v>
      </c>
      <c r="G44" s="144">
        <v>2019</v>
      </c>
      <c r="H44" s="126"/>
      <c r="I44" s="126"/>
      <c r="J44" s="126"/>
      <c r="K44" s="126"/>
      <c r="L44" s="145"/>
      <c r="M44" s="145"/>
      <c r="N44" s="114" t="s">
        <v>205</v>
      </c>
      <c r="O44" s="127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7"/>
      <c r="AD44" s="118">
        <f t="shared" si="10"/>
        <v>0</v>
      </c>
      <c r="AE44" s="132">
        <f t="shared" si="4"/>
        <v>0</v>
      </c>
    </row>
    <row r="45" spans="3:35" s="104" customFormat="1" ht="46.5" hidden="1" customHeight="1" x14ac:dyDescent="0.3">
      <c r="C45" s="104">
        <v>17</v>
      </c>
      <c r="D45" s="129"/>
      <c r="E45" s="110" t="s">
        <v>204</v>
      </c>
      <c r="F45" s="144">
        <v>2016</v>
      </c>
      <c r="G45" s="144">
        <v>2021</v>
      </c>
      <c r="H45" s="126"/>
      <c r="I45" s="126"/>
      <c r="J45" s="126"/>
      <c r="K45" s="126"/>
      <c r="L45" s="126"/>
      <c r="M45" s="126"/>
      <c r="N45" s="114" t="s">
        <v>206</v>
      </c>
      <c r="O45" s="127"/>
      <c r="P45" s="116"/>
      <c r="Q45" s="115"/>
      <c r="R45" s="115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9"/>
      <c r="AD45" s="118">
        <f t="shared" si="10"/>
        <v>0</v>
      </c>
      <c r="AE45" s="150">
        <f t="shared" si="4"/>
        <v>0</v>
      </c>
    </row>
    <row r="46" spans="3:35" s="104" customFormat="1" ht="34.5" hidden="1" customHeight="1" x14ac:dyDescent="0.3">
      <c r="D46" s="138" t="s">
        <v>207</v>
      </c>
      <c r="E46" s="139"/>
      <c r="F46" s="140"/>
      <c r="G46" s="140"/>
      <c r="H46" s="141">
        <f>SUM(H47:H47)</f>
        <v>0</v>
      </c>
      <c r="I46" s="141">
        <f>SUM(I47:I47)</f>
        <v>0</v>
      </c>
      <c r="J46" s="141"/>
      <c r="K46" s="141"/>
      <c r="L46" s="141">
        <f>SUM(L47:L47)</f>
        <v>0</v>
      </c>
      <c r="M46" s="141">
        <f>SUM(M47:M47)</f>
        <v>0</v>
      </c>
      <c r="N46" s="141"/>
      <c r="O46" s="141"/>
      <c r="P46" s="141">
        <f t="shared" ref="P46:AC46" si="20">SUM(P47:P47)</f>
        <v>0</v>
      </c>
      <c r="Q46" s="141">
        <f t="shared" si="20"/>
        <v>0</v>
      </c>
      <c r="R46" s="151">
        <f t="shared" si="20"/>
        <v>0</v>
      </c>
      <c r="S46" s="152">
        <f t="shared" si="20"/>
        <v>0</v>
      </c>
      <c r="T46" s="141">
        <f t="shared" si="20"/>
        <v>0</v>
      </c>
      <c r="U46" s="141">
        <f t="shared" si="20"/>
        <v>0</v>
      </c>
      <c r="V46" s="141">
        <f t="shared" si="20"/>
        <v>0</v>
      </c>
      <c r="W46" s="141">
        <f t="shared" si="20"/>
        <v>0</v>
      </c>
      <c r="X46" s="141">
        <f t="shared" si="20"/>
        <v>0</v>
      </c>
      <c r="Y46" s="141">
        <f t="shared" si="20"/>
        <v>0</v>
      </c>
      <c r="Z46" s="141">
        <f t="shared" si="20"/>
        <v>0</v>
      </c>
      <c r="AA46" s="141">
        <f t="shared" si="20"/>
        <v>0</v>
      </c>
      <c r="AB46" s="141">
        <f t="shared" si="20"/>
        <v>0</v>
      </c>
      <c r="AC46" s="141">
        <f t="shared" si="20"/>
        <v>0</v>
      </c>
      <c r="AD46" s="153">
        <f t="shared" si="10"/>
        <v>0</v>
      </c>
      <c r="AE46" s="154">
        <f t="shared" si="4"/>
        <v>0</v>
      </c>
    </row>
    <row r="47" spans="3:35" s="104" customFormat="1" ht="46.5" hidden="1" customHeight="1" x14ac:dyDescent="0.3">
      <c r="C47" s="104">
        <v>2</v>
      </c>
      <c r="D47" s="109"/>
      <c r="E47" s="110" t="s">
        <v>201</v>
      </c>
      <c r="F47" s="144">
        <v>2015</v>
      </c>
      <c r="G47" s="144">
        <v>2020</v>
      </c>
      <c r="H47" s="155"/>
      <c r="I47" s="126"/>
      <c r="J47" s="126"/>
      <c r="K47" s="126"/>
      <c r="L47" s="126"/>
      <c r="M47" s="145">
        <v>0</v>
      </c>
      <c r="N47" s="114" t="s">
        <v>208</v>
      </c>
      <c r="O47" s="127">
        <v>159235.01999999999</v>
      </c>
      <c r="P47" s="116">
        <f>I47/60</f>
        <v>0</v>
      </c>
      <c r="Q47" s="116">
        <f t="shared" ref="Q47:V47" si="21">$H$47/120</f>
        <v>0</v>
      </c>
      <c r="R47" s="156">
        <f t="shared" si="21"/>
        <v>0</v>
      </c>
      <c r="S47" s="157">
        <f t="shared" si="21"/>
        <v>0</v>
      </c>
      <c r="T47" s="116">
        <f t="shared" si="21"/>
        <v>0</v>
      </c>
      <c r="U47" s="116">
        <f t="shared" si="21"/>
        <v>0</v>
      </c>
      <c r="V47" s="116">
        <f t="shared" si="21"/>
        <v>0</v>
      </c>
      <c r="W47" s="116">
        <f>$H$47/120</f>
        <v>0</v>
      </c>
      <c r="X47" s="116">
        <f>$H$47/120</f>
        <v>0</v>
      </c>
      <c r="Y47" s="116">
        <f>$H$47/120</f>
        <v>0</v>
      </c>
      <c r="Z47" s="116"/>
      <c r="AA47" s="116"/>
      <c r="AB47" s="116"/>
      <c r="AC47" s="117">
        <f>SUM(Z47:AB47)</f>
        <v>0</v>
      </c>
      <c r="AD47" s="118">
        <f t="shared" si="10"/>
        <v>0</v>
      </c>
      <c r="AE47" s="132">
        <f t="shared" si="4"/>
        <v>0</v>
      </c>
      <c r="AG47" s="104">
        <v>8269757</v>
      </c>
      <c r="AI47" s="104">
        <f>AE47-AG47</f>
        <v>-8269757</v>
      </c>
    </row>
    <row r="48" spans="3:35" s="104" customFormat="1" ht="27" customHeight="1" thickBot="1" x14ac:dyDescent="0.35">
      <c r="D48" s="158" t="s">
        <v>209</v>
      </c>
      <c r="E48" s="159"/>
      <c r="F48" s="160"/>
      <c r="G48" s="160"/>
      <c r="H48" s="161">
        <f>H5+H14+H21+H27+H46</f>
        <v>651406452</v>
      </c>
      <c r="I48" s="161">
        <f t="shared" ref="I48:AE48" si="22">I5+I14+I21+I27+I46+I7</f>
        <v>0</v>
      </c>
      <c r="J48" s="161">
        <f t="shared" si="22"/>
        <v>0</v>
      </c>
      <c r="K48" s="161">
        <f t="shared" si="22"/>
        <v>0</v>
      </c>
      <c r="L48" s="161">
        <f t="shared" si="22"/>
        <v>58119916</v>
      </c>
      <c r="M48" s="161">
        <f t="shared" si="22"/>
        <v>222817595.60000002</v>
      </c>
      <c r="N48" s="161">
        <f t="shared" si="22"/>
        <v>0</v>
      </c>
      <c r="O48" s="161">
        <f t="shared" si="22"/>
        <v>0</v>
      </c>
      <c r="P48" s="161">
        <f t="shared" si="22"/>
        <v>0</v>
      </c>
      <c r="Q48" s="161">
        <f t="shared" si="22"/>
        <v>845053.76666666672</v>
      </c>
      <c r="R48" s="161">
        <f t="shared" si="22"/>
        <v>845053.76666666672</v>
      </c>
      <c r="S48" s="161">
        <f t="shared" si="22"/>
        <v>845053.76666666672</v>
      </c>
      <c r="T48" s="161">
        <f t="shared" si="22"/>
        <v>845053.76666666672</v>
      </c>
      <c r="U48" s="161">
        <f t="shared" si="22"/>
        <v>845053.76666666672</v>
      </c>
      <c r="V48" s="161">
        <f t="shared" si="22"/>
        <v>845053.76666666672</v>
      </c>
      <c r="W48" s="161">
        <f t="shared" si="22"/>
        <v>845053.76666666672</v>
      </c>
      <c r="X48" s="161">
        <f t="shared" si="22"/>
        <v>1054718.2166666668</v>
      </c>
      <c r="Y48" s="161">
        <f t="shared" si="22"/>
        <v>1054718.2166666668</v>
      </c>
      <c r="Z48" s="161">
        <f t="shared" si="22"/>
        <v>209664.45</v>
      </c>
      <c r="AA48" s="161">
        <f t="shared" si="22"/>
        <v>209664.45</v>
      </c>
      <c r="AB48" s="161">
        <f t="shared" si="22"/>
        <v>209664.45</v>
      </c>
      <c r="AC48" s="161">
        <f t="shared" si="22"/>
        <v>0</v>
      </c>
      <c r="AD48" s="161">
        <f>AD5+AD14+AD21+AD27+AD46+AD7</f>
        <v>222817595.60000002</v>
      </c>
      <c r="AE48" s="161">
        <f t="shared" si="22"/>
        <v>-222817595.60000002</v>
      </c>
      <c r="AF48" s="104">
        <f>SUM(AF15:AF47)</f>
        <v>15160999</v>
      </c>
      <c r="AH48" s="104">
        <f>SUM(AH15:AH47)</f>
        <v>-13507340.200000001</v>
      </c>
      <c r="AI48" s="104">
        <f>AE48-AG48</f>
        <v>-222817595.60000002</v>
      </c>
    </row>
    <row r="49" spans="4:31" s="104" customFormat="1" ht="15.5" x14ac:dyDescent="0.35">
      <c r="D49" s="162"/>
      <c r="E49" s="163"/>
      <c r="F49" s="162"/>
      <c r="G49" s="162"/>
      <c r="H49" s="164"/>
      <c r="I49" s="164"/>
      <c r="J49" s="164"/>
      <c r="K49" s="164"/>
      <c r="L49" s="165"/>
      <c r="M49" s="165"/>
      <c r="N49" s="166"/>
      <c r="O49" s="167"/>
      <c r="P49" s="165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E49" s="165"/>
    </row>
    <row r="50" spans="4:31" s="104" customFormat="1" ht="15.5" hidden="1" x14ac:dyDescent="0.35">
      <c r="D50" s="162"/>
      <c r="E50" s="163"/>
      <c r="F50" s="162"/>
      <c r="G50" s="162"/>
      <c r="H50" s="165"/>
      <c r="I50" s="165"/>
      <c r="J50" s="165"/>
      <c r="K50" s="165"/>
      <c r="L50" s="165"/>
      <c r="M50" s="165"/>
      <c r="N50" s="166"/>
      <c r="O50" s="167"/>
      <c r="P50" s="165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</row>
    <row r="51" spans="4:31" hidden="1" x14ac:dyDescent="0.3">
      <c r="I51" s="104">
        <f>I14+I27</f>
        <v>0</v>
      </c>
      <c r="AC51" s="104"/>
      <c r="AD51" s="104">
        <f>I48-AD48</f>
        <v>-222817595.60000002</v>
      </c>
    </row>
    <row r="52" spans="4:31" hidden="1" x14ac:dyDescent="0.3"/>
    <row r="53" spans="4:31" hidden="1" x14ac:dyDescent="0.3"/>
    <row r="54" spans="4:31" x14ac:dyDescent="0.3">
      <c r="AD54" s="104"/>
      <c r="AE54" s="104"/>
    </row>
    <row r="57" spans="4:31" x14ac:dyDescent="0.3">
      <c r="AE57" s="104"/>
    </row>
    <row r="58" spans="4:31" x14ac:dyDescent="0.3">
      <c r="I58" s="104">
        <v>53112</v>
      </c>
      <c r="K58" s="104">
        <f>781242*2</f>
        <v>1562484</v>
      </c>
    </row>
    <row r="59" spans="4:31" x14ac:dyDescent="0.3">
      <c r="I59" s="104">
        <v>4096</v>
      </c>
    </row>
    <row r="60" spans="4:31" x14ac:dyDescent="0.3">
      <c r="I60" s="104">
        <v>2048</v>
      </c>
    </row>
    <row r="61" spans="4:31" x14ac:dyDescent="0.3">
      <c r="I61" s="104">
        <v>1200</v>
      </c>
    </row>
    <row r="62" spans="4:31" x14ac:dyDescent="0.3">
      <c r="I62" s="104">
        <v>2400</v>
      </c>
    </row>
    <row r="63" spans="4:31" x14ac:dyDescent="0.3">
      <c r="I63" s="104">
        <v>2563</v>
      </c>
    </row>
    <row r="64" spans="4:31" x14ac:dyDescent="0.3">
      <c r="I64" s="104">
        <v>25000</v>
      </c>
    </row>
    <row r="65" spans="9:9" x14ac:dyDescent="0.3">
      <c r="I65" s="104">
        <v>22201</v>
      </c>
    </row>
    <row r="66" spans="9:9" x14ac:dyDescent="0.3">
      <c r="I66" s="104">
        <v>2365</v>
      </c>
    </row>
    <row r="67" spans="9:9" x14ac:dyDescent="0.3">
      <c r="I67" s="104">
        <v>1790</v>
      </c>
    </row>
    <row r="68" spans="9:9" x14ac:dyDescent="0.3">
      <c r="I68" s="104">
        <v>2074</v>
      </c>
    </row>
  </sheetData>
  <mergeCells count="3">
    <mergeCell ref="D1:AD1"/>
    <mergeCell ref="D2:AD2"/>
    <mergeCell ref="D3:A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6</vt:i4>
      </vt:variant>
    </vt:vector>
  </HeadingPairs>
  <TitlesOfParts>
    <vt:vector size="32" baseType="lpstr">
      <vt:lpstr>ESTADO NIIF</vt:lpstr>
      <vt:lpstr>FLUJO EFECTIVO</vt:lpstr>
      <vt:lpstr>ESTADO FEB 2023</vt:lpstr>
      <vt:lpstr>PYG 2023 FEB</vt:lpstr>
      <vt:lpstr>CAMBIOS EN EL PAT 2023-2022</vt:lpstr>
      <vt:lpstr>Flujo Efectivo 2023-2022</vt:lpstr>
      <vt:lpstr>ESF DIC 2023</vt:lpstr>
      <vt:lpstr>ERI DIC 2023</vt:lpstr>
      <vt:lpstr>CONF FISCAL 2022</vt:lpstr>
      <vt:lpstr>CAMBIOS EN EL PAT 2021-2020</vt:lpstr>
      <vt:lpstr>Flujo Efectivo 2021-2020</vt:lpstr>
      <vt:lpstr>PYG 2021-2020</vt:lpstr>
      <vt:lpstr>ESTADO NIIF  2021-2020</vt:lpstr>
      <vt:lpstr>CONF FISCAL 2021</vt:lpstr>
      <vt:lpstr>CONF FISCAL 2020</vt:lpstr>
      <vt:lpstr>INDICADORES </vt:lpstr>
      <vt:lpstr>INDICADORES PREVIOS</vt:lpstr>
      <vt:lpstr>PYG NIIF</vt:lpstr>
      <vt:lpstr>ESTADO DE PATR</vt:lpstr>
      <vt:lpstr>PYG FISCAL</vt:lpstr>
      <vt:lpstr>ESTADO FISCAL</vt:lpstr>
      <vt:lpstr>Hoja1</vt:lpstr>
      <vt:lpstr>BALANCES</vt:lpstr>
      <vt:lpstr>ER</vt:lpstr>
      <vt:lpstr>Hoja2</vt:lpstr>
      <vt:lpstr>CONTROL DE DETALLE</vt:lpstr>
      <vt:lpstr>'ERI DIC 2023'!Área_de_impresión</vt:lpstr>
      <vt:lpstr>'ESF DIC 2023'!Área_de_impresión</vt:lpstr>
      <vt:lpstr>'ESTADO FEB 2023'!Área_de_impresión</vt:lpstr>
      <vt:lpstr>'ESTADO NIIF  2021-2020'!Área_de_impresión</vt:lpstr>
      <vt:lpstr>'PYG 2021-2020'!Área_de_impresión</vt:lpstr>
      <vt:lpstr>'PYG 2023 FEB'!Área_de_impresión</vt:lpstr>
    </vt:vector>
  </TitlesOfParts>
  <Company>TRANSPORTES PETROLEA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TRANSPORTES PETROLEA</dc:creator>
  <cp:lastModifiedBy>Zaida Herreño</cp:lastModifiedBy>
  <cp:lastPrinted>2023-06-22T23:35:22Z</cp:lastPrinted>
  <dcterms:created xsi:type="dcterms:W3CDTF">2017-03-23T13:41:15Z</dcterms:created>
  <dcterms:modified xsi:type="dcterms:W3CDTF">2024-08-05T06:29:42Z</dcterms:modified>
</cp:coreProperties>
</file>