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boXBeN3Z1qQdXD3jvR+NjNMjgHQ=="/>
    </ext>
  </extLst>
</workbook>
</file>

<file path=xl/sharedStrings.xml><?xml version="1.0" encoding="utf-8"?>
<sst xmlns="http://schemas.openxmlformats.org/spreadsheetml/2006/main" count="43" uniqueCount="34">
  <si>
    <t>Debit</t>
  </si>
  <si>
    <t>Credit</t>
  </si>
  <si>
    <t>$33 in Craft Beer</t>
  </si>
  <si>
    <t>Uber Grocery</t>
  </si>
  <si>
    <t>Supervised Machine Learning is NYC</t>
  </si>
  <si>
    <t>Renturly</t>
  </si>
  <si>
    <t>Just let Me show you my Accounting..</t>
  </si>
  <si>
    <t>Craft Beer</t>
  </si>
  <si>
    <t>Gatorade Zero is Free</t>
  </si>
  <si>
    <t>Loss: Write Down - Thursday</t>
  </si>
  <si>
    <t>OKBird: Gold</t>
  </si>
  <si>
    <t>Uber Eats</t>
  </si>
  <si>
    <t>Investment: Gold &amp; Silver Fund</t>
  </si>
  <si>
    <t>Uber</t>
  </si>
  <si>
    <t>Uber Cash</t>
  </si>
  <si>
    <t>Flock</t>
  </si>
  <si>
    <t>Pay The Bird Dog</t>
  </si>
  <si>
    <t>Starbucks (Sugar)</t>
  </si>
  <si>
    <t>Personal Credit - Single Persons</t>
  </si>
  <si>
    <t>Gain</t>
  </si>
  <si>
    <t>Skoah</t>
  </si>
  <si>
    <t>Gold</t>
  </si>
  <si>
    <t>Cash</t>
  </si>
  <si>
    <t>Capital Gain (Loss)</t>
  </si>
  <si>
    <t>Taxable Income</t>
  </si>
  <si>
    <t>Balance for July 2021</t>
  </si>
  <si>
    <t>Fistfuls of Cash</t>
  </si>
  <si>
    <t>Inventory - Process</t>
  </si>
  <si>
    <t>Freezer - Costco - Croutons &amp; Salad Dressings</t>
  </si>
  <si>
    <t>Gold &amp; Silver</t>
  </si>
  <si>
    <t>Fridge - Walmart</t>
  </si>
  <si>
    <t>Kit and Ace, Frank and Oak, and Lululemon</t>
  </si>
  <si>
    <t>Starbucks</t>
  </si>
  <si>
    <t>Birds of a Feather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</si>
</sst>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d, yyyy"/>
    <numFmt numFmtId="165" formatCode="&quot;$&quot;#,##0"/>
    <numFmt numFmtId="166" formatCode="_(&quot;$&quot;* #,##0_);_(&quot;$&quot;* \(#,##0\);_(&quot;$&quot;* &quot;-&quot;??_);_(@_)"/>
    <numFmt numFmtId="167" formatCode="_(&quot;$&quot;* #,##0.00_);_(&quot;$&quot;* \(#,##0.00\);_(&quot;$&quot;* &quot;-&quot;??_);_(@_)"/>
  </numFmts>
  <fonts count="4">
    <font>
      <sz val="10.0"/>
      <color rgb="FF000000"/>
      <name val="Arial"/>
    </font>
    <font>
      <color theme="1"/>
      <name val="Calibri"/>
    </font>
    <font>
      <sz val="8.0"/>
      <color theme="1"/>
      <name val="Calibri"/>
    </font>
    <font>
      <sz val="5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0" fontId="1" numFmtId="166" xfId="0" applyAlignment="1" applyBorder="1" applyFont="1" applyNumberFormat="1">
      <alignment horizontal="right" vertical="bottom"/>
    </xf>
    <xf borderId="0" fillId="0" fontId="1" numFmtId="166" xfId="0" applyAlignment="1" applyFont="1" applyNumberFormat="1">
      <alignment vertical="bottom"/>
    </xf>
    <xf borderId="0" fillId="0" fontId="1" numFmtId="167" xfId="0" applyAlignment="1" applyFont="1" applyNumberFormat="1">
      <alignment horizontal="right" vertical="bottom"/>
    </xf>
    <xf borderId="1" fillId="0" fontId="1" numFmtId="166" xfId="0" applyAlignment="1" applyBorder="1" applyFont="1" applyNumberForma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1" numFmtId="166" xfId="0" applyAlignment="1" applyFont="1" applyNumberFormat="1">
      <alignment horizontal="right" readingOrder="0" vertical="bottom"/>
    </xf>
    <xf borderId="2" fillId="0" fontId="1" numFmtId="166" xfId="0" applyAlignment="1" applyBorder="1" applyFont="1" applyNumberFormat="1">
      <alignment vertical="bottom"/>
    </xf>
    <xf borderId="3" fillId="0" fontId="1" numFmtId="166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4" fillId="0" fontId="1" numFmtId="166" xfId="0" applyAlignment="1" applyBorder="1" applyFont="1" applyNumberFormat="1">
      <alignment horizontal="right" vertical="bottom"/>
    </xf>
    <xf borderId="0" fillId="0" fontId="1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tr">
        <f>concat("Gold Mine", " July, 2021")</f>
        <v>Gold Mine July, 2021</v>
      </c>
      <c r="B1" s="2" t="s">
        <v>0</v>
      </c>
      <c r="C1" s="2" t="s">
        <v>1</v>
      </c>
      <c r="D1" s="3">
        <f>376+3055-B24</f>
        <v>-2712.28</v>
      </c>
      <c r="E1" s="2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 t="s">
        <v>3</v>
      </c>
      <c r="B2" s="5">
        <f>162*4</f>
        <v>648</v>
      </c>
      <c r="C2" s="6"/>
      <c r="D2" s="7">
        <f>SUM(B2:B16)</f>
        <v>956.41</v>
      </c>
      <c r="E2" s="2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5</v>
      </c>
      <c r="B3" s="8"/>
      <c r="C3" s="9">
        <f>SUM(D8:D14)+187</f>
        <v>667.91</v>
      </c>
      <c r="D3" s="7">
        <f>20220</f>
        <v>20220</v>
      </c>
      <c r="E3" s="2" t="s">
        <v>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4" t="s">
        <v>7</v>
      </c>
      <c r="B4" s="5">
        <f>33*4</f>
        <v>132</v>
      </c>
      <c r="C4" s="6"/>
      <c r="D4" s="7">
        <f>180*2</f>
        <v>360</v>
      </c>
      <c r="E4" s="2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 t="s">
        <v>5</v>
      </c>
      <c r="B5" s="8"/>
      <c r="C5" s="9">
        <f>B4</f>
        <v>132</v>
      </c>
      <c r="D5" s="7">
        <f>1528+(round(1528*0.19/12, -1)*2)</f>
        <v>1568</v>
      </c>
      <c r="E5" s="10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4" t="s">
        <v>9</v>
      </c>
      <c r="B6" s="5">
        <f>267-C7</f>
        <v>20</v>
      </c>
      <c r="C6" s="6"/>
      <c r="D6" s="7">
        <f>B11+C7+(C3+C5+C9+C12+C16)-37-19.98</f>
        <v>1186.0285</v>
      </c>
      <c r="E6" s="6">
        <f>D34-C24</f>
        <v>1317.0315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4" t="s">
        <v>10</v>
      </c>
      <c r="B7" s="8"/>
      <c r="C7" s="9">
        <f>247</f>
        <v>247</v>
      </c>
      <c r="D7" s="2" t="s">
        <v>11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4" t="s">
        <v>12</v>
      </c>
      <c r="B8" s="5">
        <f>0.75*34</f>
        <v>25.5</v>
      </c>
      <c r="C8" s="6"/>
      <c r="D8" s="7">
        <f>76.58</f>
        <v>76.58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4" t="s">
        <v>5</v>
      </c>
      <c r="B9" s="8"/>
      <c r="C9" s="9">
        <f>75</f>
        <v>75</v>
      </c>
      <c r="D9" s="7">
        <f>54.46</f>
        <v>54.46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4" t="s">
        <v>13</v>
      </c>
      <c r="B10" s="5">
        <f>-(B2-C3)</f>
        <v>19.91</v>
      </c>
      <c r="C10" s="6"/>
      <c r="D10" s="7">
        <v>69.11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4" t="s">
        <v>14</v>
      </c>
      <c r="B11" s="5">
        <f>-62</f>
        <v>-62</v>
      </c>
      <c r="C11" s="6"/>
      <c r="D11" s="7">
        <f>62.68</f>
        <v>62.68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4" t="s">
        <v>5</v>
      </c>
      <c r="B12" s="8"/>
      <c r="C12" s="9">
        <f>C3*0.2/12+B11*0.2/12</f>
        <v>10.0985</v>
      </c>
      <c r="D12" s="7">
        <f>104.41</f>
        <v>104.41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4" t="s">
        <v>15</v>
      </c>
      <c r="B13" s="8"/>
      <c r="C13" s="9">
        <f>-390</f>
        <v>-390</v>
      </c>
      <c r="D13" s="7">
        <f>76.67</f>
        <v>76.67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4" t="s">
        <v>16</v>
      </c>
      <c r="B14" s="8"/>
      <c r="C14" s="11">
        <v>-16.0</v>
      </c>
      <c r="D14" s="7">
        <f>35-20+3055-D33</f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4" t="s">
        <v>17</v>
      </c>
      <c r="B15" s="5">
        <f>37*4+25</f>
        <v>173</v>
      </c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4" t="s">
        <v>5</v>
      </c>
      <c r="B16" s="8"/>
      <c r="C16" s="9">
        <f>B15</f>
        <v>173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4" t="s">
        <v>18</v>
      </c>
      <c r="B17" s="5">
        <f>C23*0.15</f>
        <v>454.95</v>
      </c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4" t="s">
        <v>19</v>
      </c>
      <c r="B18" s="8"/>
      <c r="C18" s="9">
        <f>B22</f>
        <v>56.87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4" t="s">
        <v>20</v>
      </c>
      <c r="B19" s="5">
        <f>C20</f>
        <v>2953</v>
      </c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4" t="s">
        <v>21</v>
      </c>
      <c r="B20" s="8"/>
      <c r="C20" s="9">
        <f>B28+91</f>
        <v>2953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4" t="s">
        <v>22</v>
      </c>
      <c r="B21" s="5">
        <f>C23-B17+10-45</f>
        <v>2543.05</v>
      </c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4" t="s">
        <v>23</v>
      </c>
      <c r="B22" s="5">
        <f>56.87</f>
        <v>56.87</v>
      </c>
      <c r="C22" s="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4" t="s">
        <v>24</v>
      </c>
      <c r="B23" s="12"/>
      <c r="C23" s="13">
        <f>if(D3 &gt; 1557, D3*15%, 0)</f>
        <v>3033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9">
        <f>SUM(B2:B23)-B2-B15</f>
        <v>6143.28</v>
      </c>
      <c r="C24" s="9">
        <f>SUM(C2:C23)-C3-C16</f>
        <v>6100.9685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9">
        <f>C24-B24</f>
        <v>-42.3115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4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14" t="s">
        <v>22</v>
      </c>
      <c r="B28" s="9">
        <f>B17-C14+B21-118-34</f>
        <v>2862</v>
      </c>
      <c r="C28" s="14" t="s">
        <v>26</v>
      </c>
      <c r="D28" s="9">
        <f>C7</f>
        <v>247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14" t="s">
        <v>15</v>
      </c>
      <c r="B29" s="9">
        <f>B22</f>
        <v>56.87</v>
      </c>
      <c r="C29" s="14" t="s">
        <v>12</v>
      </c>
      <c r="D29" s="9">
        <f>50+25+384</f>
        <v>459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14" t="s">
        <v>27</v>
      </c>
      <c r="B30" s="9">
        <f>201</f>
        <v>201</v>
      </c>
      <c r="C30" s="14" t="s">
        <v>28</v>
      </c>
      <c r="D30" s="9">
        <f>C13</f>
        <v>-390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14" t="s">
        <v>29</v>
      </c>
      <c r="B31" s="9">
        <f>52</f>
        <v>52</v>
      </c>
      <c r="C31" s="14" t="s">
        <v>30</v>
      </c>
      <c r="D31" s="9">
        <f>178</f>
        <v>178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14" t="s">
        <v>31</v>
      </c>
      <c r="B32" s="15">
        <v>7418.0</v>
      </c>
      <c r="C32" s="14" t="s">
        <v>32</v>
      </c>
      <c r="D32" s="9">
        <f>37+35</f>
        <v>72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16"/>
      <c r="C33" s="14" t="s">
        <v>24</v>
      </c>
      <c r="D33" s="9">
        <f>C23</f>
        <v>3033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16"/>
      <c r="C34" s="14" t="s">
        <v>33</v>
      </c>
      <c r="D34" s="15">
        <v>7418.0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16"/>
      <c r="C35" s="2"/>
      <c r="D35" s="1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9">
        <f>SUM(B28:B33)</f>
        <v>10589.87</v>
      </c>
      <c r="C36" s="2"/>
      <c r="D36" s="9">
        <f>SUM(D28:D34)</f>
        <v>11017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9">
        <f>D36-B36</f>
        <v>427.13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