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wFw27mjQxUH/e8eXVNhwyPhCgXA=="/>
    </ext>
  </extLst>
</workbook>
</file>

<file path=xl/sharedStrings.xml><?xml version="1.0" encoding="utf-8"?>
<sst xmlns="http://schemas.openxmlformats.org/spreadsheetml/2006/main" count="46" uniqueCount="36">
  <si>
    <t>Debit</t>
  </si>
  <si>
    <t>Credit</t>
  </si>
  <si>
    <t>$33 in Craft Beer</t>
  </si>
  <si>
    <t>Uber Grocery</t>
  </si>
  <si>
    <t>Supervised Machine Learning is NYC</t>
  </si>
  <si>
    <t>Renturly</t>
  </si>
  <si>
    <t>Just let Me show you my Accounting..</t>
  </si>
  <si>
    <t>Craft Beer</t>
  </si>
  <si>
    <t>Gatorade Zero is Free</t>
  </si>
  <si>
    <t>Loss: Write Down - Thursday</t>
  </si>
  <si>
    <t>OKBird: Gold</t>
  </si>
  <si>
    <t>Uber Eats</t>
  </si>
  <si>
    <t>Investment: Gold &amp; Silver Fund</t>
  </si>
  <si>
    <t>Uber</t>
  </si>
  <si>
    <t>Uber Cash</t>
  </si>
  <si>
    <t>Flock</t>
  </si>
  <si>
    <t>Pay The Bird Dog</t>
  </si>
  <si>
    <t>Starbucks (Sugar)</t>
  </si>
  <si>
    <t>Personal Credit - Single Persons</t>
  </si>
  <si>
    <t>Gain</t>
  </si>
  <si>
    <t>Skoah</t>
  </si>
  <si>
    <t>Gold</t>
  </si>
  <si>
    <t>Cash</t>
  </si>
  <si>
    <t>Capital Gain (Loss)</t>
  </si>
  <si>
    <t>Taxable Income</t>
  </si>
  <si>
    <t>Balance for July 2021</t>
  </si>
  <si>
    <t>Fistfuls of Cash</t>
  </si>
  <si>
    <t>Inventory - Process</t>
  </si>
  <si>
    <t>Freezer - Costco - Croutons &amp; Salad Dressings</t>
  </si>
  <si>
    <t>Gold &amp; Silver</t>
  </si>
  <si>
    <t>Fridge - Walmart</t>
  </si>
  <si>
    <t>Kit and Ace, Frank and Oak, and Lululemon</t>
  </si>
  <si>
    <t>Starbucks</t>
  </si>
  <si>
    <t>Birds of a Feather: Flock Gold Chain</t>
  </si>
  <si>
    <t>OKBird</t>
  </si>
  <si>
    <t>Trillionaire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</si>
</sst>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m d, yyyy"/>
    <numFmt numFmtId="165" formatCode="&quot;$&quot;#,##0"/>
    <numFmt numFmtId="166" formatCode="_(&quot;$&quot;* #,##0_);_(&quot;$&quot;* \(#,##0\);_(&quot;$&quot;* &quot;-&quot;??_);_(@_)"/>
    <numFmt numFmtId="167" formatCode="_(&quot;$&quot;* #,##0.00_);_(&quot;$&quot;* \(#,##0.00\);_(&quot;$&quot;* &quot;-&quot;??_);_(@_)"/>
    <numFmt numFmtId="168" formatCode="_(&quot;$&quot;* #,##0.0000000_);_(&quot;$&quot;* \(#,##0.0000000\);_(&quot;$&quot;* &quot;-&quot;??.0000000_);_(@_)"/>
  </numFmts>
  <fonts count="5">
    <font>
      <sz val="10.0"/>
      <color rgb="FF000000"/>
      <name val="Arial"/>
    </font>
    <font>
      <color theme="1"/>
      <name val="Calibri"/>
    </font>
    <font>
      <name val="Calibri"/>
    </font>
    <font>
      <sz val="8.0"/>
      <name val="Calibri"/>
    </font>
    <font>
      <sz val="5.0"/>
      <name val="Calibri"/>
    </font>
  </fonts>
  <fills count="2">
    <fill>
      <patternFill patternType="none"/>
    </fill>
    <fill>
      <patternFill patternType="lightGray"/>
    </fill>
  </fills>
  <borders count="5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1" numFmtId="166" xfId="0" applyAlignment="1" applyBorder="1" applyFont="1" applyNumberFormat="1">
      <alignment horizontal="right" vertical="bottom"/>
    </xf>
    <xf borderId="0" fillId="0" fontId="2" numFmtId="166" xfId="0" applyAlignment="1" applyFont="1" applyNumberFormat="1">
      <alignment vertical="bottom"/>
    </xf>
    <xf borderId="0" fillId="0" fontId="1" numFmtId="167" xfId="0" applyAlignment="1" applyFont="1" applyNumberFormat="1">
      <alignment horizontal="right" vertical="bottom"/>
    </xf>
    <xf borderId="1" fillId="0" fontId="2" numFmtId="166" xfId="0" applyAlignment="1" applyBorder="1" applyFont="1" applyNumberFormat="1">
      <alignment vertical="bottom"/>
    </xf>
    <xf borderId="0" fillId="0" fontId="1" numFmtId="166" xfId="0" applyAlignment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1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readingOrder="0" vertical="bottom"/>
    </xf>
    <xf borderId="0" fillId="0" fontId="2" numFmtId="167" xfId="0" applyAlignment="1" applyFont="1" applyNumberFormat="1">
      <alignment horizontal="right" vertical="bottom"/>
    </xf>
    <xf borderId="2" fillId="0" fontId="2" numFmtId="166" xfId="0" applyAlignment="1" applyBorder="1" applyFont="1" applyNumberFormat="1">
      <alignment vertical="bottom"/>
    </xf>
    <xf borderId="3" fillId="0" fontId="1" numFmtId="166" xfId="0" applyAlignment="1" applyBorder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7" xfId="0" applyAlignment="1" applyFont="1" applyNumberFormat="1">
      <alignment vertical="bottom"/>
    </xf>
    <xf borderId="3" fillId="0" fontId="4" numFmtId="0" xfId="0" applyAlignment="1" applyBorder="1" applyFont="1">
      <alignment vertical="bottom"/>
    </xf>
    <xf borderId="3" fillId="0" fontId="2" numFmtId="166" xfId="0" applyAlignment="1" applyBorder="1" applyFont="1" applyNumberFormat="1">
      <alignment horizontal="right" vertical="bottom"/>
    </xf>
    <xf borderId="0" fillId="0" fontId="2" numFmtId="168" xfId="0" applyAlignment="1" applyFont="1" applyNumberFormat="1">
      <alignment horizontal="right" shrinkToFit="0" vertical="bottom" wrapText="1"/>
    </xf>
    <xf borderId="4" fillId="0" fontId="2" numFmtId="167" xfId="0" applyAlignment="1" applyBorder="1" applyFont="1" applyNumberFormat="1">
      <alignment vertical="bottom"/>
    </xf>
    <xf borderId="4" fillId="0" fontId="1" numFmtId="3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tr">
        <f>concat("Gold Mine", " July, 2021")</f>
        <v>Gold Mine July, 2021</v>
      </c>
      <c r="B1" s="2" t="s">
        <v>0</v>
      </c>
      <c r="C1" s="2" t="s">
        <v>1</v>
      </c>
      <c r="D1" s="3">
        <f>376+3055-B24</f>
        <v>-2684.28</v>
      </c>
      <c r="E1" s="2" t="s">
        <v>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ht="15.75" customHeight="1">
      <c r="A2" s="5" t="s">
        <v>3</v>
      </c>
      <c r="B2" s="6">
        <f>162*4</f>
        <v>648</v>
      </c>
      <c r="C2" s="7"/>
      <c r="D2" s="8">
        <f>SUM(B2:B16)</f>
        <v>928.41</v>
      </c>
      <c r="E2" s="2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</row>
    <row r="3" ht="15.75" customHeight="1">
      <c r="A3" s="5" t="s">
        <v>5</v>
      </c>
      <c r="B3" s="9"/>
      <c r="C3" s="10">
        <f>SUM(D8:D14)+187</f>
        <v>659.91</v>
      </c>
      <c r="D3" s="8">
        <f>20220</f>
        <v>20220</v>
      </c>
      <c r="E3" s="2" t="s">
        <v>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4"/>
    </row>
    <row r="4" ht="15.75" customHeight="1">
      <c r="A4" s="5" t="s">
        <v>7</v>
      </c>
      <c r="B4" s="6">
        <f>33*4</f>
        <v>132</v>
      </c>
      <c r="C4" s="7"/>
      <c r="D4" s="8">
        <f>180*2</f>
        <v>360</v>
      </c>
      <c r="E4" s="2" t="s">
        <v>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4"/>
    </row>
    <row r="5" ht="15.75" customHeight="1">
      <c r="A5" s="5" t="s">
        <v>5</v>
      </c>
      <c r="B5" s="9"/>
      <c r="C5" s="10">
        <f>B4</f>
        <v>132</v>
      </c>
      <c r="D5" s="8">
        <f>1528+(round(1528*0.19/12, -1)*2)</f>
        <v>1568</v>
      </c>
      <c r="E5" s="11" t="s">
        <v>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4"/>
    </row>
    <row r="6" ht="15.75" customHeight="1">
      <c r="A6" s="5" t="s">
        <v>9</v>
      </c>
      <c r="B6" s="6">
        <f>267-C7</f>
        <v>0</v>
      </c>
      <c r="C6" s="7"/>
      <c r="D6" s="8">
        <f>B11+C7+(C3+C5+C9+C12+C16)-37-19.98</f>
        <v>1197.895167</v>
      </c>
      <c r="E6" s="12">
        <f>D34-C24</f>
        <v>1281.164833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4"/>
    </row>
    <row r="7" ht="15.75" customHeight="1">
      <c r="A7" s="5" t="s">
        <v>10</v>
      </c>
      <c r="B7" s="9"/>
      <c r="C7" s="13">
        <v>267.0</v>
      </c>
      <c r="D7" s="2" t="s">
        <v>11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4"/>
    </row>
    <row r="8" ht="15.75" customHeight="1">
      <c r="A8" s="5" t="s">
        <v>12</v>
      </c>
      <c r="B8" s="6">
        <f>0.75*34</f>
        <v>25.5</v>
      </c>
      <c r="C8" s="7"/>
      <c r="D8" s="8">
        <f>76.58</f>
        <v>76.58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4"/>
    </row>
    <row r="9" ht="15.75" customHeight="1">
      <c r="A9" s="5" t="s">
        <v>5</v>
      </c>
      <c r="B9" s="9"/>
      <c r="C9" s="10">
        <f>75</f>
        <v>75</v>
      </c>
      <c r="D9" s="8">
        <f>54.46</f>
        <v>54.46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4"/>
    </row>
    <row r="10" ht="15.75" customHeight="1">
      <c r="A10" s="5" t="s">
        <v>13</v>
      </c>
      <c r="B10" s="6">
        <f>-(B2-C3)</f>
        <v>11.91</v>
      </c>
      <c r="C10" s="7"/>
      <c r="D10" s="14">
        <v>69.11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4"/>
    </row>
    <row r="11" ht="15.75" customHeight="1">
      <c r="A11" s="5" t="s">
        <v>14</v>
      </c>
      <c r="B11" s="6">
        <f>-62</f>
        <v>-62</v>
      </c>
      <c r="C11" s="7"/>
      <c r="D11" s="8">
        <f>62.68</f>
        <v>62.68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4"/>
    </row>
    <row r="12" ht="15.75" customHeight="1">
      <c r="A12" s="5" t="s">
        <v>5</v>
      </c>
      <c r="B12" s="9"/>
      <c r="C12" s="10">
        <f>C3*0.2/12+B11*0.2/12</f>
        <v>9.965166667</v>
      </c>
      <c r="D12" s="8">
        <f>104.41</f>
        <v>104.41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4"/>
    </row>
    <row r="13" ht="15.75" customHeight="1">
      <c r="A13" s="5" t="s">
        <v>15</v>
      </c>
      <c r="B13" s="9"/>
      <c r="C13" s="10">
        <f>-390</f>
        <v>-390</v>
      </c>
      <c r="D13" s="8">
        <f>76.67</f>
        <v>76.67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4"/>
    </row>
    <row r="14" ht="15.75" customHeight="1">
      <c r="A14" s="5" t="s">
        <v>16</v>
      </c>
      <c r="B14" s="9"/>
      <c r="C14" s="13">
        <v>16.0</v>
      </c>
      <c r="D14" s="8">
        <f>35-20+3055-D33</f>
        <v>29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4"/>
    </row>
    <row r="15" ht="15.75" customHeight="1">
      <c r="A15" s="5" t="s">
        <v>17</v>
      </c>
      <c r="B15" s="6">
        <f>37*4+25</f>
        <v>173</v>
      </c>
      <c r="C15" s="7"/>
      <c r="D15" s="10" t="str">
        <f>D35*D36*'Bottles A Syrah for New Years'!D1+41-C7</f>
        <v>#REF!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4"/>
    </row>
    <row r="16" ht="15.75" customHeight="1">
      <c r="A16" s="5" t="s">
        <v>5</v>
      </c>
      <c r="B16" s="9"/>
      <c r="C16" s="10">
        <f>B15</f>
        <v>173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4"/>
    </row>
    <row r="17" ht="15.75" customHeight="1">
      <c r="A17" s="5" t="s">
        <v>18</v>
      </c>
      <c r="B17" s="6">
        <f>C23*0.15</f>
        <v>454.95</v>
      </c>
      <c r="C17" s="7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4"/>
    </row>
    <row r="18" ht="15.75" customHeight="1">
      <c r="A18" s="5" t="s">
        <v>19</v>
      </c>
      <c r="B18" s="9"/>
      <c r="C18" s="10">
        <f>B22</f>
        <v>56.87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4"/>
    </row>
    <row r="19" ht="15.75" customHeight="1">
      <c r="A19" s="5" t="s">
        <v>20</v>
      </c>
      <c r="B19" s="6">
        <f>C20</f>
        <v>2937</v>
      </c>
      <c r="C19" s="7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4"/>
    </row>
    <row r="20" ht="15.75" customHeight="1">
      <c r="A20" s="5" t="s">
        <v>21</v>
      </c>
      <c r="B20" s="9"/>
      <c r="C20" s="10">
        <f>B28+91</f>
        <v>2937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4"/>
    </row>
    <row r="21" ht="15.75" customHeight="1">
      <c r="A21" s="5" t="s">
        <v>22</v>
      </c>
      <c r="B21" s="6">
        <f>C23-B17+10-45+16</f>
        <v>2559.05</v>
      </c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4"/>
    </row>
    <row r="22" ht="15.75" customHeight="1">
      <c r="A22" s="5" t="s">
        <v>23</v>
      </c>
      <c r="B22" s="6">
        <f>56.87</f>
        <v>56.87</v>
      </c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4"/>
    </row>
    <row r="23" ht="15.75" customHeight="1">
      <c r="A23" s="5" t="s">
        <v>24</v>
      </c>
      <c r="B23" s="15"/>
      <c r="C23" s="16">
        <f>if(D3 &gt; 1557, D3*15%, 0)</f>
        <v>3033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4"/>
    </row>
    <row r="24" ht="15.75" customHeight="1">
      <c r="A24" s="2"/>
      <c r="B24" s="10">
        <f>SUM(B2:B23)-B2-B15</f>
        <v>6115.28</v>
      </c>
      <c r="C24" s="10">
        <f>SUM(C2:C23)-C3-C16</f>
        <v>6136.835167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4"/>
    </row>
    <row r="25" ht="15.75" customHeight="1">
      <c r="A25" s="2"/>
      <c r="B25" s="2"/>
      <c r="C25" s="10">
        <f>C24-B24</f>
        <v>21.55516667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4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/>
    </row>
    <row r="27" ht="15.75" customHeight="1">
      <c r="A27" s="5" t="s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4"/>
    </row>
    <row r="28" ht="15.75" customHeight="1">
      <c r="A28" s="17" t="s">
        <v>22</v>
      </c>
      <c r="B28" s="10">
        <f>B17-C14+B21-118-34</f>
        <v>2846</v>
      </c>
      <c r="C28" s="17" t="s">
        <v>26</v>
      </c>
      <c r="D28" s="10">
        <f>C7</f>
        <v>267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4"/>
    </row>
    <row r="29" ht="15.75" customHeight="1">
      <c r="A29" s="17" t="s">
        <v>15</v>
      </c>
      <c r="B29" s="10">
        <f>B22</f>
        <v>56.87</v>
      </c>
      <c r="C29" s="17" t="s">
        <v>12</v>
      </c>
      <c r="D29" s="10">
        <f>50+25+384</f>
        <v>459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4"/>
    </row>
    <row r="30" ht="15.75" customHeight="1">
      <c r="A30" s="17" t="s">
        <v>27</v>
      </c>
      <c r="B30" s="13">
        <v>201.0</v>
      </c>
      <c r="C30" s="17" t="s">
        <v>28</v>
      </c>
      <c r="D30" s="10">
        <f>C13</f>
        <v>-390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4"/>
    </row>
    <row r="31" ht="15.75" customHeight="1">
      <c r="A31" s="17" t="s">
        <v>29</v>
      </c>
      <c r="B31" s="10">
        <f>384</f>
        <v>384</v>
      </c>
      <c r="C31" s="17" t="s">
        <v>30</v>
      </c>
      <c r="D31" s="10">
        <f>178</f>
        <v>178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4"/>
    </row>
    <row r="32" ht="15.75" customHeight="1">
      <c r="A32" s="17" t="s">
        <v>31</v>
      </c>
      <c r="B32" s="18">
        <v>7418.0</v>
      </c>
      <c r="C32" s="17" t="s">
        <v>32</v>
      </c>
      <c r="D32" s="10">
        <f>37+35+16</f>
        <v>88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4"/>
    </row>
    <row r="33" ht="15.75" customHeight="1">
      <c r="A33" s="2"/>
      <c r="B33" s="19"/>
      <c r="C33" s="17" t="s">
        <v>24</v>
      </c>
      <c r="D33" s="10">
        <f>C23+8</f>
        <v>3041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4"/>
    </row>
    <row r="34" ht="15.75" customHeight="1">
      <c r="A34" s="2"/>
      <c r="B34" s="19"/>
      <c r="C34" s="20" t="s">
        <v>33</v>
      </c>
      <c r="D34" s="21">
        <v>7418.0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4"/>
    </row>
    <row r="35" ht="15.75" customHeight="1">
      <c r="A35" s="2"/>
      <c r="B35" s="19"/>
      <c r="C35" s="17" t="s">
        <v>5</v>
      </c>
      <c r="D35" s="10">
        <f>D5</f>
        <v>1568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4"/>
    </row>
    <row r="36" ht="15.75" customHeight="1">
      <c r="A36" s="2"/>
      <c r="B36" s="19"/>
      <c r="C36" s="17" t="s">
        <v>34</v>
      </c>
      <c r="D36" s="22">
        <v>0.1453374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4"/>
    </row>
    <row r="37" ht="15.75" customHeight="1">
      <c r="A37" s="2"/>
      <c r="B37" s="23"/>
      <c r="C37" s="17" t="s">
        <v>35</v>
      </c>
      <c r="D37" s="24">
        <f>D35/D36</f>
        <v>10788.68894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4"/>
    </row>
    <row r="38" ht="15.75" customHeight="1">
      <c r="A38" s="2"/>
      <c r="B38" s="10">
        <f>SUM(B28:B33)</f>
        <v>10905.87</v>
      </c>
      <c r="C38" s="7"/>
      <c r="D38" s="10">
        <f>SUM(D28:D34)</f>
        <v>11061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4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4"/>
    </row>
    <row r="40" ht="15.75" customHeight="1">
      <c r="A40" s="2"/>
      <c r="B40" s="2"/>
      <c r="C40" s="10">
        <f>D38-B38</f>
        <v>155.13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4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4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4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4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4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4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4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4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4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4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4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4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4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4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4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4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4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4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4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4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4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4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4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4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4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4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4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4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4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4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4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4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4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4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4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4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4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4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4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4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4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4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4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4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4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4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4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4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4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4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4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4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4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4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4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4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4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4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4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4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4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4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4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4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4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4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4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4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4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4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4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4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4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4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4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4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4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4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4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4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4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4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4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4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4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4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4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4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4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4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4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4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4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4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4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4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4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4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4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4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4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4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4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4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4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4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4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4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4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4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4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4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4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4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4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4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4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4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4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4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4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4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4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4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4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4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4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4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4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4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4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4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4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4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4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4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4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4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4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4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4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4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4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4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4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4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4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4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4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4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4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4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4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4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4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4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4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4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4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4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4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4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4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4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4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4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4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4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4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4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4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4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4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4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4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4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4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4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4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4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4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4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4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4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4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4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4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4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4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4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4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4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4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4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4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4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4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4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4"/>
    </row>
    <row r="239" ht="15.75" customHeight="1">
      <c r="A239" s="2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2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2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2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2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2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2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2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2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2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2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2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2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2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2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2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2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2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2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2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2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2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2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2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2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2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2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2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2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2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2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2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2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2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2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2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2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2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2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2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2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2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2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2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2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2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2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2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2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2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2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2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2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2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2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2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2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2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2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2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2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2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2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2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2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2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2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2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2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2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2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2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2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2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2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2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2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2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2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2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2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2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2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2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2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2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2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2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2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2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2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2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2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2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2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2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2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2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2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2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2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2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2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2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2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2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2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2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2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2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2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2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2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2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2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2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2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2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2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2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2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2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2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2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2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2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2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2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2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2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2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2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2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2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2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2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2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2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2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2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2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2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2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2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2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2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2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2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2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2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2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2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2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2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2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2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2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2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2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2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2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2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2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2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2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2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2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2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2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2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2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2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2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2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2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2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2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2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2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2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2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2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2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2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2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2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2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2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2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2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2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2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2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2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2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2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2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2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2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2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2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2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2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2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2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2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2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2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2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2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2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2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2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2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2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2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2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2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2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2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2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2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2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2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2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2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2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2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2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2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2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2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2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2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2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2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2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2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2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2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2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2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2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2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2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2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2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2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2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2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2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2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2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2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2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2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2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2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2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2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2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2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2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2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2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2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2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2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2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2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2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2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2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2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2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2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2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2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2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2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2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2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2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2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2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2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2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2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2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2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2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2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2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2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2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2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2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2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2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2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2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2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2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2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2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2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2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2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2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2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2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2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2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2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2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2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2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2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2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2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2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2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2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2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2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2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2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2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2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2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2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2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2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2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2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2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2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2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2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2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2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2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2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2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2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2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25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25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25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25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25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25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25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25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25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25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25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25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25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25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25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25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25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25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25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25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25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25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25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25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25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25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25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25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25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25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25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25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25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25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25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25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25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25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25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25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25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25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25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25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25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25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25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25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25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25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25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25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25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25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25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25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25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25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25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25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25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25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25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25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25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25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25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25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25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25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25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25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25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25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25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25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25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25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25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25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25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25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25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25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25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25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25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25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25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25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25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25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25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25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25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25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25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25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25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25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25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25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25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25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25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25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25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25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25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25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25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25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25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25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25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25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25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25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25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25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25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25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25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25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25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25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25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25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25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25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25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25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25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25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25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25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25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25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25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25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25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25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25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25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25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25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25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25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25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25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25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25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25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25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25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25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25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25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25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25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25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25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25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25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25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25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25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25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25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25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25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25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25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25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25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25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25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25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25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25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25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25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25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25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25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25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25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25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25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25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25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25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25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25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25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25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25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25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25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25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25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25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25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25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25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25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25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25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25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25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25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25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25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25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25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25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25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25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25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25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25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25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25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25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25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25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25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25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25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25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25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25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25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25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25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25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25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25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25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25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25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25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25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25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25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25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25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25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25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25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25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25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25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25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25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25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25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25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25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25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25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25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25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25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25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25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25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25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25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25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25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25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25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25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25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25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25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25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25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25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25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25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25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25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25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25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25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25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25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25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25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25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25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25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25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25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25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25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25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25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25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25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25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25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25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25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25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25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25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25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25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25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25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25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25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25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25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25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25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25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25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25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25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25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25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25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25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25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25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25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25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25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25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25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25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25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25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25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25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25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25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25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25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25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25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25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25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25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25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25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25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25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25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25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25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25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25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25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25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25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25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25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25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25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25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25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25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25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25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25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25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25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25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25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25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25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25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25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25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25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25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25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25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25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25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25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25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25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25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25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25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25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25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25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25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25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25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25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25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25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25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25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25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25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25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25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25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25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25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25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25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25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25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25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25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25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25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25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customHeight="1">
      <c r="A1003" s="25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rawing r:id="rId1"/>
</worksheet>
</file>